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05" yWindow="-105" windowWidth="19425" windowHeight="10425" tabRatio="553"/>
  </bookViews>
  <sheets>
    <sheet name="Récapitulatif" sheetId="16" r:id="rId1"/>
    <sheet name="Feuil5" sheetId="110" r:id="rId2"/>
    <sheet name="Donateurs" sheetId="111" r:id="rId3"/>
    <sheet name="DATA  AOUT 2021" sheetId="95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xlnm._FilterDatabase" localSheetId="3" hidden="1">'DATA  AOUT 2021'!$A$11:$O$196</definedName>
    <definedName name="Départements">[1]Feuil6!$G$6:$G$14</definedName>
    <definedName name="Dépenses">[1]Feuil6!$A$6:$A$25</definedName>
  </definedNames>
  <calcPr calcId="124519"/>
  <pivotCaches>
    <pivotCache cacheId="33" r:id="rId17"/>
  </pivotCaches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95"/>
  <c r="F133" l="1"/>
  <c r="C6" s="1"/>
  <c r="C7" s="1"/>
  <c r="G12" l="1"/>
  <c r="G13" s="1"/>
  <c r="G14" s="1"/>
  <c r="G15" s="1"/>
  <c r="G16" s="1"/>
  <c r="G17" s="1"/>
  <c r="G18" s="1"/>
  <c r="G19" s="1"/>
  <c r="G20" s="1"/>
  <c r="G21" s="1"/>
  <c r="G22" s="1"/>
  <c r="G23" s="1"/>
  <c r="G24" s="1"/>
  <c r="G25" s="1"/>
  <c r="G26" s="1"/>
  <c r="G27" s="1"/>
  <c r="G28" s="1"/>
  <c r="G29" s="1"/>
  <c r="G30" s="1"/>
  <c r="G31" s="1"/>
  <c r="G32" s="1"/>
  <c r="G33" s="1"/>
  <c r="G34" s="1"/>
  <c r="G35" s="1"/>
  <c r="G36" s="1"/>
  <c r="G37" s="1"/>
  <c r="G38" s="1"/>
  <c r="G39" s="1"/>
  <c r="G40" s="1"/>
  <c r="G41" s="1"/>
  <c r="G42" s="1"/>
  <c r="G43" s="1"/>
  <c r="G44" s="1"/>
  <c r="G45" s="1"/>
  <c r="G46" s="1"/>
  <c r="G47" s="1"/>
  <c r="G48" s="1"/>
  <c r="G49" s="1"/>
  <c r="G50" s="1"/>
  <c r="G51" s="1"/>
  <c r="G52" s="1"/>
  <c r="G53" s="1"/>
  <c r="G54" s="1"/>
  <c r="G55" s="1"/>
  <c r="G56" s="1"/>
  <c r="G57" s="1"/>
  <c r="G58" s="1"/>
  <c r="G59" s="1"/>
  <c r="G60" s="1"/>
  <c r="G61" s="1"/>
  <c r="G62" s="1"/>
  <c r="G63" s="1"/>
  <c r="G64" s="1"/>
  <c r="G65" s="1"/>
  <c r="G66" s="1"/>
  <c r="G67" s="1"/>
  <c r="G68" s="1"/>
  <c r="G69" s="1"/>
  <c r="G70" s="1"/>
  <c r="G71" s="1"/>
  <c r="G72" s="1"/>
  <c r="G73" s="1"/>
  <c r="G74" s="1"/>
  <c r="G75" s="1"/>
  <c r="G76" s="1"/>
  <c r="G77" s="1"/>
  <c r="G78" s="1"/>
  <c r="G79" s="1"/>
  <c r="G80" s="1"/>
  <c r="G81" s="1"/>
  <c r="G82" s="1"/>
  <c r="G83" s="1"/>
  <c r="G84" s="1"/>
  <c r="G85" s="1"/>
  <c r="G86" s="1"/>
  <c r="G87" s="1"/>
  <c r="G88" s="1"/>
  <c r="G89" s="1"/>
  <c r="G90" s="1"/>
  <c r="G91" s="1"/>
  <c r="G92" s="1"/>
  <c r="G93" s="1"/>
  <c r="G94" s="1"/>
  <c r="G95" s="1"/>
  <c r="G96" s="1"/>
  <c r="G97" s="1"/>
  <c r="G98" s="1"/>
  <c r="G99" s="1"/>
  <c r="G100" s="1"/>
  <c r="G101" s="1"/>
  <c r="G102" s="1"/>
  <c r="G103" s="1"/>
  <c r="G104" s="1"/>
  <c r="G105" s="1"/>
  <c r="G106" s="1"/>
  <c r="G107" s="1"/>
  <c r="G108" s="1"/>
  <c r="G109" s="1"/>
  <c r="G110" s="1"/>
  <c r="G111" s="1"/>
  <c r="G112" s="1"/>
  <c r="G113" s="1"/>
  <c r="G114" s="1"/>
  <c r="G115" s="1"/>
  <c r="G116" s="1"/>
  <c r="G117" s="1"/>
  <c r="G118" s="1"/>
  <c r="G119" s="1"/>
  <c r="G120" s="1"/>
  <c r="G121" s="1"/>
  <c r="G122" s="1"/>
  <c r="G123" s="1"/>
  <c r="G124" s="1"/>
  <c r="G125" s="1"/>
  <c r="G126" s="1"/>
  <c r="G127" s="1"/>
  <c r="G128" s="1"/>
  <c r="G129" s="1"/>
  <c r="G130" s="1"/>
  <c r="G131" s="1"/>
  <c r="G132" s="1"/>
  <c r="G133" s="1"/>
  <c r="G134" s="1"/>
  <c r="G135" s="1"/>
  <c r="G136" s="1"/>
  <c r="G137" s="1"/>
  <c r="G138" s="1"/>
  <c r="G139" s="1"/>
  <c r="G140" s="1"/>
  <c r="G141" s="1"/>
  <c r="G142" s="1"/>
  <c r="G143" s="1"/>
  <c r="G144" s="1"/>
  <c r="G145" s="1"/>
  <c r="G146" s="1"/>
  <c r="G147" s="1"/>
  <c r="G148" s="1"/>
  <c r="G149" s="1"/>
  <c r="G150" s="1"/>
  <c r="G151" s="1"/>
  <c r="G152" s="1"/>
  <c r="G153" s="1"/>
  <c r="G154" s="1"/>
  <c r="G155" s="1"/>
  <c r="G156" s="1"/>
  <c r="G157" s="1"/>
  <c r="G158" s="1"/>
  <c r="G159" s="1"/>
  <c r="G160" l="1"/>
  <c r="G161" s="1"/>
  <c r="G162" s="1"/>
  <c r="G163" s="1"/>
  <c r="G164" s="1"/>
  <c r="G165" s="1"/>
  <c r="G166" s="1"/>
  <c r="G167" s="1"/>
  <c r="G168" s="1"/>
  <c r="G169" s="1"/>
  <c r="G170" s="1"/>
  <c r="G171" s="1"/>
  <c r="G172" s="1"/>
  <c r="C43" i="16"/>
  <c r="C29"/>
  <c r="C38"/>
  <c r="G173" i="95" l="1"/>
  <c r="G174" s="1"/>
  <c r="G175" s="1"/>
  <c r="G176" s="1"/>
  <c r="G177" s="1"/>
  <c r="G178" s="1"/>
  <c r="G179" s="1"/>
  <c r="G180" s="1"/>
  <c r="G181" s="1"/>
  <c r="G182" s="1"/>
  <c r="G183" s="1"/>
  <c r="G184" s="1"/>
  <c r="G185" s="1"/>
  <c r="G186" s="1"/>
  <c r="G187" s="1"/>
  <c r="G188" s="1"/>
  <c r="G189" s="1"/>
  <c r="G190" s="1"/>
  <c r="G191" s="1"/>
  <c r="G192" s="1"/>
  <c r="G193" s="1"/>
  <c r="G194" s="1"/>
  <c r="G195" s="1"/>
  <c r="E12" i="16"/>
  <c r="I34" s="1"/>
  <c r="E13"/>
  <c r="I35" s="1"/>
  <c r="E14"/>
  <c r="I36" s="1"/>
  <c r="E15"/>
  <c r="I37" s="1"/>
  <c r="E16"/>
  <c r="I38" s="1"/>
  <c r="E17"/>
  <c r="I39" s="1"/>
  <c r="E11"/>
  <c r="I33" s="1"/>
  <c r="E10"/>
  <c r="I32" s="1"/>
  <c r="E4"/>
  <c r="I43" s="1"/>
  <c r="D6"/>
  <c r="G16"/>
  <c r="F16"/>
  <c r="H38" s="1"/>
  <c r="J38" s="1"/>
  <c r="D16"/>
  <c r="E38" s="1"/>
  <c r="A16"/>
  <c r="I16" l="1"/>
  <c r="J16" s="1"/>
  <c r="K38" l="1"/>
  <c r="AS8" i="110" l="1"/>
  <c r="AT8" s="1"/>
  <c r="AS7"/>
  <c r="AT7" s="1"/>
  <c r="AS9"/>
  <c r="AT9" s="1"/>
  <c r="AS10"/>
  <c r="AT10" s="1"/>
  <c r="AS11"/>
  <c r="AT11" s="1"/>
  <c r="AS12"/>
  <c r="AT12" s="1"/>
  <c r="AS13"/>
  <c r="AT13" s="1"/>
  <c r="AS14"/>
  <c r="AT14" s="1"/>
  <c r="AS15"/>
  <c r="AT15" s="1"/>
  <c r="AS16"/>
  <c r="AT16" s="1"/>
  <c r="AS17"/>
  <c r="AT17" s="1"/>
  <c r="AS6"/>
  <c r="AR7"/>
  <c r="AR8"/>
  <c r="AR9"/>
  <c r="AR10"/>
  <c r="AR11"/>
  <c r="AR12"/>
  <c r="AR13"/>
  <c r="AR14"/>
  <c r="AR15"/>
  <c r="AR16"/>
  <c r="AR6"/>
  <c r="AU17"/>
  <c r="AR17"/>
  <c r="AU16"/>
  <c r="AU15"/>
  <c r="AU14"/>
  <c r="AU13"/>
  <c r="AU12"/>
  <c r="AU11"/>
  <c r="AU10"/>
  <c r="AU9"/>
  <c r="AU8"/>
  <c r="AU7"/>
  <c r="AU6"/>
  <c r="AU18" l="1"/>
  <c r="AR18"/>
  <c r="AS18"/>
  <c r="AT18" s="1"/>
  <c r="AT6"/>
  <c r="AS21" l="1"/>
  <c r="C44" i="16" l="1"/>
  <c r="J43"/>
  <c r="C41"/>
  <c r="C39"/>
  <c r="C37"/>
  <c r="C36"/>
  <c r="C35"/>
  <c r="C34"/>
  <c r="C33"/>
  <c r="C32"/>
  <c r="C31"/>
  <c r="C30"/>
  <c r="H18"/>
  <c r="C18"/>
  <c r="G17"/>
  <c r="A17"/>
  <c r="G15"/>
  <c r="A15"/>
  <c r="G14"/>
  <c r="A14"/>
  <c r="G13"/>
  <c r="A13"/>
  <c r="G12"/>
  <c r="A12"/>
  <c r="G11"/>
  <c r="A11"/>
  <c r="G10"/>
  <c r="A10"/>
  <c r="G9"/>
  <c r="A9"/>
  <c r="G8"/>
  <c r="A8"/>
  <c r="G7"/>
  <c r="A7"/>
  <c r="G6"/>
  <c r="A6"/>
  <c r="G5"/>
  <c r="A5"/>
  <c r="F4"/>
  <c r="H43" s="1"/>
  <c r="D4"/>
  <c r="A4"/>
  <c r="C64"/>
  <c r="K43" l="1"/>
  <c r="A21"/>
  <c r="G18"/>
  <c r="B21" s="1"/>
  <c r="I4"/>
  <c r="J4" s="1"/>
  <c r="C45"/>
  <c r="C67"/>
  <c r="J67" s="1"/>
  <c r="K67" s="1"/>
  <c r="C66"/>
  <c r="J66" s="1"/>
  <c r="K66" s="1"/>
  <c r="J64"/>
  <c r="C54"/>
  <c r="J54" s="1"/>
  <c r="C55"/>
  <c r="J55" s="1"/>
  <c r="C56"/>
  <c r="C57"/>
  <c r="J57" s="1"/>
  <c r="C58"/>
  <c r="J58" s="1"/>
  <c r="C59"/>
  <c r="C60"/>
  <c r="C61"/>
  <c r="C62"/>
  <c r="J62" s="1"/>
  <c r="C53"/>
  <c r="J53" s="1"/>
  <c r="I68"/>
  <c r="J61"/>
  <c r="J60"/>
  <c r="J59"/>
  <c r="J56"/>
  <c r="C68" l="1"/>
  <c r="J68"/>
  <c r="G69" s="1"/>
  <c r="K59" l="1"/>
  <c r="K55"/>
  <c r="K64"/>
  <c r="K62" l="1"/>
  <c r="K54"/>
  <c r="K53"/>
  <c r="K60"/>
  <c r="K56"/>
  <c r="K57"/>
  <c r="K58"/>
  <c r="K61"/>
  <c r="K68" l="1"/>
  <c r="F80" l="1"/>
  <c r="H79"/>
  <c r="F78"/>
  <c r="C88" l="1"/>
  <c r="J88" s="1"/>
  <c r="C87"/>
  <c r="J87" s="1"/>
  <c r="C86"/>
  <c r="J86" s="1"/>
  <c r="C85"/>
  <c r="J85" s="1"/>
  <c r="C84"/>
  <c r="J84" s="1"/>
  <c r="C83"/>
  <c r="J83" s="1"/>
  <c r="C82"/>
  <c r="J82" s="1"/>
  <c r="C81"/>
  <c r="J81" s="1"/>
  <c r="C80"/>
  <c r="J80" s="1"/>
  <c r="C79"/>
  <c r="J79" s="1"/>
  <c r="C78"/>
  <c r="J78" s="1"/>
  <c r="C77"/>
  <c r="J77" s="1"/>
  <c r="C90"/>
  <c r="J90" s="1"/>
  <c r="C93"/>
  <c r="J93" s="1"/>
  <c r="I94"/>
  <c r="C120"/>
  <c r="C92" l="1"/>
  <c r="J92" s="1"/>
  <c r="J94" s="1"/>
  <c r="C94" l="1"/>
  <c r="I120" l="1"/>
  <c r="J119" l="1"/>
  <c r="J118"/>
  <c r="J116"/>
  <c r="J114"/>
  <c r="J113"/>
  <c r="J112"/>
  <c r="J111"/>
  <c r="J110"/>
  <c r="J109"/>
  <c r="J108"/>
  <c r="J107"/>
  <c r="J106"/>
  <c r="J105"/>
  <c r="J104"/>
  <c r="J103"/>
  <c r="J102"/>
  <c r="J120" l="1"/>
  <c r="J139" l="1"/>
  <c r="J138"/>
  <c r="J137"/>
  <c r="J136"/>
  <c r="J135"/>
  <c r="J134"/>
  <c r="J133"/>
  <c r="J131"/>
  <c r="J128"/>
  <c r="J142"/>
  <c r="J145"/>
  <c r="J144"/>
  <c r="I146"/>
  <c r="J132"/>
  <c r="C146" l="1"/>
  <c r="J130"/>
  <c r="J129"/>
  <c r="J140"/>
  <c r="J146" l="1"/>
  <c r="F166" l="1"/>
  <c r="H166"/>
  <c r="F157"/>
  <c r="H156"/>
  <c r="F155"/>
  <c r="I172"/>
  <c r="J166" l="1"/>
  <c r="J165"/>
  <c r="J164"/>
  <c r="J163"/>
  <c r="J162"/>
  <c r="J161"/>
  <c r="J160"/>
  <c r="J159"/>
  <c r="J158"/>
  <c r="J157"/>
  <c r="J156"/>
  <c r="J155"/>
  <c r="J168"/>
  <c r="J171"/>
  <c r="J170"/>
  <c r="J154" l="1"/>
  <c r="J172" s="1"/>
  <c r="C172"/>
  <c r="I201" l="1"/>
  <c r="J195"/>
  <c r="J181" l="1"/>
  <c r="J194" l="1"/>
  <c r="J193"/>
  <c r="J192"/>
  <c r="J191"/>
  <c r="J190"/>
  <c r="J189"/>
  <c r="J188"/>
  <c r="J187"/>
  <c r="J186"/>
  <c r="J185"/>
  <c r="J184"/>
  <c r="J183"/>
  <c r="C197"/>
  <c r="J197" s="1"/>
  <c r="C200"/>
  <c r="J200" s="1"/>
  <c r="C199"/>
  <c r="J199" s="1"/>
  <c r="C228"/>
  <c r="J182" l="1"/>
  <c r="J201" s="1"/>
  <c r="C201"/>
  <c r="J241" l="1"/>
  <c r="J222" l="1"/>
  <c r="J221"/>
  <c r="J220"/>
  <c r="J219"/>
  <c r="J218"/>
  <c r="J217"/>
  <c r="J216"/>
  <c r="J215"/>
  <c r="J214"/>
  <c r="J213"/>
  <c r="J212"/>
  <c r="J211"/>
  <c r="J210"/>
  <c r="J224"/>
  <c r="J227"/>
  <c r="J226"/>
  <c r="I228"/>
  <c r="J209" l="1"/>
  <c r="J228" s="1"/>
  <c r="I256" l="1"/>
  <c r="J249" l="1"/>
  <c r="J246" l="1"/>
  <c r="J242"/>
  <c r="J238"/>
  <c r="J252"/>
  <c r="J254"/>
  <c r="J255"/>
  <c r="J248"/>
  <c r="J247"/>
  <c r="J245"/>
  <c r="J244"/>
  <c r="J243"/>
  <c r="J240"/>
  <c r="J239"/>
  <c r="J237"/>
  <c r="J250" l="1"/>
  <c r="J256" s="1"/>
  <c r="K256" s="1"/>
  <c r="C173" l="1"/>
  <c r="C147"/>
  <c r="J273"/>
  <c r="J274" l="1"/>
  <c r="J272"/>
  <c r="J271"/>
  <c r="J270"/>
  <c r="J269"/>
  <c r="J268"/>
  <c r="J267"/>
  <c r="J266"/>
  <c r="J265"/>
  <c r="J264"/>
  <c r="J278"/>
  <c r="J281"/>
  <c r="J280"/>
  <c r="J276" l="1"/>
  <c r="J275"/>
  <c r="J282" l="1"/>
  <c r="J300" l="1"/>
  <c r="F290" l="1"/>
  <c r="J324"/>
  <c r="J327"/>
  <c r="J308"/>
  <c r="J307"/>
  <c r="J306"/>
  <c r="C299" l="1"/>
  <c r="J299" s="1"/>
  <c r="C298"/>
  <c r="J298" s="1"/>
  <c r="C297"/>
  <c r="J297" s="1"/>
  <c r="C296"/>
  <c r="J296" s="1"/>
  <c r="C295"/>
  <c r="J295" s="1"/>
  <c r="J294"/>
  <c r="C293"/>
  <c r="J293" s="1"/>
  <c r="C292"/>
  <c r="J292" s="1"/>
  <c r="C291"/>
  <c r="J291" s="1"/>
  <c r="C290"/>
  <c r="J290" s="1"/>
  <c r="C302"/>
  <c r="J302" s="1"/>
  <c r="C305"/>
  <c r="J305" s="1"/>
  <c r="C304" l="1"/>
  <c r="J304" s="1"/>
  <c r="J309" s="1"/>
  <c r="J335" l="1"/>
  <c r="J334"/>
  <c r="J333"/>
  <c r="J386"/>
  <c r="J359"/>
  <c r="J358"/>
  <c r="J356"/>
  <c r="E354"/>
  <c r="J354" s="1"/>
  <c r="E353"/>
  <c r="J353" s="1"/>
  <c r="E351"/>
  <c r="J351" s="1"/>
  <c r="H350"/>
  <c r="E350"/>
  <c r="F349"/>
  <c r="E349"/>
  <c r="E348"/>
  <c r="J348" s="1"/>
  <c r="I347"/>
  <c r="H347"/>
  <c r="E347"/>
  <c r="I346"/>
  <c r="E346"/>
  <c r="H345"/>
  <c r="E345"/>
  <c r="I344"/>
  <c r="J336"/>
  <c r="J320"/>
  <c r="J332"/>
  <c r="B320" l="1"/>
  <c r="B324"/>
  <c r="B325"/>
  <c r="B318"/>
  <c r="B321"/>
  <c r="B322"/>
  <c r="B319"/>
  <c r="B323"/>
  <c r="J319"/>
  <c r="I361"/>
  <c r="J346"/>
  <c r="J329"/>
  <c r="J345"/>
  <c r="J317"/>
  <c r="J323"/>
  <c r="J318"/>
  <c r="J331"/>
  <c r="J326"/>
  <c r="J349"/>
  <c r="J347"/>
  <c r="J350"/>
  <c r="J344"/>
  <c r="J322" l="1"/>
  <c r="J321"/>
  <c r="J325"/>
  <c r="C352"/>
  <c r="J337" l="1"/>
  <c r="C361"/>
  <c r="J352"/>
  <c r="J361" s="1"/>
  <c r="K90" l="1"/>
  <c r="K77"/>
  <c r="K93"/>
  <c r="K83"/>
  <c r="K88"/>
  <c r="K87"/>
  <c r="K159" l="1"/>
  <c r="K81"/>
  <c r="K110"/>
  <c r="K84"/>
  <c r="K79"/>
  <c r="K111"/>
  <c r="K85"/>
  <c r="K80"/>
  <c r="K78"/>
  <c r="K108"/>
  <c r="K82"/>
  <c r="K112"/>
  <c r="K107"/>
  <c r="K160"/>
  <c r="K156"/>
  <c r="K171"/>
  <c r="K119"/>
  <c r="K106"/>
  <c r="K158"/>
  <c r="K113"/>
  <c r="K165"/>
  <c r="K114"/>
  <c r="K166"/>
  <c r="K161"/>
  <c r="K109"/>
  <c r="K168"/>
  <c r="K116"/>
  <c r="K92"/>
  <c r="K155"/>
  <c r="K163"/>
  <c r="K154"/>
  <c r="K162"/>
  <c r="K105"/>
  <c r="K103"/>
  <c r="K104"/>
  <c r="K157"/>
  <c r="K102"/>
  <c r="K164" l="1"/>
  <c r="K86"/>
  <c r="K170"/>
  <c r="K118"/>
  <c r="K94" l="1"/>
  <c r="K172"/>
  <c r="K309"/>
  <c r="K120"/>
  <c r="F7" l="1"/>
  <c r="H29" s="1"/>
  <c r="F8"/>
  <c r="H30" s="1"/>
  <c r="F6"/>
  <c r="H41" s="1"/>
  <c r="F9"/>
  <c r="H31" s="1"/>
  <c r="J31" s="1"/>
  <c r="E6"/>
  <c r="I41" s="1"/>
  <c r="F5"/>
  <c r="H44" s="1"/>
  <c r="J44" s="1"/>
  <c r="F13"/>
  <c r="H35" s="1"/>
  <c r="F12"/>
  <c r="H34" s="1"/>
  <c r="F10"/>
  <c r="H32" s="1"/>
  <c r="F14"/>
  <c r="H36" s="1"/>
  <c r="J36" s="1"/>
  <c r="D7"/>
  <c r="E7"/>
  <c r="I29" s="1"/>
  <c r="D14"/>
  <c r="I14" s="1"/>
  <c r="K36" s="1"/>
  <c r="F11"/>
  <c r="H33" s="1"/>
  <c r="D5"/>
  <c r="E5"/>
  <c r="I44" s="1"/>
  <c r="D10"/>
  <c r="F15"/>
  <c r="H37" s="1"/>
  <c r="D17"/>
  <c r="F17"/>
  <c r="H39" s="1"/>
  <c r="D9"/>
  <c r="E9"/>
  <c r="I31" s="1"/>
  <c r="D13"/>
  <c r="E35" s="1"/>
  <c r="D12"/>
  <c r="E34" s="1"/>
  <c r="D11"/>
  <c r="E33" s="1"/>
  <c r="D8"/>
  <c r="E8"/>
  <c r="I30" s="1"/>
  <c r="D15"/>
  <c r="E37" s="1"/>
  <c r="I10" l="1"/>
  <c r="E32"/>
  <c r="K44"/>
  <c r="J30"/>
  <c r="J32"/>
  <c r="J29"/>
  <c r="I8"/>
  <c r="J8" s="1"/>
  <c r="E30"/>
  <c r="I17"/>
  <c r="E39"/>
  <c r="J39" s="1"/>
  <c r="K39" s="1"/>
  <c r="I45"/>
  <c r="J34"/>
  <c r="I11"/>
  <c r="J37"/>
  <c r="J33"/>
  <c r="I7"/>
  <c r="E29"/>
  <c r="J35"/>
  <c r="J41"/>
  <c r="K41" s="1"/>
  <c r="I5"/>
  <c r="I12"/>
  <c r="K34" s="1"/>
  <c r="I15"/>
  <c r="J15" s="1"/>
  <c r="I13"/>
  <c r="J13" s="1"/>
  <c r="E18"/>
  <c r="I9"/>
  <c r="K31" s="1"/>
  <c r="I6"/>
  <c r="J6" s="1"/>
  <c r="F18"/>
  <c r="K32"/>
  <c r="J10"/>
  <c r="J7"/>
  <c r="J5"/>
  <c r="D18"/>
  <c r="G20" s="1"/>
  <c r="J11"/>
  <c r="J14"/>
  <c r="K30" l="1"/>
  <c r="K29"/>
  <c r="J45"/>
  <c r="J12"/>
  <c r="K33"/>
  <c r="J9"/>
  <c r="C21"/>
  <c r="D21" s="1"/>
  <c r="G46" s="1"/>
  <c r="I18"/>
  <c r="J17"/>
  <c r="K35"/>
  <c r="K37"/>
  <c r="K45" l="1"/>
  <c r="D7" i="95"/>
  <c r="E6"/>
  <c r="I19" i="16"/>
  <c r="J18"/>
  <c r="E21"/>
  <c r="G196" i="95" l="1"/>
</calcChain>
</file>

<file path=xl/sharedStrings.xml><?xml version="1.0" encoding="utf-8"?>
<sst xmlns="http://schemas.openxmlformats.org/spreadsheetml/2006/main" count="2150" uniqueCount="386">
  <si>
    <t>Date</t>
  </si>
  <si>
    <t>Département</t>
  </si>
  <si>
    <t>Personnel</t>
  </si>
  <si>
    <t>Légal</t>
  </si>
  <si>
    <t>Rent &amp; Utilities</t>
  </si>
  <si>
    <t>Management</t>
  </si>
  <si>
    <t>Telephone</t>
  </si>
  <si>
    <t>Bonus</t>
  </si>
  <si>
    <t>Services</t>
  </si>
  <si>
    <t>Investigation</t>
  </si>
  <si>
    <t>Perrine ODIER</t>
  </si>
  <si>
    <t>Rubriques</t>
  </si>
  <si>
    <t xml:space="preserve">Montant en FCFA </t>
  </si>
  <si>
    <t>Total montant reçu</t>
  </si>
  <si>
    <t>Total montant dépensé</t>
  </si>
  <si>
    <t>Solde</t>
  </si>
  <si>
    <t>Details</t>
  </si>
  <si>
    <t>Type de dépenses</t>
  </si>
  <si>
    <t>Departement</t>
  </si>
  <si>
    <t>Received</t>
  </si>
  <si>
    <t>Spent</t>
  </si>
  <si>
    <t>Balance</t>
  </si>
  <si>
    <t>Name</t>
  </si>
  <si>
    <t>Receipt</t>
  </si>
  <si>
    <t>Donor</t>
  </si>
  <si>
    <t>Project</t>
  </si>
  <si>
    <t>Country</t>
  </si>
  <si>
    <t>Contrôle</t>
  </si>
  <si>
    <t>Code budgetaire</t>
  </si>
  <si>
    <t>BCI</t>
  </si>
  <si>
    <t>BCI Sous-Compte</t>
  </si>
  <si>
    <t>Caisse</t>
  </si>
  <si>
    <t>Herick</t>
  </si>
  <si>
    <t>Jospin</t>
  </si>
  <si>
    <t>Dalia</t>
  </si>
  <si>
    <t>P29</t>
  </si>
  <si>
    <t>I23C</t>
  </si>
  <si>
    <t>Evariste</t>
  </si>
  <si>
    <t>Ted</t>
  </si>
  <si>
    <t>Shely</t>
  </si>
  <si>
    <t>Transport</t>
  </si>
  <si>
    <t>Office Materials</t>
  </si>
  <si>
    <t>Jack-Bénisson</t>
  </si>
  <si>
    <t>Noms &amp; Prénoms</t>
  </si>
  <si>
    <t>Total reçu</t>
  </si>
  <si>
    <t>Total Dépenses</t>
  </si>
  <si>
    <t>Total versement</t>
  </si>
  <si>
    <t>Fonds Exterieur pour le projet</t>
  </si>
  <si>
    <t>Balance calculée</t>
  </si>
  <si>
    <t>Versement reçu</t>
  </si>
  <si>
    <t>Versements faits</t>
  </si>
  <si>
    <t>Dépenses</t>
  </si>
  <si>
    <t>Donations</t>
  </si>
  <si>
    <t>Banque</t>
  </si>
  <si>
    <t xml:space="preserve">BCI </t>
  </si>
  <si>
    <t>BCI  sous-compte</t>
  </si>
  <si>
    <t>Crépin</t>
  </si>
  <si>
    <t>i23c</t>
  </si>
  <si>
    <t>Perrine Odier</t>
  </si>
  <si>
    <t>TOTAL</t>
  </si>
  <si>
    <t>DIFFERENCE</t>
  </si>
  <si>
    <r>
      <t xml:space="preserve">Monnaie de tenue de compte: </t>
    </r>
    <r>
      <rPr>
        <b/>
        <sz val="10"/>
        <color theme="5"/>
        <rFont val="Arial Narrow"/>
        <family val="2"/>
      </rPr>
      <t>XAF</t>
    </r>
  </si>
  <si>
    <t>Mois</t>
  </si>
  <si>
    <t>Noms &amp; prénoms</t>
  </si>
  <si>
    <t>MONTANT RECU DE</t>
  </si>
  <si>
    <t>Transféré</t>
  </si>
  <si>
    <t>Dépensé</t>
  </si>
  <si>
    <t xml:space="preserve">Remboursement </t>
  </si>
  <si>
    <t>Caisses</t>
  </si>
  <si>
    <t>CAISSE</t>
  </si>
  <si>
    <t>CAISSE PALF</t>
  </si>
  <si>
    <t>BANQUES</t>
  </si>
  <si>
    <t>BCI-Compte principal</t>
  </si>
  <si>
    <t>BCI-sous compte</t>
  </si>
  <si>
    <t>BALANCE CAISSES ET BANQUE AU 31 AOÜT 2020</t>
  </si>
  <si>
    <t>AOÜT</t>
  </si>
  <si>
    <t>Balance au          01 AOÜT 2020</t>
  </si>
  <si>
    <t>Balance au 31 AOÜT  2020</t>
  </si>
  <si>
    <t>Hérick</t>
  </si>
  <si>
    <t>Monnaie de tenue de compte: XAF</t>
  </si>
  <si>
    <t>BALANCE CAISSES ET BANQUE AU 31 JUILLET 2020</t>
  </si>
  <si>
    <t>JUILLET</t>
  </si>
  <si>
    <t>Balance au 01
 JUILLET 2020</t>
  </si>
  <si>
    <t>Balance au 31
 JUILLET 2020</t>
  </si>
  <si>
    <t>Versement</t>
  </si>
  <si>
    <t>Christian</t>
  </si>
  <si>
    <t>Geisner</t>
  </si>
  <si>
    <t>BALANCE CAISSES ET BANQUE AU 30 Septembre  2020</t>
  </si>
  <si>
    <t>SEPTEMBRE</t>
  </si>
  <si>
    <t>Balance au          01 Septembre 2020</t>
  </si>
  <si>
    <t>N°Pièce</t>
  </si>
  <si>
    <t>Naftalie</t>
  </si>
  <si>
    <t>I73X</t>
  </si>
  <si>
    <t>I55S</t>
  </si>
  <si>
    <t>Ecart à régulariser</t>
  </si>
  <si>
    <t>Balance au 30 Septembre 2020</t>
  </si>
  <si>
    <t>BALANCE CAISSES ET BANQUE AU 31 Octobre 2020</t>
  </si>
  <si>
    <t>Balance au          01 Octobre 2020</t>
  </si>
  <si>
    <t>Balance au 31 Octobre 2020</t>
  </si>
  <si>
    <t>OCTOBRE</t>
  </si>
  <si>
    <t>Jack/Crépin</t>
  </si>
  <si>
    <t>Naftali</t>
  </si>
  <si>
    <t>Merveille</t>
  </si>
  <si>
    <t>Perrine</t>
  </si>
  <si>
    <t>BALANCE CAISSES ET BANQUE AU 30 Novembre 2020</t>
  </si>
  <si>
    <t>Balance au          01 Novembre 2020</t>
  </si>
  <si>
    <t>Balance au 30 Novembre 2020</t>
  </si>
  <si>
    <t>NOVEMBRE</t>
  </si>
  <si>
    <t>Hérick/Christian</t>
  </si>
  <si>
    <t xml:space="preserve">Ecart </t>
  </si>
  <si>
    <t>T44</t>
  </si>
  <si>
    <t>UE</t>
  </si>
  <si>
    <t>DECEMBRE</t>
  </si>
  <si>
    <t>Balance au          01 Décembre 2020</t>
  </si>
  <si>
    <t>Balance au 31 Décembre 2020</t>
  </si>
  <si>
    <t>BALANCE CAISSES ET BANQUE AU 31 Décembre 2020</t>
  </si>
  <si>
    <t>Hérick/Geisner</t>
  </si>
  <si>
    <t>JANVIER</t>
  </si>
  <si>
    <t>BALANCE CAISSES ET BANQUE AU 31 JANVIER 2021</t>
  </si>
  <si>
    <t>Balance au          01 Janvier 2021</t>
  </si>
  <si>
    <t>Balance au 31 Janvier 2021</t>
  </si>
  <si>
    <t>Hérick/Crépin</t>
  </si>
  <si>
    <t>Tiffany</t>
  </si>
  <si>
    <t>BALANCE CAISSES ET BANQUE AU 28 FEVRIER  2021</t>
  </si>
  <si>
    <t>FEVRIER</t>
  </si>
  <si>
    <t>Balance au          01 Février  2021</t>
  </si>
  <si>
    <t>Balance au 28 Février 2021</t>
  </si>
  <si>
    <t>Hérick/Geis</t>
  </si>
  <si>
    <t>AVAAZ 2020</t>
  </si>
  <si>
    <t>BALANCE CAISSES ET BANQUE AU 31 Mars  2021</t>
  </si>
  <si>
    <t>MARS</t>
  </si>
  <si>
    <t>Balance au          01 Mars  2021</t>
  </si>
  <si>
    <t>Balance au 31 Mars 2021</t>
  </si>
  <si>
    <t>Activiste</t>
  </si>
  <si>
    <t>BALANCE CAISSES ET BANQUE AU 30 AVRIL  2021</t>
  </si>
  <si>
    <t>Balance au          01 Avril  2021</t>
  </si>
  <si>
    <t>Balance au 30 Avril 2021</t>
  </si>
  <si>
    <t>AVRIL</t>
  </si>
  <si>
    <t>Étiquettes de lignes</t>
  </si>
  <si>
    <t>Total général</t>
  </si>
  <si>
    <t>Étiquettes de colonnes</t>
  </si>
  <si>
    <t>BALANCE CAISSES ET BANQUE AU 30  Mai  2021</t>
  </si>
  <si>
    <t>Balance au          01 Mai  2021</t>
  </si>
  <si>
    <t>Balance au 30 Mai 2021</t>
  </si>
  <si>
    <t>MAI</t>
  </si>
  <si>
    <t>Somme de Spent</t>
  </si>
  <si>
    <t>Total Somme de Received</t>
  </si>
  <si>
    <t>Somme de Received</t>
  </si>
  <si>
    <t>Total Somme de Spent</t>
  </si>
  <si>
    <t>Internet</t>
  </si>
  <si>
    <t>BALANCE CAISSES ET BANQUE AU 30  Juin  2021</t>
  </si>
  <si>
    <t>Balance au 30 Juin  2021</t>
  </si>
  <si>
    <t>Balance au          01 Juin  2021</t>
  </si>
  <si>
    <t>JUIN</t>
  </si>
  <si>
    <t>Solde au 01/07/2021</t>
  </si>
  <si>
    <t>Travel Subsistence</t>
  </si>
  <si>
    <t>Travel Expenses</t>
  </si>
  <si>
    <t>Bank Fees</t>
  </si>
  <si>
    <t>Flight</t>
  </si>
  <si>
    <t>Transfer Fees</t>
  </si>
  <si>
    <t>Lawyer Fees</t>
  </si>
  <si>
    <t>Jail Visits</t>
  </si>
  <si>
    <t>Trust Building</t>
  </si>
  <si>
    <t>BALANCE CAISSES ET BANQUE AU 31 Juillet  2021</t>
  </si>
  <si>
    <t>Balance au          01 Juillet  2021</t>
  </si>
  <si>
    <t>Balance au 31 Juillet  2021</t>
  </si>
  <si>
    <t>BALANCE 1 Août 2021</t>
  </si>
  <si>
    <t>TOTAL RECU EN Juillet</t>
  </si>
  <si>
    <t>TOTAL DEPENSE EN Août</t>
  </si>
  <si>
    <t>BALANCE 31 Août 2021</t>
  </si>
  <si>
    <t>AOUT</t>
  </si>
  <si>
    <t>Balance au          01 Août 2021</t>
  </si>
  <si>
    <t>BALANCE CAISSES ET BANQUE AU 31 Août  2021</t>
  </si>
  <si>
    <t>Balance au 31 Août 2021</t>
  </si>
  <si>
    <t>Jack Bénisson</t>
  </si>
  <si>
    <t>Legal</t>
  </si>
  <si>
    <t>Oui</t>
  </si>
  <si>
    <t>Travel subsistence</t>
  </si>
  <si>
    <t>Décharge</t>
  </si>
  <si>
    <t>Achats médicaments sous préscription médicale 1 prévenu</t>
  </si>
  <si>
    <t>Cumul Jail Visit Mois Août 2021 / Jack Bénisson</t>
  </si>
  <si>
    <t>CONGO</t>
  </si>
  <si>
    <t>Solde au 01/08/2021</t>
  </si>
  <si>
    <t>Cumul Frais de Transport Local Août 2021 (Taxi) / Jack Bénisson</t>
  </si>
  <si>
    <t>Reçu Caisse</t>
  </si>
  <si>
    <t>Grace</t>
  </si>
  <si>
    <t>Cumul Frais de Transport Mois d'Août 2021/Grace</t>
  </si>
  <si>
    <t>Godfré</t>
  </si>
  <si>
    <t>Cumul Jail Visits du 22 au 27/08/31</t>
  </si>
  <si>
    <t>Reçu de caisse</t>
  </si>
  <si>
    <t>Cumul frais Jail Visite/mois d'août 2021</t>
  </si>
  <si>
    <t>Achat document cour d'excel</t>
  </si>
  <si>
    <t>Office</t>
  </si>
  <si>
    <t>Cumul frais de transport local mois d'Aout 2021/Crepin</t>
  </si>
  <si>
    <t>Retour Caisse Sur la Mission 22 au 27/08/2021</t>
  </si>
  <si>
    <t>RAPPORT FINANCIER AOUT 2021</t>
  </si>
  <si>
    <t>Reçu caisse</t>
  </si>
  <si>
    <t>Cumul frais de transport local mois d'Aout 2021/Merveille</t>
  </si>
  <si>
    <t>Reçu de la caisse</t>
  </si>
  <si>
    <t>Media</t>
  </si>
  <si>
    <t>Plastification  d'un document dans un bureautique</t>
  </si>
  <si>
    <t xml:space="preserve">Reçu de la caisse </t>
  </si>
  <si>
    <t>Reçu Caisse/ Tiffany</t>
  </si>
  <si>
    <t xml:space="preserve">Versement </t>
  </si>
  <si>
    <t>Cumul frais transport local (Taxi) Mois d'Aoùt /Tiffany</t>
  </si>
  <si>
    <t>Cumul Frais de Transport Local (Taxi) Mois d'Aoùt /Evariste</t>
  </si>
  <si>
    <t>Achat lait sucre,café et lipton</t>
  </si>
  <si>
    <t>BCI/363512-56</t>
  </si>
  <si>
    <t>Frais de visa cameroun pour I23C</t>
  </si>
  <si>
    <t>Achat Eau /03 bonbonnes</t>
  </si>
  <si>
    <t>Solde de tout compte P29</t>
  </si>
  <si>
    <t>Frais de transfert charden farell/JB</t>
  </si>
  <si>
    <t>Achat Papier toiltte,liquide vaisselle et produit de nettoyage</t>
  </si>
  <si>
    <t>Entretien géneral jardin bureau</t>
  </si>
  <si>
    <t>Achat 02 cartes sim pour I23C</t>
  </si>
  <si>
    <t>Frais de Formation Merveille</t>
  </si>
  <si>
    <t>Team Building</t>
  </si>
  <si>
    <t>Achat Carte de Recharge MTN/I23C</t>
  </si>
  <si>
    <t>BCI/363513-56</t>
  </si>
  <si>
    <t>Frais test covid 19 pour I23C</t>
  </si>
  <si>
    <t>Achat Credit pour Godfre/nouveau stagiaire juriste</t>
  </si>
  <si>
    <t>Godfre</t>
  </si>
  <si>
    <t>Achat encre HP63/BUREAU</t>
  </si>
  <si>
    <t>Achat Bracelet</t>
  </si>
  <si>
    <t>avance/Collation à l'occasion du départ de Danielle</t>
  </si>
  <si>
    <t>Bonus mois de Juillet 2021/I23C</t>
  </si>
  <si>
    <t>Bonus mois de Juillet 2021/P29</t>
  </si>
  <si>
    <t>Bonus mois de Juillet 2021/Crépin</t>
  </si>
  <si>
    <t>Bonus Operation de réarestation à dolisie/Crepin</t>
  </si>
  <si>
    <t>Opération</t>
  </si>
  <si>
    <t>Solde/Collation à l'occasion du départ de Danielle</t>
  </si>
  <si>
    <t>Achat 02 cartouches SP311</t>
  </si>
  <si>
    <t>Achat credit  teléphonique MTN/staff PALF/2ème partie Aout  2021/management</t>
  </si>
  <si>
    <t>Achat credit  teléphonique MTN/staff PALF/2ème partie Aout 2021/légal</t>
  </si>
  <si>
    <t>Achat credit  teléphonique MTN/staff PALF/2ème partie Aout 2021/Média</t>
  </si>
  <si>
    <t>Achat credit  teléphonique Airtel/staff PALF/2ème partie Aout  2021/Légal</t>
  </si>
  <si>
    <t>Achat credit  teléphonique Airtel/staff PALF/2ème partie Aout 2021/Média</t>
  </si>
  <si>
    <t>Indemnité de stage Grace MOLENDE/Du  15 Août au 15 Septembre 2021</t>
  </si>
  <si>
    <t>Bonus mois de Juillet 2021/JB</t>
  </si>
  <si>
    <t>Bonus mois de Juillet 2021/Evariste</t>
  </si>
  <si>
    <t>Achat 10 bombes lacrymogiènes pour le PALF</t>
  </si>
  <si>
    <t>Equipement</t>
  </si>
  <si>
    <t>BCI/363514-56</t>
  </si>
  <si>
    <t>Achat tablette pour le departement légal</t>
  </si>
  <si>
    <t>Main d'œuvre changement phase au niveau du compteur electrique/bureau PALF</t>
  </si>
  <si>
    <t>Paiement inscription et frais de formation 1er mois pour Evariste/formation bureautique</t>
  </si>
  <si>
    <t>Frais de mission maitre scrutin MOUYETI</t>
  </si>
  <si>
    <t>Achat Routeur bureau palf</t>
  </si>
  <si>
    <t>Achat Marqueur à tableau/bureau PALF</t>
  </si>
  <si>
    <t>Frais de transfert charden farell/Godfre</t>
  </si>
  <si>
    <t>Main d'œuvre entretien groupe</t>
  </si>
  <si>
    <t>Recharge credit telephonique Tiffany</t>
  </si>
  <si>
    <t>Achat frigo/bureau</t>
  </si>
  <si>
    <t>Recharge credit telephonique Crepin</t>
  </si>
  <si>
    <t>Reglement prestation Technicienne de Surface mois d'Août 2021/MFIELO</t>
  </si>
  <si>
    <t>BCI/3643520-56</t>
  </si>
  <si>
    <t>Achat credit telephonique/Luc</t>
  </si>
  <si>
    <t>CCU</t>
  </si>
  <si>
    <t>Achat produits d'entretien du Bureau</t>
  </si>
  <si>
    <t>Achat registre de 600pages</t>
  </si>
  <si>
    <t>Reglement Facture Internet/mois de Septembre 2021 congo telecom</t>
  </si>
  <si>
    <t>Achat credit  teléphonique Airtel/staff PALF/1 ere partie Septembre 2021/Management</t>
  </si>
  <si>
    <t>Achat credit  teléphonique Airtel/staff PALF/1 ere partie Septembre 2021/Media</t>
  </si>
  <si>
    <t>Achat credit  teléphonique MTN/staff PALF/1ere partie Septembre 2021/Management</t>
  </si>
  <si>
    <t>Achat credit  teléphonique MTN/staff PALF/1ere partie Septembre 2021/Media</t>
  </si>
  <si>
    <t>Achat credit  teléphonique MTN/staff PALF/1ere partie Septembre 2021/Legal</t>
  </si>
  <si>
    <t>Godfre (Retour Caisse)</t>
  </si>
  <si>
    <t>Reglement facture d'eau mois de Juillet-Août  2021</t>
  </si>
  <si>
    <t>Achat 06 cartouches d'encre HP63 / 02 Couleurs et 04 Noires</t>
  </si>
  <si>
    <t>Paiement solde de tout compte/MALONGA MERSY/3654453</t>
  </si>
  <si>
    <t>Reglement gardiennage mois de Août 2021</t>
  </si>
  <si>
    <t>Relevé</t>
  </si>
  <si>
    <t>Virement</t>
  </si>
  <si>
    <t>Frais de consultation avocat Mois d'Août 2021/LOCKO Christian/3643511</t>
  </si>
  <si>
    <t>Retrait especes/appro caisse/bord n°3643512</t>
  </si>
  <si>
    <t>Retrait especes/appro caisse/bord n°3643513</t>
  </si>
  <si>
    <t>Retrait especes/appro caisse/bord n°3643514</t>
  </si>
  <si>
    <t>Reglement loyer mois d'Août 2021/Bureau PALF</t>
  </si>
  <si>
    <t>Paiement salaire du mois de Août 2021/ Evariste LELOUSSI/chq n°3643515</t>
  </si>
  <si>
    <t>Paiement salaire du mois d'Aout 2021/ MALONGA MERSY/chq n°3643516</t>
  </si>
  <si>
    <t>Paiement salaire du mois d'Août 2021/IBOUILI CREPIN/chq n°3643517</t>
  </si>
  <si>
    <t>Paiement salaire du mois de Août 2021/MAHANGA Merveille/chq n°3643518</t>
  </si>
  <si>
    <t>Reglement facture honoraire du mois d'aou^t 2021/I23C/chq n°3643519</t>
  </si>
  <si>
    <t>Retrait especes/appro caisse/bord n°3643520</t>
  </si>
  <si>
    <t>PALF</t>
  </si>
  <si>
    <t>RALFF</t>
  </si>
  <si>
    <t>4.3</t>
  </si>
  <si>
    <t>1.1.1.4</t>
  </si>
  <si>
    <t>1.1.1.7</t>
  </si>
  <si>
    <t>1.1.2.1</t>
  </si>
  <si>
    <t>1.1.1.9</t>
  </si>
  <si>
    <t>4.2</t>
  </si>
  <si>
    <t>4.4</t>
  </si>
  <si>
    <t>4.6</t>
  </si>
  <si>
    <t>5.6</t>
  </si>
  <si>
    <t>2.2</t>
  </si>
  <si>
    <t>1.3.2</t>
  </si>
  <si>
    <t>3.2</t>
  </si>
  <si>
    <t>4.5</t>
  </si>
  <si>
    <t>5.2.2</t>
  </si>
  <si>
    <t>i23C</t>
  </si>
  <si>
    <t>Reçu de Caisse</t>
  </si>
  <si>
    <t>Média</t>
  </si>
  <si>
    <t>Wildcat</t>
  </si>
  <si>
    <t>Impression 58 photos 10x15</t>
  </si>
  <si>
    <t>photo format d'identité pour visa I23C</t>
  </si>
  <si>
    <t>JB MALONGA - CONGO - Hôtel mission PN du 02 au 05/08/2021 (03 nuitées)</t>
  </si>
  <si>
    <t>AGIOS DU 30/06/21 AU 31/07/21 / Compte 34</t>
  </si>
  <si>
    <t>Achat billet d'avion Brazzaville- Pointe Noire (TAC)/JB /Mission du 02 au 14/08/2021</t>
  </si>
  <si>
    <t>Achat Billet d'avion aller-retour/Brazzaville -Yaoundé-Brazzaville /I23c/Mission du 13/08 au 13/09/2021</t>
  </si>
  <si>
    <t>JB MALONGA - CONGO - Frais d'hôtel mission Dolisie du 05 au 08/0821 (3 nuitées)</t>
  </si>
  <si>
    <t>Complement sur/Achat Billet d'avion aller-retour/Brazzaville-Yaoundé-Brazzaville//I23c/Mission du 13/08 au 13/09/2021</t>
  </si>
  <si>
    <t>JB MALONGA - CONGO - Frais d'hôtel mission PN du 08 au 14/08/21 (6 nuitées)</t>
  </si>
  <si>
    <t>GODFRE MALONGA - CONGO - Frais d'hotêl du 22 au 25/08/21</t>
  </si>
  <si>
    <t>GODFRE MALONGA - CONGO - Frais d'hotêl du 25 au 27/08/21</t>
  </si>
  <si>
    <t>GODFRE MALONGA - CONGO - Cumul Food Allowance Mission Dolisie - PNR du 22 au 27/08/2021</t>
  </si>
  <si>
    <t>GODFRE MALONGA - CONGO - Cumul Frais de Ration Mois Août 2021</t>
  </si>
  <si>
    <t>AGIOS DU 30/06/21 AU 31/07/21/ Compte 56</t>
  </si>
  <si>
    <t>COTISATION WEB BANK/ Compte 34</t>
  </si>
  <si>
    <t>FRAIS Sur Virement Emis/ Compte 56</t>
  </si>
  <si>
    <t>RALFF-CO2499</t>
  </si>
  <si>
    <t>RALFF-CO2500</t>
  </si>
  <si>
    <t>RALFF-CO2501</t>
  </si>
  <si>
    <t>RALFF-CO2502</t>
  </si>
  <si>
    <t>RALFF-CO2503</t>
  </si>
  <si>
    <t>RALFF-CO2504</t>
  </si>
  <si>
    <t>RALFF-CO2505</t>
  </si>
  <si>
    <t>RALFF-CO2506</t>
  </si>
  <si>
    <t>RALFF-CO2507</t>
  </si>
  <si>
    <t>RALFF-CO2508</t>
  </si>
  <si>
    <t>RALFF-CO2509</t>
  </si>
  <si>
    <t>RALFF-CO2510</t>
  </si>
  <si>
    <t>RALFF-CO2511</t>
  </si>
  <si>
    <t>RALFF-CO2512</t>
  </si>
  <si>
    <t>RALFF-CO2513</t>
  </si>
  <si>
    <t>RALFF-CO2514</t>
  </si>
  <si>
    <t>RALFF-CO2515</t>
  </si>
  <si>
    <t>RALFF-CO2516</t>
  </si>
  <si>
    <t>RALFF-CO2517</t>
  </si>
  <si>
    <t>RALFF-CO2518</t>
  </si>
  <si>
    <t>RALFF-CO2519</t>
  </si>
  <si>
    <t>RALFF-CO2520</t>
  </si>
  <si>
    <t>RALFF-CO2521</t>
  </si>
  <si>
    <t>RALFF-CO2522</t>
  </si>
  <si>
    <t>RALFF-CO2523</t>
  </si>
  <si>
    <t>RALFF-CO2524</t>
  </si>
  <si>
    <t>RALFF-CO2525</t>
  </si>
  <si>
    <t>RALFF-CO2526</t>
  </si>
  <si>
    <t>RALFF-CO2527</t>
  </si>
  <si>
    <t>RALFF-CO2528</t>
  </si>
  <si>
    <t>RALFF-CO2529</t>
  </si>
  <si>
    <t>RALFF-CO2530</t>
  </si>
  <si>
    <t>RALFF-CO2531</t>
  </si>
  <si>
    <t>RALFF-CO2532</t>
  </si>
  <si>
    <t>RALFF-CO2533</t>
  </si>
  <si>
    <t>RALFF-CO2534</t>
  </si>
  <si>
    <t>RALFF-CO2535</t>
  </si>
  <si>
    <t>RALFF-CO2536</t>
  </si>
  <si>
    <t>RALFF-CO2537</t>
  </si>
  <si>
    <t>RALFF-CO2539</t>
  </si>
  <si>
    <t>RALFF-CO2540</t>
  </si>
  <si>
    <t>RALFF-CO2541</t>
  </si>
  <si>
    <t>RALFF-CO2542</t>
  </si>
  <si>
    <t>RALFF-CO2543</t>
  </si>
  <si>
    <t>RALFF-CO2544</t>
  </si>
  <si>
    <t>RALFF-CO2545</t>
  </si>
  <si>
    <t>RALFF-CO2546</t>
  </si>
  <si>
    <t>RALFF-CO2547</t>
  </si>
  <si>
    <t>RALFF-CO2548</t>
  </si>
  <si>
    <t>RALFF-CO2549</t>
  </si>
  <si>
    <t>RALFF-CO2550</t>
  </si>
  <si>
    <t>RALFF-CO2551</t>
  </si>
  <si>
    <t>JB MALONGA - CONGO - Cumul Foodallowance mission du 02 au 14/08/2021</t>
  </si>
  <si>
    <t>FRAIS Sur Virement Emis/ Compte 34</t>
  </si>
  <si>
    <t>Achat billet Dolisie-Brazzaville/JB MALONGA</t>
  </si>
  <si>
    <t>Achat billet Pointe Noire - Dolisie/JB MALONGA</t>
  </si>
  <si>
    <t>Achat billet Dolisie - Pointe Noire/JB MALONGA</t>
  </si>
  <si>
    <t>Achat billet Pointe Noire-Brazzaville/I23C</t>
  </si>
  <si>
    <t>Achat billet (Dolisie-Pointe Noire)/Godfre</t>
  </si>
  <si>
    <t>Achat billet (Pointe Noire - Brazzaville)/Godfré</t>
  </si>
  <si>
    <t>Achat billet (Brazzaville - Dolisie)/Godfré</t>
  </si>
  <si>
    <t>Cumul Frais de Transport Local (Taxi) Mois d'Août 2021/Godfré</t>
  </si>
  <si>
    <t>Cumul Frais de Transport Local Août 2021 (Taxi)/I23c</t>
  </si>
  <si>
    <t>2.1</t>
  </si>
  <si>
    <t>Bonus média Diffusion d'Info à la TGI</t>
  </si>
  <si>
    <t>Achat produit pharmaceutiques/ Detenu</t>
  </si>
</sst>
</file>

<file path=xl/styles.xml><?xml version="1.0" encoding="utf-8"?>
<styleSheet xmlns="http://schemas.openxmlformats.org/spreadsheetml/2006/main">
  <numFmts count="6">
    <numFmt numFmtId="41" formatCode="_-* #,##0\ _F_C_F_A_-;\-* #,##0\ _F_C_F_A_-;_-* &quot;-&quot;\ _F_C_F_A_-;_-@_-"/>
    <numFmt numFmtId="164" formatCode="_-* #,##0.00\ _€_-;\-* #,##0.00\ _€_-;_-* &quot;-&quot;??\ _€_-;_-@_-"/>
    <numFmt numFmtId="165" formatCode="_-* #,##0\ _€_-;\-* #,##0\ _€_-;_-* &quot;-&quot;??\ _€_-;_-@_-"/>
    <numFmt numFmtId="166" formatCode="_-* #,##0\ _€_-;\-* #,##0\ _€_-;_-* &quot;-&quot;??\ _€_-;_-@"/>
    <numFmt numFmtId="167" formatCode="[$-409]d\-mmm\-yy;@"/>
    <numFmt numFmtId="168" formatCode="[$-40C]0"/>
  </numFmts>
  <fonts count="5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sz val="11"/>
      <color rgb="FFFF0000"/>
      <name val="Calibri"/>
      <family val="2"/>
      <scheme val="minor"/>
    </font>
    <font>
      <sz val="10"/>
      <color rgb="FFFF0000"/>
      <name val="Arial Narrow"/>
      <family val="2"/>
    </font>
    <font>
      <sz val="9"/>
      <color theme="1"/>
      <name val="Arial Narrow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1"/>
      <name val="Arial Narrow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  <font>
      <sz val="10"/>
      <color theme="5"/>
      <name val="Arial Narrow"/>
      <family val="2"/>
    </font>
    <font>
      <b/>
      <sz val="10"/>
      <color theme="5"/>
      <name val="Arial Narrow"/>
      <family val="2"/>
    </font>
    <font>
      <b/>
      <i/>
      <sz val="10"/>
      <name val="Arial Narrow"/>
      <family val="2"/>
    </font>
    <font>
      <sz val="10"/>
      <color theme="1"/>
      <name val="Arial Narrow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8"/>
      <color rgb="FFFF0000"/>
      <name val="Calibri"/>
      <family val="2"/>
      <scheme val="minor"/>
    </font>
    <font>
      <sz val="10"/>
      <color rgb="FF000000"/>
      <name val="Arial Narrow"/>
      <family val="2"/>
    </font>
    <font>
      <sz val="10"/>
      <color rgb="FF000000"/>
      <name val="Arial"/>
      <family val="2"/>
    </font>
    <font>
      <sz val="9"/>
      <color rgb="FF000000"/>
      <name val="Arial Narrow"/>
      <family val="2"/>
    </font>
    <font>
      <sz val="10"/>
      <color rgb="FFED7D31"/>
      <name val="Arial Narrow"/>
      <family val="2"/>
    </font>
    <font>
      <b/>
      <sz val="12"/>
      <color theme="1"/>
      <name val="Calibri"/>
      <family val="2"/>
      <scheme val="minor"/>
    </font>
    <font>
      <sz val="18"/>
      <color theme="0"/>
      <name val="Arial Narrow"/>
      <family val="2"/>
    </font>
    <font>
      <sz val="12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rgb="FFFF0000"/>
      <name val="Arial Narrow"/>
      <family val="2"/>
    </font>
    <font>
      <b/>
      <sz val="11"/>
      <color rgb="FFFF0000"/>
      <name val="Calibri"/>
      <family val="2"/>
      <scheme val="minor"/>
    </font>
    <font>
      <b/>
      <sz val="8"/>
      <color rgb="FFFF0000"/>
      <name val="Calibri"/>
      <family val="2"/>
    </font>
    <font>
      <sz val="18"/>
      <color theme="1"/>
      <name val="Arial Narrow"/>
      <family val="2"/>
    </font>
    <font>
      <sz val="12"/>
      <color theme="1"/>
      <name val="Arial Narrow"/>
      <family val="2"/>
    </font>
    <font>
      <sz val="6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Arial Narrow"/>
      <family val="2"/>
    </font>
    <font>
      <sz val="11"/>
      <color theme="9" tint="-0.249977111117893"/>
      <name val="Calibri"/>
      <family val="2"/>
      <scheme val="minor"/>
    </font>
    <font>
      <sz val="11"/>
      <color rgb="FF00B050"/>
      <name val="Calibri"/>
      <family val="2"/>
      <scheme val="minor"/>
    </font>
    <font>
      <sz val="12"/>
      <name val="Arial Narrow"/>
      <family val="2"/>
    </font>
    <font>
      <b/>
      <sz val="12"/>
      <name val="Arial Narrow"/>
      <family val="2"/>
    </font>
    <font>
      <sz val="12"/>
      <color rgb="FFFF0000"/>
      <name val="Arial Narrow"/>
      <family val="2"/>
    </font>
  </fonts>
  <fills count="2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9BC2E6"/>
        <bgColor rgb="FF000000"/>
      </patternFill>
    </fill>
    <fill>
      <patternFill patternType="solid">
        <fgColor rgb="FFDBDBDB"/>
        <bgColor rgb="FF000000"/>
      </patternFill>
    </fill>
    <fill>
      <patternFill patternType="solid">
        <fgColor rgb="FFC6E0B4"/>
        <bgColor rgb="FF000000"/>
      </patternFill>
    </fill>
    <fill>
      <patternFill patternType="solid">
        <fgColor rgb="FF8EA9DB"/>
        <bgColor rgb="FF000000"/>
      </patternFill>
    </fill>
    <fill>
      <patternFill patternType="solid">
        <fgColor rgb="FFAEAAAA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7" tint="0.39997558519241921"/>
        <bgColor indexed="64"/>
      </patternFill>
    </fill>
    <fill>
      <patternFill patternType="lightGray">
        <bgColor theme="5" tint="0.39997558519241921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10" fillId="0" borderId="0"/>
    <xf numFmtId="41" fontId="1" fillId="0" borderId="0" applyFont="0" applyFill="0" applyBorder="0" applyAlignment="0" applyProtection="0"/>
    <xf numFmtId="0" fontId="10" fillId="0" borderId="0" applyFont="0" applyFill="0" applyBorder="0" applyAlignment="0" applyProtection="0"/>
    <xf numFmtId="167" fontId="23" fillId="0" borderId="0" applyBorder="0" applyProtection="0"/>
  </cellStyleXfs>
  <cellXfs count="294">
    <xf numFmtId="0" fontId="0" fillId="0" borderId="0" xfId="0"/>
    <xf numFmtId="0" fontId="0" fillId="0" borderId="0" xfId="0" applyFill="1" applyAlignment="1"/>
    <xf numFmtId="165" fontId="0" fillId="0" borderId="0" xfId="1" applyNumberFormat="1" applyFont="1" applyFill="1" applyProtection="1"/>
    <xf numFmtId="0" fontId="0" fillId="0" borderId="1" xfId="0" applyFill="1" applyBorder="1" applyAlignment="1"/>
    <xf numFmtId="165" fontId="0" fillId="0" borderId="1" xfId="0" applyNumberFormat="1" applyFill="1" applyBorder="1" applyAlignment="1"/>
    <xf numFmtId="165" fontId="0" fillId="0" borderId="0" xfId="0" applyNumberFormat="1" applyFill="1" applyAlignment="1"/>
    <xf numFmtId="0" fontId="0" fillId="0" borderId="0" xfId="0" pivotButton="1"/>
    <xf numFmtId="0" fontId="0" fillId="0" borderId="0" xfId="0" applyAlignment="1">
      <alignment horizontal="left"/>
    </xf>
    <xf numFmtId="3" fontId="0" fillId="0" borderId="0" xfId="0" applyNumberFormat="1"/>
    <xf numFmtId="17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4" fontId="11" fillId="6" borderId="1" xfId="3" applyNumberFormat="1" applyFont="1" applyFill="1" applyBorder="1"/>
    <xf numFmtId="0" fontId="11" fillId="6" borderId="1" xfId="3" applyFont="1" applyFill="1" applyBorder="1"/>
    <xf numFmtId="0" fontId="12" fillId="0" borderId="1" xfId="0" applyFont="1" applyFill="1" applyBorder="1" applyAlignment="1"/>
    <xf numFmtId="165" fontId="0" fillId="0" borderId="0" xfId="0" applyNumberFormat="1" applyAlignment="1">
      <alignment vertical="center"/>
    </xf>
    <xf numFmtId="0" fontId="12" fillId="0" borderId="0" xfId="0" applyFont="1" applyFill="1" applyBorder="1" applyAlignment="1"/>
    <xf numFmtId="0" fontId="13" fillId="0" borderId="0" xfId="0" applyFont="1" applyBorder="1" applyAlignment="1">
      <alignment vertical="center"/>
    </xf>
    <xf numFmtId="165" fontId="14" fillId="0" borderId="0" xfId="1" applyNumberFormat="1" applyFont="1" applyBorder="1" applyProtection="1">
      <protection locked="0"/>
    </xf>
    <xf numFmtId="165" fontId="15" fillId="0" borderId="0" xfId="1" applyNumberFormat="1" applyFont="1" applyBorder="1" applyProtection="1">
      <protection locked="0"/>
    </xf>
    <xf numFmtId="165" fontId="12" fillId="0" borderId="0" xfId="0" applyNumberFormat="1" applyFont="1" applyFill="1" applyBorder="1" applyAlignment="1"/>
    <xf numFmtId="165" fontId="13" fillId="0" borderId="0" xfId="0" applyNumberFormat="1" applyFont="1" applyBorder="1" applyAlignment="1">
      <alignment vertical="center"/>
    </xf>
    <xf numFmtId="0" fontId="16" fillId="0" borderId="0" xfId="0" applyFont="1" applyAlignment="1"/>
    <xf numFmtId="0" fontId="4" fillId="0" borderId="0" xfId="0" applyFont="1" applyAlignment="1"/>
    <xf numFmtId="0" fontId="5" fillId="7" borderId="0" xfId="0" applyFont="1" applyFill="1" applyAlignment="1">
      <alignment horizontal="center"/>
    </xf>
    <xf numFmtId="0" fontId="5" fillId="0" borderId="0" xfId="0" applyFont="1" applyFill="1" applyAlignment="1"/>
    <xf numFmtId="0" fontId="4" fillId="0" borderId="0" xfId="0" applyFont="1" applyFill="1" applyAlignment="1"/>
    <xf numFmtId="165" fontId="4" fillId="0" borderId="0" xfId="1" applyNumberFormat="1" applyFont="1" applyFill="1" applyProtection="1"/>
    <xf numFmtId="165" fontId="5" fillId="0" borderId="3" xfId="1" applyNumberFormat="1" applyFont="1" applyFill="1" applyBorder="1" applyAlignment="1" applyProtection="1">
      <alignment vertical="center" wrapText="1"/>
    </xf>
    <xf numFmtId="165" fontId="5" fillId="0" borderId="3" xfId="1" applyNumberFormat="1" applyFont="1" applyFill="1" applyBorder="1" applyAlignment="1" applyProtection="1">
      <alignment horizontal="center" vertical="center" wrapText="1"/>
    </xf>
    <xf numFmtId="165" fontId="4" fillId="10" borderId="4" xfId="1" applyNumberFormat="1" applyFont="1" applyFill="1" applyBorder="1" applyAlignment="1" applyProtection="1">
      <alignment horizontal="center" vertical="center"/>
    </xf>
    <xf numFmtId="0" fontId="18" fillId="10" borderId="5" xfId="0" applyFont="1" applyFill="1" applyBorder="1" applyAlignment="1"/>
    <xf numFmtId="165" fontId="4" fillId="10" borderId="5" xfId="1" applyNumberFormat="1" applyFont="1" applyFill="1" applyBorder="1" applyProtection="1"/>
    <xf numFmtId="165" fontId="4" fillId="10" borderId="5" xfId="0" applyNumberFormat="1" applyFont="1" applyFill="1" applyBorder="1" applyAlignment="1"/>
    <xf numFmtId="165" fontId="4" fillId="0" borderId="3" xfId="1" applyNumberFormat="1" applyFont="1" applyBorder="1" applyProtection="1"/>
    <xf numFmtId="165" fontId="0" fillId="0" borderId="1" xfId="1" applyNumberFormat="1" applyFont="1" applyFill="1" applyBorder="1" applyProtection="1"/>
    <xf numFmtId="165" fontId="4" fillId="0" borderId="6" xfId="1" applyNumberFormat="1" applyFont="1" applyFill="1" applyBorder="1" applyProtection="1"/>
    <xf numFmtId="165" fontId="4" fillId="0" borderId="1" xfId="0" applyNumberFormat="1" applyFont="1" applyFill="1" applyBorder="1" applyAlignment="1"/>
    <xf numFmtId="165" fontId="4" fillId="0" borderId="1" xfId="1" applyNumberFormat="1" applyFont="1" applyFill="1" applyBorder="1" applyProtection="1"/>
    <xf numFmtId="165" fontId="19" fillId="0" borderId="1" xfId="1" applyNumberFormat="1" applyFont="1" applyFill="1" applyBorder="1" applyProtection="1"/>
    <xf numFmtId="165" fontId="1" fillId="0" borderId="1" xfId="1" applyNumberFormat="1" applyFont="1" applyFill="1" applyBorder="1" applyProtection="1"/>
    <xf numFmtId="165" fontId="5" fillId="10" borderId="4" xfId="1" applyNumberFormat="1" applyFont="1" applyFill="1" applyBorder="1" applyAlignment="1" applyProtection="1">
      <alignment horizontal="left"/>
    </xf>
    <xf numFmtId="165" fontId="5" fillId="10" borderId="5" xfId="1" applyNumberFormat="1" applyFont="1" applyFill="1" applyBorder="1" applyAlignment="1" applyProtection="1">
      <alignment horizontal="left"/>
    </xf>
    <xf numFmtId="165" fontId="4" fillId="10" borderId="1" xfId="0" applyNumberFormat="1" applyFont="1" applyFill="1" applyBorder="1" applyAlignment="1"/>
    <xf numFmtId="0" fontId="5" fillId="0" borderId="4" xfId="0" applyFont="1" applyFill="1" applyBorder="1" applyAlignment="1"/>
    <xf numFmtId="165" fontId="4" fillId="0" borderId="1" xfId="1" applyNumberFormat="1" applyFont="1" applyFill="1" applyBorder="1" applyAlignment="1" applyProtection="1"/>
    <xf numFmtId="165" fontId="4" fillId="0" borderId="6" xfId="1" applyNumberFormat="1" applyFont="1" applyBorder="1" applyProtection="1"/>
    <xf numFmtId="165" fontId="20" fillId="0" borderId="1" xfId="1" applyNumberFormat="1" applyFont="1" applyBorder="1" applyProtection="1"/>
    <xf numFmtId="165" fontId="20" fillId="0" borderId="0" xfId="1" applyNumberFormat="1" applyFont="1" applyProtection="1"/>
    <xf numFmtId="165" fontId="10" fillId="0" borderId="1" xfId="0" applyNumberFormat="1" applyFont="1" applyBorder="1" applyAlignment="1"/>
    <xf numFmtId="0" fontId="18" fillId="10" borderId="4" xfId="0" applyFont="1" applyFill="1" applyBorder="1" applyAlignment="1"/>
    <xf numFmtId="165" fontId="0" fillId="0" borderId="1" xfId="1" applyNumberFormat="1" applyFont="1" applyBorder="1" applyProtection="1"/>
    <xf numFmtId="165" fontId="4" fillId="0" borderId="1" xfId="0" applyNumberFormat="1" applyFont="1" applyBorder="1" applyAlignment="1"/>
    <xf numFmtId="0" fontId="0" fillId="0" borderId="1" xfId="0" applyBorder="1" applyAlignment="1">
      <alignment vertical="center"/>
    </xf>
    <xf numFmtId="3" fontId="0" fillId="0" borderId="0" xfId="0" applyNumberFormat="1" applyAlignment="1">
      <alignment vertical="center"/>
    </xf>
    <xf numFmtId="3" fontId="0" fillId="0" borderId="1" xfId="0" applyNumberFormat="1" applyBorder="1" applyAlignment="1">
      <alignment vertical="center"/>
    </xf>
    <xf numFmtId="165" fontId="16" fillId="0" borderId="6" xfId="1" applyNumberFormat="1" applyFont="1" applyBorder="1" applyProtection="1"/>
    <xf numFmtId="165" fontId="19" fillId="0" borderId="6" xfId="1" applyNumberFormat="1" applyFont="1" applyBorder="1" applyProtection="1"/>
    <xf numFmtId="165" fontId="19" fillId="0" borderId="1" xfId="1" applyNumberFormat="1" applyFont="1" applyBorder="1" applyAlignment="1" applyProtection="1">
      <alignment vertical="center"/>
    </xf>
    <xf numFmtId="165" fontId="19" fillId="5" borderId="1" xfId="1" applyNumberFormat="1" applyFont="1" applyFill="1" applyBorder="1" applyProtection="1"/>
    <xf numFmtId="165" fontId="9" fillId="0" borderId="3" xfId="1" applyNumberFormat="1" applyFont="1" applyFill="1" applyBorder="1" applyProtection="1"/>
    <xf numFmtId="165" fontId="19" fillId="5" borderId="1" xfId="1" applyNumberFormat="1" applyFont="1" applyFill="1" applyBorder="1" applyAlignment="1" applyProtection="1">
      <alignment vertical="center"/>
    </xf>
    <xf numFmtId="165" fontId="1" fillId="0" borderId="0" xfId="1" applyNumberFormat="1" applyFont="1" applyFill="1" applyProtection="1"/>
    <xf numFmtId="165" fontId="19" fillId="0" borderId="1" xfId="1" applyNumberFormat="1" applyFont="1" applyFill="1" applyBorder="1" applyAlignment="1" applyProtection="1">
      <alignment horizontal="center" vertical="center"/>
    </xf>
    <xf numFmtId="165" fontId="8" fillId="0" borderId="6" xfId="1" applyNumberFormat="1" applyFont="1" applyFill="1" applyBorder="1" applyProtection="1"/>
    <xf numFmtId="165" fontId="21" fillId="0" borderId="0" xfId="1" applyNumberFormat="1" applyFont="1" applyBorder="1" applyProtection="1">
      <protection locked="0"/>
    </xf>
    <xf numFmtId="0" fontId="6" fillId="0" borderId="1" xfId="0" applyFont="1" applyFill="1" applyBorder="1" applyAlignment="1"/>
    <xf numFmtId="0" fontId="22" fillId="0" borderId="1" xfId="0" applyFont="1" applyBorder="1" applyAlignment="1">
      <alignment vertical="center"/>
    </xf>
    <xf numFmtId="165" fontId="23" fillId="0" borderId="1" xfId="1" applyNumberFormat="1" applyFont="1" applyBorder="1" applyProtection="1">
      <protection locked="0"/>
    </xf>
    <xf numFmtId="165" fontId="24" fillId="0" borderId="1" xfId="1" applyNumberFormat="1" applyFont="1" applyBorder="1" applyProtection="1">
      <protection locked="0"/>
    </xf>
    <xf numFmtId="0" fontId="7" fillId="0" borderId="0" xfId="0" applyFont="1" applyAlignment="1">
      <alignment vertical="center"/>
    </xf>
    <xf numFmtId="0" fontId="2" fillId="7" borderId="0" xfId="0" applyFont="1" applyFill="1" applyAlignment="1">
      <alignment vertical="center"/>
    </xf>
    <xf numFmtId="0" fontId="2" fillId="0" borderId="1" xfId="0" applyFont="1" applyBorder="1" applyAlignment="1">
      <alignment vertical="center"/>
    </xf>
    <xf numFmtId="0" fontId="0" fillId="10" borderId="1" xfId="0" applyFill="1" applyBorder="1" applyAlignment="1">
      <alignment vertical="center"/>
    </xf>
    <xf numFmtId="3" fontId="0" fillId="10" borderId="1" xfId="0" applyNumberFormat="1" applyFill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5" fillId="0" borderId="0" xfId="0" applyFont="1" applyFill="1" applyBorder="1" applyAlignment="1"/>
    <xf numFmtId="0" fontId="27" fillId="0" borderId="0" xfId="0" applyFont="1" applyAlignment="1">
      <alignment vertical="center"/>
    </xf>
    <xf numFmtId="165" fontId="5" fillId="0" borderId="3" xfId="1" applyNumberFormat="1" applyFont="1" applyFill="1" applyBorder="1" applyAlignment="1" applyProtection="1">
      <alignment horizontal="center" vertical="center" wrapText="1"/>
    </xf>
    <xf numFmtId="14" fontId="25" fillId="0" borderId="0" xfId="0" applyNumberFormat="1" applyFont="1" applyFill="1" applyBorder="1"/>
    <xf numFmtId="0" fontId="5" fillId="13" borderId="0" xfId="0" applyFont="1" applyFill="1" applyBorder="1" applyAlignment="1">
      <alignment horizontal="center"/>
    </xf>
    <xf numFmtId="0" fontId="4" fillId="0" borderId="0" xfId="0" applyFont="1" applyFill="1" applyBorder="1" applyAlignment="1"/>
    <xf numFmtId="0" fontId="24" fillId="0" borderId="0" xfId="0" applyFont="1" applyFill="1" applyBorder="1" applyAlignment="1">
      <alignment vertical="center"/>
    </xf>
    <xf numFmtId="3" fontId="2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/>
    <xf numFmtId="165" fontId="4" fillId="0" borderId="0" xfId="1" applyNumberFormat="1" applyFont="1" applyFill="1" applyBorder="1" applyProtection="1"/>
    <xf numFmtId="165" fontId="4" fillId="17" borderId="4" xfId="1" applyNumberFormat="1" applyFont="1" applyFill="1" applyBorder="1" applyAlignment="1" applyProtection="1">
      <alignment horizontal="center" vertical="center"/>
    </xf>
    <xf numFmtId="0" fontId="18" fillId="17" borderId="5" xfId="0" applyFont="1" applyFill="1" applyBorder="1" applyAlignment="1"/>
    <xf numFmtId="165" fontId="4" fillId="17" borderId="5" xfId="1" applyNumberFormat="1" applyFont="1" applyFill="1" applyBorder="1" applyProtection="1"/>
    <xf numFmtId="165" fontId="4" fillId="17" borderId="5" xfId="0" applyNumberFormat="1" applyFont="1" applyFill="1" applyBorder="1" applyAlignment="1"/>
    <xf numFmtId="165" fontId="4" fillId="0" borderId="3" xfId="1" applyNumberFormat="1" applyFont="1" applyFill="1" applyBorder="1" applyProtection="1"/>
    <xf numFmtId="165" fontId="24" fillId="0" borderId="1" xfId="1" applyNumberFormat="1" applyFont="1" applyFill="1" applyBorder="1" applyProtection="1"/>
    <xf numFmtId="165" fontId="28" fillId="0" borderId="1" xfId="1" applyNumberFormat="1" applyFont="1" applyFill="1" applyBorder="1" applyAlignment="1" applyProtection="1">
      <alignment horizontal="center" vertical="center"/>
    </xf>
    <xf numFmtId="165" fontId="23" fillId="0" borderId="1" xfId="1" applyNumberFormat="1" applyFont="1" applyFill="1" applyBorder="1" applyProtection="1"/>
    <xf numFmtId="165" fontId="28" fillId="0" borderId="1" xfId="1" applyNumberFormat="1" applyFont="1" applyFill="1" applyBorder="1" applyProtection="1"/>
    <xf numFmtId="165" fontId="23" fillId="0" borderId="0" xfId="1" applyNumberFormat="1" applyFont="1" applyFill="1" applyBorder="1" applyProtection="1"/>
    <xf numFmtId="165" fontId="5" fillId="17" borderId="4" xfId="1" applyNumberFormat="1" applyFont="1" applyFill="1" applyBorder="1" applyAlignment="1" applyProtection="1">
      <alignment horizontal="left"/>
    </xf>
    <xf numFmtId="165" fontId="5" fillId="17" borderId="5" xfId="1" applyNumberFormat="1" applyFont="1" applyFill="1" applyBorder="1" applyAlignment="1" applyProtection="1">
      <alignment horizontal="left"/>
    </xf>
    <xf numFmtId="165" fontId="4" fillId="17" borderId="1" xfId="0" applyNumberFormat="1" applyFont="1" applyFill="1" applyBorder="1" applyAlignment="1"/>
    <xf numFmtId="165" fontId="29" fillId="0" borderId="1" xfId="1" applyNumberFormat="1" applyFont="1" applyFill="1" applyBorder="1" applyProtection="1"/>
    <xf numFmtId="3" fontId="24" fillId="0" borderId="1" xfId="0" applyNumberFormat="1" applyFont="1" applyFill="1" applyBorder="1" applyAlignment="1">
      <alignment vertical="center"/>
    </xf>
    <xf numFmtId="165" fontId="29" fillId="0" borderId="0" xfId="1" applyNumberFormat="1" applyFont="1" applyFill="1" applyBorder="1" applyProtection="1"/>
    <xf numFmtId="165" fontId="10" fillId="0" borderId="1" xfId="0" applyNumberFormat="1" applyFont="1" applyFill="1" applyBorder="1" applyAlignment="1"/>
    <xf numFmtId="0" fontId="18" fillId="17" borderId="4" xfId="0" applyFont="1" applyFill="1" applyBorder="1" applyAlignment="1"/>
    <xf numFmtId="165" fontId="30" fillId="0" borderId="3" xfId="1" applyNumberFormat="1" applyFont="1" applyFill="1" applyBorder="1" applyProtection="1"/>
    <xf numFmtId="165" fontId="28" fillId="0" borderId="6" xfId="1" applyNumberFormat="1" applyFont="1" applyFill="1" applyBorder="1" applyProtection="1"/>
    <xf numFmtId="165" fontId="28" fillId="18" borderId="1" xfId="1" applyNumberFormat="1" applyFont="1" applyFill="1" applyBorder="1" applyProtection="1"/>
    <xf numFmtId="165" fontId="28" fillId="18" borderId="1" xfId="1" applyNumberFormat="1" applyFont="1" applyFill="1" applyBorder="1" applyAlignment="1" applyProtection="1">
      <alignment vertical="center"/>
    </xf>
    <xf numFmtId="165" fontId="31" fillId="0" borderId="6" xfId="1" applyNumberFormat="1" applyFont="1" applyFill="1" applyBorder="1" applyProtection="1"/>
    <xf numFmtId="165" fontId="31" fillId="0" borderId="1" xfId="1" applyNumberFormat="1" applyFont="1" applyFill="1" applyBorder="1" applyProtection="1"/>
    <xf numFmtId="165" fontId="28" fillId="0" borderId="1" xfId="1" applyNumberFormat="1" applyFont="1" applyFill="1" applyBorder="1" applyAlignment="1" applyProtection="1">
      <alignment vertical="center"/>
    </xf>
    <xf numFmtId="165" fontId="24" fillId="0" borderId="0" xfId="0" applyNumberFormat="1" applyFont="1" applyFill="1" applyBorder="1" applyAlignment="1">
      <alignment vertical="center"/>
    </xf>
    <xf numFmtId="0" fontId="24" fillId="0" borderId="1" xfId="0" applyFont="1" applyBorder="1" applyAlignment="1">
      <alignment vertical="center"/>
    </xf>
    <xf numFmtId="0" fontId="26" fillId="0" borderId="1" xfId="0" applyFont="1" applyFill="1" applyBorder="1" applyAlignment="1"/>
    <xf numFmtId="165" fontId="19" fillId="0" borderId="6" xfId="1" applyNumberFormat="1" applyFont="1" applyFill="1" applyBorder="1" applyProtection="1"/>
    <xf numFmtId="165" fontId="19" fillId="0" borderId="1" xfId="0" applyNumberFormat="1" applyFont="1" applyFill="1" applyBorder="1" applyAlignment="1"/>
    <xf numFmtId="165" fontId="7" fillId="0" borderId="0" xfId="0" applyNumberFormat="1" applyFont="1" applyAlignment="1">
      <alignment vertical="center"/>
    </xf>
    <xf numFmtId="0" fontId="0" fillId="0" borderId="0" xfId="0" applyFont="1" applyFill="1" applyAlignment="1"/>
    <xf numFmtId="165" fontId="8" fillId="0" borderId="6" xfId="1" applyNumberFormat="1" applyFont="1" applyBorder="1" applyProtection="1"/>
    <xf numFmtId="165" fontId="8" fillId="0" borderId="1" xfId="1" applyNumberFormat="1" applyFont="1" applyFill="1" applyBorder="1" applyProtection="1"/>
    <xf numFmtId="165" fontId="32" fillId="0" borderId="0" xfId="0" applyNumberFormat="1" applyFont="1" applyAlignment="1">
      <alignment vertical="center"/>
    </xf>
    <xf numFmtId="14" fontId="32" fillId="12" borderId="1" xfId="0" applyNumberFormat="1" applyFont="1" applyFill="1" applyBorder="1" applyAlignment="1"/>
    <xf numFmtId="0" fontId="32" fillId="12" borderId="1" xfId="0" applyFont="1" applyFill="1" applyBorder="1" applyAlignment="1"/>
    <xf numFmtId="165" fontId="32" fillId="12" borderId="1" xfId="1" applyNumberFormat="1" applyFont="1" applyFill="1" applyBorder="1" applyProtection="1"/>
    <xf numFmtId="0" fontId="0" fillId="19" borderId="0" xfId="0" applyFill="1" applyAlignment="1"/>
    <xf numFmtId="0" fontId="0" fillId="5" borderId="0" xfId="0" applyFill="1" applyAlignment="1"/>
    <xf numFmtId="0" fontId="6" fillId="20" borderId="0" xfId="0" applyFont="1" applyFill="1"/>
    <xf numFmtId="165" fontId="6" fillId="20" borderId="0" xfId="1" applyNumberFormat="1" applyFont="1" applyFill="1"/>
    <xf numFmtId="0" fontId="6" fillId="20" borderId="0" xfId="0" applyFont="1" applyFill="1" applyAlignment="1">
      <alignment horizontal="left"/>
    </xf>
    <xf numFmtId="0" fontId="34" fillId="21" borderId="1" xfId="0" applyFont="1" applyFill="1" applyBorder="1" applyAlignment="1"/>
    <xf numFmtId="3" fontId="0" fillId="0" borderId="0" xfId="1" applyNumberFormat="1" applyFont="1" applyFill="1" applyAlignment="1" applyProtection="1">
      <alignment horizontal="right"/>
    </xf>
    <xf numFmtId="3" fontId="6" fillId="20" borderId="0" xfId="1" applyNumberFormat="1" applyFont="1" applyFill="1" applyAlignment="1">
      <alignment horizontal="right"/>
    </xf>
    <xf numFmtId="3" fontId="32" fillId="12" borderId="1" xfId="1" applyNumberFormat="1" applyFont="1" applyFill="1" applyBorder="1" applyAlignment="1" applyProtection="1">
      <alignment horizontal="center"/>
    </xf>
    <xf numFmtId="0" fontId="0" fillId="0" borderId="0" xfId="0" applyFill="1" applyAlignment="1">
      <alignment horizontal="center"/>
    </xf>
    <xf numFmtId="0" fontId="32" fillId="12" borderId="1" xfId="0" applyFont="1" applyFill="1" applyBorder="1" applyAlignment="1">
      <alignment horizontal="center"/>
    </xf>
    <xf numFmtId="0" fontId="6" fillId="20" borderId="0" xfId="0" applyFont="1" applyFill="1" applyAlignment="1">
      <alignment horizontal="center"/>
    </xf>
    <xf numFmtId="165" fontId="5" fillId="0" borderId="3" xfId="1" applyNumberFormat="1" applyFont="1" applyFill="1" applyBorder="1" applyAlignment="1" applyProtection="1">
      <alignment horizontal="center" vertical="center" wrapText="1"/>
    </xf>
    <xf numFmtId="165" fontId="7" fillId="22" borderId="0" xfId="0" applyNumberFormat="1" applyFont="1" applyFill="1" applyAlignment="1">
      <alignment vertical="center"/>
    </xf>
    <xf numFmtId="165" fontId="15" fillId="0" borderId="1" xfId="1" applyNumberFormat="1" applyFont="1" applyBorder="1" applyProtection="1">
      <protection locked="0"/>
    </xf>
    <xf numFmtId="165" fontId="4" fillId="3" borderId="3" xfId="1" applyNumberFormat="1" applyFont="1" applyFill="1" applyBorder="1" applyProtection="1"/>
    <xf numFmtId="0" fontId="12" fillId="3" borderId="1" xfId="0" applyFont="1" applyFill="1" applyBorder="1" applyAlignment="1"/>
    <xf numFmtId="165" fontId="0" fillId="3" borderId="1" xfId="1" applyNumberFormat="1" applyFont="1" applyFill="1" applyBorder="1" applyProtection="1"/>
    <xf numFmtId="165" fontId="4" fillId="3" borderId="1" xfId="1" applyNumberFormat="1" applyFont="1" applyFill="1" applyBorder="1" applyProtection="1"/>
    <xf numFmtId="165" fontId="4" fillId="3" borderId="6" xfId="1" applyNumberFormat="1" applyFont="1" applyFill="1" applyBorder="1" applyProtection="1"/>
    <xf numFmtId="0" fontId="0" fillId="3" borderId="0" xfId="0" applyFill="1" applyAlignment="1">
      <alignment vertical="center"/>
    </xf>
    <xf numFmtId="165" fontId="1" fillId="3" borderId="1" xfId="1" applyNumberFormat="1" applyFont="1" applyFill="1" applyBorder="1" applyProtection="1"/>
    <xf numFmtId="165" fontId="4" fillId="3" borderId="1" xfId="0" applyNumberFormat="1" applyFont="1" applyFill="1" applyBorder="1" applyAlignment="1"/>
    <xf numFmtId="0" fontId="0" fillId="23" borderId="1" xfId="0" applyFill="1" applyBorder="1" applyAlignment="1"/>
    <xf numFmtId="41" fontId="0" fillId="23" borderId="1" xfId="4" applyFont="1" applyFill="1" applyBorder="1" applyAlignment="1"/>
    <xf numFmtId="165" fontId="5" fillId="0" borderId="3" xfId="1" applyNumberFormat="1" applyFont="1" applyFill="1" applyBorder="1" applyAlignment="1" applyProtection="1">
      <alignment horizontal="center" vertical="center" wrapText="1"/>
    </xf>
    <xf numFmtId="0" fontId="6" fillId="21" borderId="1" xfId="0" applyFont="1" applyFill="1" applyBorder="1" applyAlignment="1"/>
    <xf numFmtId="0" fontId="22" fillId="21" borderId="1" xfId="0" applyFont="1" applyFill="1" applyBorder="1" applyAlignment="1">
      <alignment vertical="center"/>
    </xf>
    <xf numFmtId="165" fontId="23" fillId="21" borderId="1" xfId="1" applyNumberFormat="1" applyFont="1" applyFill="1" applyBorder="1" applyProtection="1">
      <protection locked="0"/>
    </xf>
    <xf numFmtId="165" fontId="24" fillId="21" borderId="1" xfId="1" applyNumberFormat="1" applyFont="1" applyFill="1" applyBorder="1" applyProtection="1">
      <protection locked="0"/>
    </xf>
    <xf numFmtId="165" fontId="4" fillId="5" borderId="1" xfId="1" applyNumberFormat="1" applyFont="1" applyFill="1" applyBorder="1" applyProtection="1"/>
    <xf numFmtId="165" fontId="19" fillId="21" borderId="1" xfId="1" applyNumberFormat="1" applyFont="1" applyFill="1" applyBorder="1" applyProtection="1"/>
    <xf numFmtId="165" fontId="4" fillId="21" borderId="1" xfId="0" applyNumberFormat="1" applyFont="1" applyFill="1" applyBorder="1" applyAlignment="1"/>
    <xf numFmtId="165" fontId="4" fillId="0" borderId="1" xfId="1" applyNumberFormat="1" applyFont="1" applyBorder="1" applyProtection="1"/>
    <xf numFmtId="165" fontId="4" fillId="21" borderId="1" xfId="1" applyNumberFormat="1" applyFont="1" applyFill="1" applyBorder="1" applyProtection="1"/>
    <xf numFmtId="165" fontId="19" fillId="5" borderId="1" xfId="0" applyNumberFormat="1" applyFont="1" applyFill="1" applyBorder="1" applyAlignment="1"/>
    <xf numFmtId="165" fontId="19" fillId="0" borderId="1" xfId="1" applyNumberFormat="1" applyFont="1" applyBorder="1" applyProtection="1"/>
    <xf numFmtId="165" fontId="19" fillId="0" borderId="0" xfId="1" applyNumberFormat="1" applyFont="1" applyProtection="1"/>
    <xf numFmtId="0" fontId="5" fillId="0" borderId="1" xfId="0" applyFont="1" applyFill="1" applyBorder="1" applyAlignment="1"/>
    <xf numFmtId="0" fontId="5" fillId="5" borderId="1" xfId="0" applyFont="1" applyFill="1" applyBorder="1" applyAlignment="1"/>
    <xf numFmtId="0" fontId="5" fillId="21" borderId="1" xfId="0" applyFont="1" applyFill="1" applyBorder="1" applyAlignment="1"/>
    <xf numFmtId="0" fontId="19" fillId="5" borderId="1" xfId="0" applyFont="1" applyFill="1" applyBorder="1" applyAlignment="1">
      <alignment vertical="center"/>
    </xf>
    <xf numFmtId="3" fontId="19" fillId="0" borderId="1" xfId="0" applyNumberFormat="1" applyFont="1" applyBorder="1" applyAlignment="1">
      <alignment vertical="center"/>
    </xf>
    <xf numFmtId="165" fontId="19" fillId="0" borderId="3" xfId="1" applyNumberFormat="1" applyFont="1" applyFill="1" applyBorder="1" applyProtection="1"/>
    <xf numFmtId="0" fontId="35" fillId="0" borderId="0" xfId="0" applyFont="1" applyAlignment="1">
      <alignment vertical="center"/>
    </xf>
    <xf numFmtId="3" fontId="2" fillId="24" borderId="0" xfId="1" applyNumberFormat="1" applyFont="1" applyFill="1" applyAlignment="1" applyProtection="1">
      <alignment horizontal="right"/>
    </xf>
    <xf numFmtId="165" fontId="5" fillId="0" borderId="3" xfId="1" applyNumberFormat="1" applyFont="1" applyFill="1" applyBorder="1" applyAlignment="1" applyProtection="1">
      <alignment horizontal="center" vertical="center" wrapText="1"/>
    </xf>
    <xf numFmtId="165" fontId="38" fillId="0" borderId="0" xfId="1" applyNumberFormat="1" applyFont="1" applyBorder="1" applyProtection="1">
      <protection locked="0"/>
    </xf>
    <xf numFmtId="165" fontId="8" fillId="0" borderId="1" xfId="1" applyNumberFormat="1" applyFont="1" applyFill="1" applyBorder="1" applyAlignment="1" applyProtection="1">
      <alignment horizontal="center" vertical="center"/>
    </xf>
    <xf numFmtId="165" fontId="8" fillId="5" borderId="1" xfId="1" applyNumberFormat="1" applyFont="1" applyFill="1" applyBorder="1" applyProtection="1"/>
    <xf numFmtId="165" fontId="8" fillId="21" borderId="1" xfId="1" applyNumberFormat="1" applyFont="1" applyFill="1" applyBorder="1" applyProtection="1"/>
    <xf numFmtId="0" fontId="8" fillId="5" borderId="1" xfId="0" applyFont="1" applyFill="1" applyBorder="1" applyAlignment="1">
      <alignment vertical="center"/>
    </xf>
    <xf numFmtId="165" fontId="8" fillId="0" borderId="1" xfId="1" applyNumberFormat="1" applyFont="1" applyBorder="1" applyProtection="1"/>
    <xf numFmtId="0" fontId="9" fillId="5" borderId="0" xfId="0" applyFont="1" applyFill="1" applyBorder="1" applyAlignment="1">
      <alignment vertical="center"/>
    </xf>
    <xf numFmtId="165" fontId="37" fillId="0" borderId="0" xfId="0" applyNumberFormat="1" applyFont="1" applyAlignment="1">
      <alignment vertical="center"/>
    </xf>
    <xf numFmtId="0" fontId="36" fillId="0" borderId="0" xfId="0" applyFont="1" applyFill="1" applyBorder="1" applyAlignment="1"/>
    <xf numFmtId="165" fontId="5" fillId="0" borderId="3" xfId="1" applyNumberFormat="1" applyFont="1" applyFill="1" applyBorder="1" applyAlignment="1" applyProtection="1">
      <alignment horizontal="center" vertical="center" wrapText="1"/>
    </xf>
    <xf numFmtId="165" fontId="2" fillId="0" borderId="0" xfId="0" applyNumberFormat="1" applyFont="1" applyAlignment="1">
      <alignment vertical="center"/>
    </xf>
    <xf numFmtId="165" fontId="5" fillId="0" borderId="3" xfId="1" applyNumberFormat="1" applyFont="1" applyFill="1" applyBorder="1" applyAlignment="1" applyProtection="1">
      <alignment horizontal="center" vertical="center" wrapText="1"/>
    </xf>
    <xf numFmtId="0" fontId="41" fillId="0" borderId="0" xfId="0" applyFont="1" applyAlignment="1">
      <alignment vertical="center"/>
    </xf>
    <xf numFmtId="3" fontId="0" fillId="0" borderId="0" xfId="1" applyNumberFormat="1" applyFont="1" applyFill="1" applyAlignment="1" applyProtection="1"/>
    <xf numFmtId="3" fontId="32" fillId="12" borderId="1" xfId="1" applyNumberFormat="1" applyFont="1" applyFill="1" applyBorder="1" applyAlignment="1" applyProtection="1"/>
    <xf numFmtId="3" fontId="6" fillId="20" borderId="0" xfId="1" applyNumberFormat="1" applyFont="1" applyFill="1" applyAlignment="1"/>
    <xf numFmtId="165" fontId="7" fillId="0" borderId="0" xfId="0" applyNumberFormat="1" applyFont="1" applyFill="1" applyAlignment="1"/>
    <xf numFmtId="165" fontId="5" fillId="0" borderId="3" xfId="1" applyNumberFormat="1" applyFont="1" applyFill="1" applyBorder="1" applyAlignment="1" applyProtection="1">
      <alignment horizontal="center" vertical="center" wrapText="1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44" fillId="0" borderId="4" xfId="0" applyFont="1" applyFill="1" applyBorder="1" applyAlignment="1"/>
    <xf numFmtId="165" fontId="19" fillId="0" borderId="1" xfId="0" applyNumberFormat="1" applyFont="1" applyBorder="1" applyAlignment="1"/>
    <xf numFmtId="0" fontId="44" fillId="0" borderId="0" xfId="0" applyFont="1" applyFill="1" applyBorder="1" applyAlignment="1"/>
    <xf numFmtId="0" fontId="44" fillId="0" borderId="1" xfId="0" applyFont="1" applyFill="1" applyBorder="1" applyAlignment="1"/>
    <xf numFmtId="165" fontId="19" fillId="0" borderId="3" xfId="1" applyNumberFormat="1" applyFont="1" applyBorder="1" applyProtection="1"/>
    <xf numFmtId="165" fontId="1" fillId="0" borderId="1" xfId="1" applyNumberFormat="1" applyFont="1" applyBorder="1" applyProtection="1"/>
    <xf numFmtId="165" fontId="19" fillId="22" borderId="1" xfId="0" applyNumberFormat="1" applyFont="1" applyFill="1" applyBorder="1" applyAlignment="1"/>
    <xf numFmtId="0" fontId="1" fillId="0" borderId="1" xfId="0" applyFont="1" applyBorder="1" applyAlignment="1">
      <alignment vertical="center"/>
    </xf>
    <xf numFmtId="165" fontId="5" fillId="0" borderId="3" xfId="1" applyNumberFormat="1" applyFont="1" applyFill="1" applyBorder="1" applyAlignment="1" applyProtection="1">
      <alignment horizontal="center" vertical="center" wrapText="1"/>
    </xf>
    <xf numFmtId="165" fontId="5" fillId="0" borderId="3" xfId="1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Alignment="1"/>
    <xf numFmtId="165" fontId="5" fillId="0" borderId="3" xfId="1" applyNumberFormat="1" applyFont="1" applyFill="1" applyBorder="1" applyAlignment="1" applyProtection="1">
      <alignment horizontal="center" vertical="center" wrapText="1"/>
    </xf>
    <xf numFmtId="0" fontId="0" fillId="0" borderId="0" xfId="0" applyNumberFormat="1"/>
    <xf numFmtId="0" fontId="46" fillId="0" borderId="0" xfId="0" applyFont="1" applyFill="1" applyAlignment="1"/>
    <xf numFmtId="165" fontId="5" fillId="0" borderId="3" xfId="1" applyNumberFormat="1" applyFont="1" applyFill="1" applyBorder="1" applyAlignment="1" applyProtection="1">
      <alignment horizontal="center" vertical="center" wrapText="1"/>
    </xf>
    <xf numFmtId="0" fontId="0" fillId="0" borderId="0" xfId="0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165" fontId="15" fillId="0" borderId="0" xfId="1" applyNumberFormat="1" applyFont="1" applyFill="1" applyBorder="1" applyProtection="1">
      <protection locked="0"/>
    </xf>
    <xf numFmtId="165" fontId="14" fillId="0" borderId="0" xfId="1" applyNumberFormat="1" applyFont="1" applyFill="1" applyBorder="1" applyProtection="1">
      <protection locked="0"/>
    </xf>
    <xf numFmtId="165" fontId="13" fillId="0" borderId="0" xfId="0" applyNumberFormat="1" applyFont="1" applyFill="1" applyBorder="1" applyAlignment="1">
      <alignment vertical="center"/>
    </xf>
    <xf numFmtId="15" fontId="47" fillId="0" borderId="1" xfId="0" applyNumberFormat="1" applyFont="1" applyFill="1" applyBorder="1" applyAlignment="1"/>
    <xf numFmtId="0" fontId="47" fillId="0" borderId="1" xfId="0" applyFont="1" applyFill="1" applyBorder="1" applyAlignment="1"/>
    <xf numFmtId="165" fontId="47" fillId="0" borderId="1" xfId="1" applyNumberFormat="1" applyFont="1" applyFill="1" applyBorder="1"/>
    <xf numFmtId="3" fontId="47" fillId="0" borderId="1" xfId="1" applyNumberFormat="1" applyFont="1" applyFill="1" applyBorder="1" applyAlignment="1" applyProtection="1"/>
    <xf numFmtId="165" fontId="47" fillId="0" borderId="1" xfId="1" applyNumberFormat="1" applyFont="1" applyFill="1" applyBorder="1" applyProtection="1"/>
    <xf numFmtId="0" fontId="47" fillId="0" borderId="1" xfId="0" applyFont="1" applyFill="1" applyBorder="1" applyAlignment="1">
      <alignment horizontal="center" vertical="center"/>
    </xf>
    <xf numFmtId="0" fontId="47" fillId="0" borderId="1" xfId="0" applyFont="1" applyFill="1" applyBorder="1"/>
    <xf numFmtId="0" fontId="47" fillId="0" borderId="1" xfId="0" applyFont="1" applyFill="1" applyBorder="1" applyAlignment="1">
      <alignment vertical="center"/>
    </xf>
    <xf numFmtId="0" fontId="47" fillId="0" borderId="1" xfId="0" applyFont="1" applyFill="1" applyBorder="1" applyAlignment="1">
      <alignment horizontal="center"/>
    </xf>
    <xf numFmtId="0" fontId="47" fillId="0" borderId="1" xfId="0" applyFont="1" applyFill="1" applyBorder="1" applyAlignment="1">
      <alignment horizontal="left"/>
    </xf>
    <xf numFmtId="0" fontId="47" fillId="0" borderId="1" xfId="2" applyFont="1" applyFill="1" applyBorder="1" applyAlignment="1" applyProtection="1"/>
    <xf numFmtId="0" fontId="47" fillId="0" borderId="1" xfId="0" applyFont="1" applyFill="1" applyBorder="1" applyAlignment="1">
      <alignment horizontal="left" vertical="center"/>
    </xf>
    <xf numFmtId="165" fontId="47" fillId="0" borderId="1" xfId="1" applyNumberFormat="1" applyFont="1" applyFill="1" applyBorder="1" applyAlignment="1">
      <alignment horizontal="center" vertical="center" wrapText="1"/>
    </xf>
    <xf numFmtId="165" fontId="47" fillId="0" borderId="1" xfId="1" applyNumberFormat="1" applyFont="1" applyFill="1" applyBorder="1" applyAlignment="1" applyProtection="1"/>
    <xf numFmtId="165" fontId="47" fillId="0" borderId="1" xfId="0" applyNumberFormat="1" applyFont="1" applyFill="1" applyBorder="1" applyAlignment="1">
      <alignment vertical="center"/>
    </xf>
    <xf numFmtId="168" fontId="47" fillId="0" borderId="1" xfId="2" applyNumberFormat="1" applyFont="1" applyFill="1" applyBorder="1" applyAlignment="1">
      <alignment vertical="top"/>
    </xf>
    <xf numFmtId="166" fontId="47" fillId="0" borderId="1" xfId="0" applyNumberFormat="1" applyFont="1" applyFill="1" applyBorder="1"/>
    <xf numFmtId="14" fontId="48" fillId="0" borderId="1" xfId="0" applyNumberFormat="1" applyFont="1" applyFill="1" applyBorder="1"/>
    <xf numFmtId="168" fontId="47" fillId="0" borderId="1" xfId="2" applyNumberFormat="1" applyFont="1" applyFill="1" applyBorder="1" applyAlignment="1">
      <alignment vertical="top" wrapText="1"/>
    </xf>
    <xf numFmtId="14" fontId="47" fillId="0" borderId="1" xfId="0" applyNumberFormat="1" applyFont="1" applyFill="1" applyBorder="1" applyAlignment="1"/>
    <xf numFmtId="3" fontId="47" fillId="0" borderId="1" xfId="1" applyNumberFormat="1" applyFont="1" applyFill="1" applyBorder="1"/>
    <xf numFmtId="0" fontId="45" fillId="0" borderId="0" xfId="0" applyFont="1" applyFill="1" applyAlignment="1"/>
    <xf numFmtId="165" fontId="5" fillId="0" borderId="3" xfId="1" applyNumberFormat="1" applyFont="1" applyFill="1" applyBorder="1" applyAlignment="1" applyProtection="1">
      <alignment horizontal="center" vertical="center" wrapText="1"/>
    </xf>
    <xf numFmtId="0" fontId="40" fillId="0" borderId="1" xfId="0" applyFont="1" applyFill="1" applyBorder="1" applyAlignment="1"/>
    <xf numFmtId="15" fontId="40" fillId="0" borderId="1" xfId="0" applyNumberFormat="1" applyFont="1" applyFill="1" applyBorder="1" applyAlignment="1"/>
    <xf numFmtId="0" fontId="40" fillId="0" borderId="1" xfId="0" applyFont="1" applyFill="1" applyBorder="1"/>
    <xf numFmtId="165" fontId="40" fillId="0" borderId="1" xfId="1" applyNumberFormat="1" applyFont="1" applyFill="1" applyBorder="1"/>
    <xf numFmtId="3" fontId="40" fillId="0" borderId="1" xfId="1" applyNumberFormat="1" applyFont="1" applyFill="1" applyBorder="1"/>
    <xf numFmtId="0" fontId="40" fillId="0" borderId="1" xfId="0" applyFont="1" applyFill="1" applyBorder="1" applyAlignment="1">
      <alignment horizontal="center"/>
    </xf>
    <xf numFmtId="0" fontId="40" fillId="0" borderId="1" xfId="0" applyFont="1" applyFill="1" applyBorder="1" applyAlignment="1">
      <alignment horizontal="center" vertical="center"/>
    </xf>
    <xf numFmtId="0" fontId="40" fillId="0" borderId="1" xfId="0" applyFont="1" applyFill="1" applyBorder="1" applyAlignment="1">
      <alignment vertical="center"/>
    </xf>
    <xf numFmtId="14" fontId="40" fillId="0" borderId="1" xfId="0" applyNumberFormat="1" applyFont="1" applyFill="1" applyBorder="1" applyAlignment="1"/>
    <xf numFmtId="0" fontId="7" fillId="0" borderId="1" xfId="0" applyFont="1" applyFill="1" applyBorder="1" applyAlignment="1"/>
    <xf numFmtId="0" fontId="0" fillId="0" borderId="1" xfId="0" applyFont="1" applyFill="1" applyBorder="1" applyAlignment="1"/>
    <xf numFmtId="0" fontId="0" fillId="0" borderId="1" xfId="0" applyFill="1" applyBorder="1" applyAlignment="1">
      <alignment horizontal="center"/>
    </xf>
    <xf numFmtId="0" fontId="0" fillId="5" borderId="0" xfId="0" applyFill="1" applyBorder="1" applyAlignment="1">
      <alignment vertical="center"/>
    </xf>
    <xf numFmtId="165" fontId="24" fillId="0" borderId="1" xfId="1" applyNumberFormat="1" applyFont="1" applyFill="1" applyBorder="1" applyProtection="1">
      <protection locked="0"/>
    </xf>
    <xf numFmtId="165" fontId="19" fillId="21" borderId="1" xfId="1" applyNumberFormat="1" applyFont="1" applyFill="1" applyBorder="1" applyAlignment="1" applyProtection="1">
      <alignment horizontal="center" vertical="center"/>
    </xf>
    <xf numFmtId="41" fontId="0" fillId="0" borderId="0" xfId="0" applyNumberFormat="1"/>
    <xf numFmtId="0" fontId="6" fillId="0" borderId="1" xfId="0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49" fillId="0" borderId="1" xfId="0" applyFont="1" applyFill="1" applyBorder="1" applyAlignment="1"/>
    <xf numFmtId="0" fontId="49" fillId="0" borderId="1" xfId="0" applyFont="1" applyFill="1" applyBorder="1" applyAlignment="1">
      <alignment horizontal="center"/>
    </xf>
    <xf numFmtId="165" fontId="40" fillId="0" borderId="1" xfId="1" applyNumberFormat="1" applyFont="1" applyFill="1" applyBorder="1" applyAlignment="1" applyProtection="1"/>
    <xf numFmtId="0" fontId="0" fillId="0" borderId="1" xfId="0" applyFont="1" applyFill="1" applyBorder="1" applyAlignment="1">
      <alignment horizontal="center"/>
    </xf>
    <xf numFmtId="0" fontId="40" fillId="0" borderId="1" xfId="2" applyFont="1" applyFill="1" applyBorder="1" applyAlignment="1" applyProtection="1"/>
    <xf numFmtId="0" fontId="5" fillId="9" borderId="11" xfId="0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67" fontId="5" fillId="0" borderId="11" xfId="0" applyNumberFormat="1" applyFont="1" applyFill="1" applyBorder="1" applyAlignment="1">
      <alignment horizontal="center" vertical="center"/>
    </xf>
    <xf numFmtId="167" fontId="5" fillId="0" borderId="3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65" fontId="5" fillId="0" borderId="11" xfId="1" applyNumberFormat="1" applyFont="1" applyFill="1" applyBorder="1" applyAlignment="1" applyProtection="1">
      <alignment horizontal="center" vertical="center" wrapText="1"/>
    </xf>
    <xf numFmtId="165" fontId="5" fillId="0" borderId="3" xfId="1" applyNumberFormat="1" applyFont="1" applyFill="1" applyBorder="1" applyAlignment="1" applyProtection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8" borderId="11" xfId="0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11" borderId="2" xfId="0" applyFont="1" applyFill="1" applyBorder="1" applyAlignment="1">
      <alignment horizontal="center" vertical="center"/>
    </xf>
    <xf numFmtId="0" fontId="2" fillId="11" borderId="9" xfId="0" applyFont="1" applyFill="1" applyBorder="1" applyAlignment="1">
      <alignment horizontal="center" vertical="center"/>
    </xf>
    <xf numFmtId="0" fontId="2" fillId="9" borderId="8" xfId="0" applyFont="1" applyFill="1" applyBorder="1" applyAlignment="1">
      <alignment horizontal="center" vertical="center"/>
    </xf>
    <xf numFmtId="0" fontId="2" fillId="9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5" fillId="14" borderId="2" xfId="0" applyFont="1" applyFill="1" applyBorder="1" applyAlignment="1">
      <alignment horizontal="center" vertical="center"/>
    </xf>
    <xf numFmtId="0" fontId="5" fillId="14" borderId="7" xfId="0" applyFont="1" applyFill="1" applyBorder="1" applyAlignment="1">
      <alignment horizontal="center" vertical="center"/>
    </xf>
    <xf numFmtId="0" fontId="5" fillId="14" borderId="8" xfId="0" applyFont="1" applyFill="1" applyBorder="1" applyAlignment="1">
      <alignment horizontal="center" vertical="center"/>
    </xf>
    <xf numFmtId="0" fontId="5" fillId="15" borderId="11" xfId="0" applyFont="1" applyFill="1" applyBorder="1" applyAlignment="1">
      <alignment horizontal="center" vertical="center"/>
    </xf>
    <xf numFmtId="0" fontId="5" fillId="15" borderId="3" xfId="0" applyFont="1" applyFill="1" applyBorder="1" applyAlignment="1">
      <alignment horizontal="center" vertical="center"/>
    </xf>
    <xf numFmtId="0" fontId="5" fillId="16" borderId="11" xfId="0" applyFont="1" applyFill="1" applyBorder="1" applyAlignment="1">
      <alignment horizontal="center" vertical="center"/>
    </xf>
    <xf numFmtId="0" fontId="5" fillId="16" borderId="3" xfId="0" applyFont="1" applyFill="1" applyBorder="1" applyAlignment="1">
      <alignment horizontal="center" vertical="center"/>
    </xf>
    <xf numFmtId="0" fontId="33" fillId="20" borderId="0" xfId="0" applyFont="1" applyFill="1" applyAlignment="1">
      <alignment horizontal="center"/>
    </xf>
    <xf numFmtId="0" fontId="39" fillId="20" borderId="0" xfId="0" applyFont="1" applyFill="1" applyAlignment="1">
      <alignment horizontal="center"/>
    </xf>
    <xf numFmtId="0" fontId="40" fillId="0" borderId="1" xfId="0" applyFont="1" applyFill="1" applyBorder="1" applyAlignment="1">
      <alignment horizontal="left"/>
    </xf>
  </cellXfs>
  <cellStyles count="7">
    <cellStyle name="Excel Built-in Comma" xfId="6"/>
    <cellStyle name="Excel Built-in Normal" xfId="2"/>
    <cellStyle name="Milliers" xfId="1" builtinId="3"/>
    <cellStyle name="Milliers [0]" xfId="4" builtinId="6"/>
    <cellStyle name="Milliers 3" xfId="5"/>
    <cellStyle name="Normal" xfId="0" builtinId="0"/>
    <cellStyle name="Normal_Total expenses by date" xfId="3"/>
  </cellStyles>
  <dxfs count="2">
    <dxf>
      <alignment horizontal="center" readingOrder="0"/>
    </dxf>
    <dxf>
      <numFmt numFmtId="33" formatCode="_-* #,##0\ _F_C_F_A_-;\-* #,##0\ _F_C_F_A_-;_-* &quot;-&quot;\ _F_C_F_A_-;_-@_-"/>
    </dxf>
  </dxfs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10" Type="http://schemas.openxmlformats.org/officeDocument/2006/relationships/externalLink" Target="externalLinks/externalLink6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/Relationships>
</file>

<file path=xl/externalLinks/_rels/externalLink1.xml.rels><?xml version="1.0" encoding="UTF-8" standalone="yes"?>
<Relationships xmlns="http://schemas.openxmlformats.org/package/2006/relationships"><Relationship Id="rId1" Type="http://schemas.openxmlformats.org/officeDocument/2006/relationships/externalLinkPath" Target="about:blank" TargetMode="External"/></Relationships>

</file>

<file path=xl/externalLinks/_rels/externalLink10.xml.rels><?xml version="1.0" encoding="UTF-8" standalone="yes"?>
<Relationships xmlns="http://schemas.openxmlformats.org/package/2006/relationships"><Relationship Id="rId1" Type="http://schemas.openxmlformats.org/officeDocument/2006/relationships/externalLinkPath" Target="about:blank" TargetMode="External"/></Relationships>

</file>

<file path=xl/externalLinks/_rels/externalLink11.xml.rels><?xml version="1.0" encoding="UTF-8" standalone="yes"?>
<Relationships xmlns="http://schemas.openxmlformats.org/package/2006/relationships"><Relationship Id="rId1" Type="http://schemas.openxmlformats.org/officeDocument/2006/relationships/externalLinkPath" Target="about:blank" TargetMode="External"/></Relationships>

</file>

<file path=xl/externalLinks/_rels/externalLink12.xml.rels><?xml version="1.0" encoding="UTF-8" standalone="yes"?>
<Relationships xmlns="http://schemas.openxmlformats.org/package/2006/relationships"><Relationship Id="rId1" Type="http://schemas.openxmlformats.org/officeDocument/2006/relationships/externalLinkPath" Target="about:blank" TargetMode="External"/></Relationships>

</file>

<file path=xl/externalLinks/_rels/externalLink2.xml.rels><?xml version="1.0" encoding="UTF-8" standalone="yes"?>
<Relationships xmlns="http://schemas.openxmlformats.org/package/2006/relationships"><Relationship Id="rId1" Type="http://schemas.openxmlformats.org/officeDocument/2006/relationships/externalLinkPath" Target="about:blank" TargetMode="External"/></Relationships>

</file>

<file path=xl/externalLinks/_rels/externalLink3.xml.rels><?xml version="1.0" encoding="UTF-8" standalone="yes"?>
<Relationships xmlns="http://schemas.openxmlformats.org/package/2006/relationships"><Relationship Id="rId1" Type="http://schemas.openxmlformats.org/officeDocument/2006/relationships/externalLinkPath" Target="about:blank" TargetMode="External"/></Relationships>

</file>

<file path=xl/externalLinks/_rels/externalLink4.xml.rels><?xml version="1.0" encoding="UTF-8" standalone="yes"?>
<Relationships xmlns="http://schemas.openxmlformats.org/package/2006/relationships"><Relationship Id="rId1" Type="http://schemas.openxmlformats.org/officeDocument/2006/relationships/externalLinkPath" Target="about:blank" TargetMode="External"/></Relationships>

</file>

<file path=xl/externalLinks/_rels/externalLink5.xml.rels><?xml version="1.0" encoding="UTF-8" standalone="yes"?>
<Relationships xmlns="http://schemas.openxmlformats.org/package/2006/relationships"><Relationship Id="rId1" Type="http://schemas.openxmlformats.org/officeDocument/2006/relationships/externalLinkPath" Target="about:blank" TargetMode="External"/></Relationships>

</file>

<file path=xl/externalLinks/_rels/externalLink6.xml.rels><?xml version="1.0" encoding="UTF-8" standalone="yes"?>
<Relationships xmlns="http://schemas.openxmlformats.org/package/2006/relationships"><Relationship Id="rId1" Type="http://schemas.openxmlformats.org/officeDocument/2006/relationships/externalLinkPath" Target="about:blank" TargetMode="External"/></Relationships>

</file>

<file path=xl/externalLinks/_rels/externalLink7.xml.rels><?xml version="1.0" encoding="UTF-8" standalone="yes"?>
<Relationships xmlns="http://schemas.openxmlformats.org/package/2006/relationships"><Relationship Id="rId1" Type="http://schemas.openxmlformats.org/officeDocument/2006/relationships/externalLinkPath" Target="about:blank" TargetMode="External"/></Relationships>

</file>

<file path=xl/externalLinks/_rels/externalLink8.xml.rels><?xml version="1.0" encoding="UTF-8" standalone="yes"?>
<Relationships xmlns="http://schemas.openxmlformats.org/package/2006/relationships"><Relationship Id="rId1" Type="http://schemas.openxmlformats.org/officeDocument/2006/relationships/externalLinkPath" Target="about:blank" TargetMode="External"/></Relationships>

</file>

<file path=xl/externalLinks/_rels/externalLink9.xml.rels><?xml version="1.0" encoding="UTF-8" standalone="yes"?>
<Relationships xmlns="http://schemas.openxmlformats.org/package/2006/relationships"><Relationship Id="rId1" Type="http://schemas.openxmlformats.org/officeDocument/2006/relationships/externalLinkPath" Target="about:blank" TargetMode="External"/></Relationships>
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SALAIRE FCFA "/>
      <sheetName val="Commentaires"/>
      <sheetName val="Feuil2"/>
      <sheetName val="Feuil3"/>
      <sheetName val="Feuil4"/>
      <sheetName val="Feuil5"/>
      <sheetName val="Feuil6"/>
      <sheetName val="Feuil1 (2)"/>
      <sheetName val="Feuil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6">
          <cell r="A6" t="str">
            <v xml:space="preserve">Transfert </v>
          </cell>
          <cell r="G6" t="str">
            <v>Investigations</v>
          </cell>
        </row>
        <row r="7">
          <cell r="A7" t="str">
            <v>Transport</v>
          </cell>
          <cell r="G7" t="str">
            <v>Legal</v>
          </cell>
        </row>
        <row r="8">
          <cell r="A8" t="str">
            <v>Flight</v>
          </cell>
          <cell r="G8" t="str">
            <v>Operations</v>
          </cell>
        </row>
        <row r="9">
          <cell r="A9" t="str">
            <v>Travel Expenses</v>
          </cell>
          <cell r="G9" t="str">
            <v>Media</v>
          </cell>
        </row>
        <row r="10">
          <cell r="A10" t="str">
            <v>Travel Subsistence</v>
          </cell>
          <cell r="G10" t="str">
            <v xml:space="preserve">Management </v>
          </cell>
        </row>
        <row r="11">
          <cell r="A11" t="str">
            <v>Office Materials</v>
          </cell>
          <cell r="G11" t="str">
            <v>CCU</v>
          </cell>
        </row>
        <row r="12">
          <cell r="A12" t="str">
            <v>Trust building</v>
          </cell>
          <cell r="G12" t="str">
            <v>EAGLE Family</v>
          </cell>
        </row>
        <row r="13">
          <cell r="A13" t="str">
            <v>Jail visits</v>
          </cell>
          <cell r="G13" t="str">
            <v>Policy</v>
          </cell>
        </row>
        <row r="14">
          <cell r="A14" t="str">
            <v>Transfer fees</v>
          </cell>
          <cell r="G14" t="str">
            <v>External relations</v>
          </cell>
        </row>
        <row r="15">
          <cell r="A15" t="str">
            <v>Bank fees</v>
          </cell>
        </row>
        <row r="16">
          <cell r="A16" t="str">
            <v>Services</v>
          </cell>
        </row>
        <row r="17">
          <cell r="A17" t="str">
            <v>Telephone</v>
          </cell>
        </row>
        <row r="18">
          <cell r="A18" t="str">
            <v>Rent &amp; Utilities</v>
          </cell>
        </row>
        <row r="19">
          <cell r="A19" t="str">
            <v>Internet</v>
          </cell>
        </row>
        <row r="20">
          <cell r="A20" t="str">
            <v>Editing costs</v>
          </cell>
        </row>
        <row r="21">
          <cell r="A21" t="str">
            <v>Equipment</v>
          </cell>
        </row>
        <row r="22">
          <cell r="A22" t="str">
            <v>Publications</v>
          </cell>
        </row>
        <row r="23">
          <cell r="A23" t="str">
            <v>Court fees</v>
          </cell>
        </row>
        <row r="24">
          <cell r="A24" t="str">
            <v>Lawyer fees</v>
          </cell>
        </row>
        <row r="25">
          <cell r="A25" t="str">
            <v>Bonus/lawyer bonus</v>
          </cell>
        </row>
      </sheetData>
      <sheetData sheetId="8" refreshError="1"/>
      <sheetData sheetId="9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compta shely"/>
      <sheetName val="Feuil3"/>
    </sheetNames>
    <sheetDataSet>
      <sheetData sheetId="0" refreshError="1"/>
      <sheetData sheetId="1" refreshError="1">
        <row r="90">
          <cell r="E90">
            <v>10000</v>
          </cell>
        </row>
        <row r="97">
          <cell r="E97">
            <v>5000</v>
          </cell>
        </row>
        <row r="100">
          <cell r="E100">
            <v>10000</v>
          </cell>
        </row>
      </sheetData>
      <sheetData sheetId="2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compta ted"/>
    </sheetNames>
    <sheetDataSet>
      <sheetData sheetId="0" refreshError="1"/>
      <sheetData sheetId="1" refreshError="1">
        <row r="11">
          <cell r="E11">
            <v>10000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ONOR"/>
      <sheetName val="Feuil31"/>
      <sheetName val="DATAS"/>
      <sheetName val="COMPTE  PRINCIPAL"/>
      <sheetName val="RAPPROCHEMENT CP"/>
      <sheetName val="SOUS -COMPTE"/>
      <sheetName val="RAPPROCHEMENT SC"/>
      <sheetName val="CAISSE"/>
      <sheetName val="POURCENTAGE PROJECT"/>
      <sheetName val="TABLEA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I3">
            <v>705838</v>
          </cell>
        </row>
        <row r="16">
          <cell r="I16">
            <v>17673343.99927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MPTA_CREPIN"/>
      <sheetName val="Type de dépenses"/>
      <sheetName val="Liste1"/>
      <sheetName val="COMPTA_CREPIN (2)"/>
      <sheetName val="Feuil2"/>
    </sheetNames>
    <sheetDataSet>
      <sheetData sheetId="0" refreshError="1">
        <row r="3050">
          <cell r="F3050">
            <v>1500</v>
          </cell>
        </row>
        <row r="3051">
          <cell r="F3051">
            <v>1500</v>
          </cell>
        </row>
        <row r="3052">
          <cell r="F3052">
            <v>1000</v>
          </cell>
        </row>
        <row r="3053">
          <cell r="F3053">
            <v>1000</v>
          </cell>
        </row>
        <row r="3054">
          <cell r="F3054">
            <v>1000</v>
          </cell>
        </row>
        <row r="3055">
          <cell r="F3055">
            <v>1500</v>
          </cell>
        </row>
        <row r="3056">
          <cell r="F3056">
            <v>1500</v>
          </cell>
        </row>
        <row r="3057">
          <cell r="F3057">
            <v>1000</v>
          </cell>
        </row>
        <row r="3058">
          <cell r="F3058">
            <v>1000</v>
          </cell>
        </row>
        <row r="3059">
          <cell r="F3059">
            <v>2000</v>
          </cell>
        </row>
        <row r="3060">
          <cell r="F3060">
            <v>1000</v>
          </cell>
        </row>
        <row r="3061">
          <cell r="F3061">
            <v>1000</v>
          </cell>
        </row>
        <row r="3062">
          <cell r="F3062">
            <v>1500</v>
          </cell>
        </row>
        <row r="3063">
          <cell r="F3063">
            <v>1500</v>
          </cell>
        </row>
        <row r="3064">
          <cell r="F3064">
            <v>1000</v>
          </cell>
        </row>
        <row r="3065">
          <cell r="F3065">
            <v>1000</v>
          </cell>
        </row>
        <row r="3066">
          <cell r="F3066">
            <v>1500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mpta Dalia"/>
      <sheetName val="Type de dépenses"/>
      <sheetName val="Feuil3"/>
      <sheetName val="Compta Dalia (2)"/>
      <sheetName val="Feuil1"/>
    </sheetNames>
    <sheetDataSet>
      <sheetData sheetId="0" refreshError="1"/>
      <sheetData sheetId="1" refreshError="1"/>
      <sheetData sheetId="2" refreshError="1"/>
      <sheetData sheetId="3" refreshError="1">
        <row r="1905">
          <cell r="F1905">
            <v>15000</v>
          </cell>
        </row>
        <row r="1908">
          <cell r="E1908">
            <v>15000</v>
          </cell>
        </row>
        <row r="1909">
          <cell r="E1909">
            <v>50000</v>
          </cell>
        </row>
        <row r="1911">
          <cell r="E1911">
            <v>44600</v>
          </cell>
        </row>
        <row r="1917">
          <cell r="E1917">
            <v>10000</v>
          </cell>
        </row>
        <row r="1919">
          <cell r="F1919">
            <v>1635</v>
          </cell>
        </row>
      </sheetData>
      <sheetData sheetId="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mpta"/>
      <sheetName val="Feuil2"/>
      <sheetName val="Type de dépenses"/>
      <sheetName val="compta (2)"/>
      <sheetName val="Feuil1"/>
      <sheetName val="compta (3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556">
          <cell r="E2556">
            <v>10000</v>
          </cell>
        </row>
        <row r="2557">
          <cell r="E2557">
            <v>10000</v>
          </cell>
        </row>
        <row r="2558">
          <cell r="E2558">
            <v>10000</v>
          </cell>
        </row>
        <row r="2559">
          <cell r="F2559">
            <v>21000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mpta"/>
      <sheetName val="Feuil2"/>
      <sheetName val="Feuil3"/>
      <sheetName val="compta (2)"/>
      <sheetName val="Feuil1"/>
    </sheetNames>
    <sheetDataSet>
      <sheetData sheetId="0" refreshError="1"/>
      <sheetData sheetId="1" refreshError="1"/>
      <sheetData sheetId="2" refreshError="1"/>
      <sheetData sheetId="3" refreshError="1">
        <row r="2521">
          <cell r="E2521">
            <v>60000</v>
          </cell>
        </row>
        <row r="2522">
          <cell r="F2522">
            <v>180000</v>
          </cell>
        </row>
        <row r="2523">
          <cell r="F2523">
            <v>120000</v>
          </cell>
        </row>
        <row r="2524">
          <cell r="F2524">
            <v>2700</v>
          </cell>
        </row>
        <row r="2525">
          <cell r="E2525">
            <v>25000</v>
          </cell>
        </row>
        <row r="2526">
          <cell r="F2526">
            <v>15000</v>
          </cell>
        </row>
        <row r="2527">
          <cell r="E2527">
            <v>30000</v>
          </cell>
        </row>
        <row r="2528">
          <cell r="F2528">
            <v>15000</v>
          </cell>
        </row>
        <row r="2529">
          <cell r="E2529">
            <v>210000</v>
          </cell>
        </row>
        <row r="2530">
          <cell r="F2530">
            <v>10000</v>
          </cell>
        </row>
        <row r="2531">
          <cell r="F2531">
            <v>60000</v>
          </cell>
        </row>
        <row r="2532">
          <cell r="F2532">
            <v>4500</v>
          </cell>
        </row>
        <row r="2533">
          <cell r="F2533">
            <v>125000</v>
          </cell>
        </row>
        <row r="2534">
          <cell r="F2534">
            <v>49900</v>
          </cell>
        </row>
      </sheetData>
      <sheetData sheetId="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COMPTA_I23C"/>
      <sheetName val="Feuil2"/>
      <sheetName val="Feuil1"/>
      <sheetName val="COMPTA_I23C (2)"/>
      <sheetName val="Cumul transport"/>
      <sheetName val="ACHAT BOISSON"/>
      <sheetName val="Cumul transport (2)"/>
      <sheetName val="Cumul transport (3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171">
          <cell r="E4171">
            <v>90000</v>
          </cell>
        </row>
        <row r="4172">
          <cell r="E4172">
            <v>100000</v>
          </cell>
        </row>
        <row r="4174">
          <cell r="E4174">
            <v>100000</v>
          </cell>
        </row>
        <row r="4178">
          <cell r="E4178">
            <v>20000</v>
          </cell>
        </row>
        <row r="4180">
          <cell r="E4180">
            <v>150000</v>
          </cell>
        </row>
        <row r="4181">
          <cell r="E4181">
            <v>235000</v>
          </cell>
        </row>
      </sheetData>
      <sheetData sheetId="5" refreshError="1"/>
      <sheetData sheetId="6" refreshError="1"/>
      <sheetData sheetId="7" refreshError="1"/>
      <sheetData sheetId="8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1 (2)"/>
      <sheetName val="cumul transport local"/>
      <sheetName val="Feuil2"/>
      <sheetName val="Feuil3"/>
    </sheetNames>
    <sheetDataSet>
      <sheetData sheetId="0" refreshError="1"/>
      <sheetData sheetId="1" refreshError="1">
        <row r="2684">
          <cell r="E2684">
            <v>110000</v>
          </cell>
        </row>
        <row r="2689">
          <cell r="E2689">
            <v>40000</v>
          </cell>
        </row>
        <row r="2691">
          <cell r="E2691">
            <v>125000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mpta Jospin"/>
      <sheetName val="Feuil1"/>
      <sheetName val="Compta Jospin (2)"/>
      <sheetName val="Feuil4"/>
    </sheetNames>
    <sheetDataSet>
      <sheetData sheetId="0" refreshError="1"/>
      <sheetData sheetId="1" refreshError="1"/>
      <sheetData sheetId="2" refreshError="1">
        <row r="1583">
          <cell r="E1583">
            <v>15000</v>
          </cell>
        </row>
        <row r="1584">
          <cell r="E1584">
            <v>40000</v>
          </cell>
        </row>
        <row r="1587">
          <cell r="E1587">
            <v>41400</v>
          </cell>
        </row>
        <row r="1592">
          <cell r="F1592">
            <v>950</v>
          </cell>
        </row>
      </sheetData>
      <sheetData sheetId="3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COMPT-P29"/>
      <sheetName val="Feuil2"/>
      <sheetName val="Feuil1"/>
      <sheetName val="COMPT-P29 (2)"/>
      <sheetName val="cumul transport local"/>
      <sheetName val="Cumul achat boiss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90">
          <cell r="E190">
            <v>40000</v>
          </cell>
        </row>
        <row r="191">
          <cell r="E191">
            <v>110000</v>
          </cell>
        </row>
        <row r="196">
          <cell r="E196">
            <v>116600</v>
          </cell>
        </row>
        <row r="201">
          <cell r="E201">
            <v>25000</v>
          </cell>
        </row>
        <row r="202">
          <cell r="E202">
            <v>150000</v>
          </cell>
        </row>
        <row r="204">
          <cell r="E204">
            <v>214000</v>
          </cell>
        </row>
        <row r="207">
          <cell r="E207">
            <v>100000</v>
          </cell>
        </row>
        <row r="215">
          <cell r="E215">
            <v>100000</v>
          </cell>
        </row>
      </sheetData>
      <sheetData sheetId="5" refreshError="1"/>
      <sheetData sheetId="6" refreshError="1"/>
    </sheetDataSet>
  </externalBook>
</externalLink>
</file>

<file path=xl/pivotCache/pivotCacheDefinition1.xml><?xml version="1.0" encoding="utf-8"?>
<pivotCacheDefinition xmlns="http://schemas.openxmlformats.org/spreadsheetml/2006/main" xmlns:r="http://schemas.openxmlformats.org/officeDocument/2006/relationships" invalid="1" refreshedBy="CJ2018-3" refreshedDate="44445.696236226853" createdVersion="3" refreshedVersion="3" minRefreshableVersion="3" recordCount="185">
  <cacheSource type="worksheet">
    <worksheetSource ref="A11:O196" sheet="DATA  AOUT 2021"/>
  </cacheSource>
  <cacheFields count="15">
    <cacheField name="Date" numFmtId="15">
      <sharedItems containsNonDate="0" containsDate="1" containsString="0" containsBlank="1" minDate="2021-08-01T00:00:00" maxDate="2021-09-01T00:00:00"/>
    </cacheField>
    <cacheField name="Details" numFmtId="0">
      <sharedItems containsBlank="1"/>
    </cacheField>
    <cacheField name="Type de dépenses" numFmtId="0">
      <sharedItems containsBlank="1" count="20">
        <m/>
        <s v="Transport"/>
        <s v="Bank Fees"/>
        <s v="Versement"/>
        <s v="Flight"/>
        <s v="Rent &amp; Utilities"/>
        <s v="Versement "/>
        <s v="Travel Expenses"/>
        <s v="Personnel"/>
        <s v="Lawyer Fees"/>
        <s v="Transfer Fees"/>
        <s v="Travel subsistence"/>
        <s v="Trust Building"/>
        <s v="Telephone"/>
        <s v="Jail Visits"/>
        <s v="Office Materials"/>
        <s v="Bonus"/>
        <s v="Equipement"/>
        <s v="Services"/>
        <s v="Internet"/>
      </sharedItems>
    </cacheField>
    <cacheField name="Departement" numFmtId="0">
      <sharedItems containsBlank="1"/>
    </cacheField>
    <cacheField name="Received" numFmtId="165">
      <sharedItems containsString="0" containsBlank="1" containsNumber="1" containsInteger="1" minValue="5000" maxValue="1000000"/>
    </cacheField>
    <cacheField name="Spent" numFmtId="0">
      <sharedItems containsString="0" containsBlank="1" containsNumber="1" containsInteger="1" minValue="1000" maxValue="1000000"/>
    </cacheField>
    <cacheField name="Balance" numFmtId="165">
      <sharedItems containsSemiMixedTypes="0" containsString="0" containsNumber="1" containsInteger="1" minValue="29784733" maxValue="36885119"/>
    </cacheField>
    <cacheField name="Name" numFmtId="0">
      <sharedItems containsBlank="1" count="13">
        <m/>
        <s v="Jack Bénisson"/>
        <s v="BCI"/>
        <s v="Caisse"/>
        <s v="BCI Sous-Compte"/>
        <s v="Merveille"/>
        <s v="Tiffany"/>
        <s v="P29"/>
        <s v="i23c"/>
        <s v="Grace"/>
        <s v="Godfré"/>
        <s v="Crépin"/>
        <s v="Evariste"/>
      </sharedItems>
    </cacheField>
    <cacheField name="Receipt" numFmtId="0">
      <sharedItems containsBlank="1" containsMixedTypes="1" containsNumber="1" containsInteger="1" minValue="364511" maxValue="3654453"/>
    </cacheField>
    <cacheField name="Donor" numFmtId="0">
      <sharedItems containsBlank="1" count="5">
        <m/>
        <s v="UE"/>
        <s v="AVAAZ 2020"/>
        <s v="Wildcat"/>
        <s v="AVAAZ2020" u="1"/>
      </sharedItems>
    </cacheField>
    <cacheField name="Project" numFmtId="0">
      <sharedItems containsBlank="1"/>
    </cacheField>
    <cacheField name="Country" numFmtId="0">
      <sharedItems containsBlank="1"/>
    </cacheField>
    <cacheField name="N°Pièce" numFmtId="0">
      <sharedItems containsNonDate="0" containsString="0" containsBlank="1"/>
    </cacheField>
    <cacheField name="Code budgetaire" numFmtId="0">
      <sharedItems containsBlank="1"/>
    </cacheField>
    <cacheField name="Contrôle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3" cacheId="33" applyNumberFormats="0" applyBorderFormats="0" applyFontFormats="0" applyPatternFormats="0" applyAlignmentFormats="0" applyWidthHeightFormats="1" dataCaption="Valeurs" updatedVersion="3" minRefreshableVersion="3" showCalcMbrs="0" useAutoFormatting="1" itemPrintTitles="1" createdVersion="3" indent="0" outline="1" outlineData="1" multipleFieldFilters="0">
  <location ref="A3:AO18" firstHeaderRow="1" firstDataRow="3" firstDataCol="1"/>
  <pivotFields count="15">
    <pivotField showAll="0"/>
    <pivotField showAll="0"/>
    <pivotField axis="axisCol" showAll="0">
      <items count="21">
        <item x="2"/>
        <item x="16"/>
        <item x="17"/>
        <item x="4"/>
        <item x="19"/>
        <item x="14"/>
        <item x="9"/>
        <item x="15"/>
        <item x="8"/>
        <item x="5"/>
        <item x="18"/>
        <item x="13"/>
        <item x="10"/>
        <item x="1"/>
        <item x="7"/>
        <item x="11"/>
        <item x="12"/>
        <item x="3"/>
        <item x="6"/>
        <item x="0"/>
        <item t="default"/>
      </items>
    </pivotField>
    <pivotField showAll="0"/>
    <pivotField dataField="1" showAll="0"/>
    <pivotField dataField="1" showAll="0"/>
    <pivotField numFmtId="165" showAll="0"/>
    <pivotField axis="axisRow" showAll="0">
      <items count="14">
        <item x="2"/>
        <item x="4"/>
        <item x="3"/>
        <item x="11"/>
        <item x="12"/>
        <item x="10"/>
        <item x="9"/>
        <item x="8"/>
        <item x="1"/>
        <item x="5"/>
        <item x="7"/>
        <item x="6"/>
        <item h="1"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</pivotFields>
  <rowFields count="1">
    <field x="7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2">
    <field x="2"/>
    <field x="-2"/>
  </colFields>
  <colItems count="40">
    <i>
      <x/>
      <x/>
    </i>
    <i r="1" i="1">
      <x v="1"/>
    </i>
    <i>
      <x v="1"/>
      <x/>
    </i>
    <i r="1" i="1">
      <x v="1"/>
    </i>
    <i>
      <x v="2"/>
      <x/>
    </i>
    <i r="1" i="1">
      <x v="1"/>
    </i>
    <i>
      <x v="3"/>
      <x/>
    </i>
    <i r="1" i="1">
      <x v="1"/>
    </i>
    <i>
      <x v="4"/>
      <x/>
    </i>
    <i r="1" i="1">
      <x v="1"/>
    </i>
    <i>
      <x v="5"/>
      <x/>
    </i>
    <i r="1" i="1">
      <x v="1"/>
    </i>
    <i>
      <x v="6"/>
      <x/>
    </i>
    <i r="1" i="1">
      <x v="1"/>
    </i>
    <i>
      <x v="7"/>
      <x/>
    </i>
    <i r="1" i="1">
      <x v="1"/>
    </i>
    <i>
      <x v="8"/>
      <x/>
    </i>
    <i r="1" i="1">
      <x v="1"/>
    </i>
    <i>
      <x v="9"/>
      <x/>
    </i>
    <i r="1" i="1">
      <x v="1"/>
    </i>
    <i>
      <x v="10"/>
      <x/>
    </i>
    <i r="1" i="1">
      <x v="1"/>
    </i>
    <i>
      <x v="11"/>
      <x/>
    </i>
    <i r="1" i="1">
      <x v="1"/>
    </i>
    <i>
      <x v="12"/>
      <x/>
    </i>
    <i r="1" i="1">
      <x v="1"/>
    </i>
    <i>
      <x v="13"/>
      <x/>
    </i>
    <i r="1" i="1">
      <x v="1"/>
    </i>
    <i>
      <x v="14"/>
      <x/>
    </i>
    <i r="1" i="1">
      <x v="1"/>
    </i>
    <i>
      <x v="15"/>
      <x/>
    </i>
    <i r="1" i="1">
      <x v="1"/>
    </i>
    <i>
      <x v="16"/>
      <x/>
    </i>
    <i r="1" i="1">
      <x v="1"/>
    </i>
    <i>
      <x v="17"/>
      <x/>
    </i>
    <i r="1" i="1">
      <x v="1"/>
    </i>
    <i>
      <x v="18"/>
      <x/>
    </i>
    <i r="1" i="1">
      <x v="1"/>
    </i>
    <i t="grand">
      <x/>
    </i>
    <i t="grand" i="1">
      <x/>
    </i>
  </colItems>
  <dataFields count="2">
    <dataField name="Somme de Received" fld="4" baseField="0" baseItem="0"/>
    <dataField name="Somme de Spent" fld="5" baseField="0" baseItem="0"/>
  </dataField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Tableau croisé dynamique6" cacheId="33" applyNumberFormats="0" applyBorderFormats="0" applyFontFormats="0" applyPatternFormats="0" applyAlignmentFormats="0" applyWidthHeightFormats="1" dataCaption="Valeurs" updatedVersion="3" minRefreshableVersion="3" showCalcMbrs="0" useAutoFormatting="1" itemPrintTitles="1" createdVersion="3" indent="0" outline="1" outlineData="1" multipleFieldFilters="0">
  <location ref="A3:B7" firstHeaderRow="1" firstDataRow="1" firstDataCol="1"/>
  <pivotFields count="15">
    <pivotField showAll="0"/>
    <pivotField showAll="0"/>
    <pivotField showAll="0"/>
    <pivotField showAll="0"/>
    <pivotField showAll="0"/>
    <pivotField dataField="1" showAll="0"/>
    <pivotField numFmtId="165" showAll="0"/>
    <pivotField showAll="0"/>
    <pivotField showAll="0"/>
    <pivotField axis="axisRow" showAll="0">
      <items count="6">
        <item x="2"/>
        <item x="1"/>
        <item h="1" x="0"/>
        <item x="3"/>
        <item m="1" x="4"/>
        <item t="default"/>
      </items>
    </pivotField>
    <pivotField showAll="0"/>
    <pivotField showAll="0"/>
    <pivotField showAll="0"/>
    <pivotField showAll="0"/>
    <pivotField showAll="0"/>
  </pivotFields>
  <rowFields count="1">
    <field x="9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Somme de Spent" fld="5" baseField="0" baseItem="0"/>
  </dataFields>
  <formats count="2">
    <format dxfId="1">
      <pivotArea collapsedLevelsAreSubtotals="1" fieldPosition="0">
        <references count="1">
          <reference field="9" count="0"/>
        </references>
      </pivotArea>
    </format>
    <format dxfId="0">
      <pivotArea grandRow="1" outline="0" collapsedLevelsAreSubtotals="1" fieldPosition="0"/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2:O386"/>
  <sheetViews>
    <sheetView tabSelected="1" zoomScale="84" zoomScaleNormal="84" workbookViewId="0">
      <pane xSplit="1" topLeftCell="F1" activePane="topRight" state="frozen"/>
      <selection pane="topRight" activeCell="L24" sqref="L24"/>
    </sheetView>
  </sheetViews>
  <sheetFormatPr baseColWidth="10" defaultColWidth="11.42578125" defaultRowHeight="15"/>
  <cols>
    <col min="1" max="1" width="34.28515625" style="10" customWidth="1"/>
    <col min="2" max="2" width="21.42578125" style="10" customWidth="1"/>
    <col min="3" max="3" width="26" style="10" customWidth="1"/>
    <col min="4" max="4" width="23.7109375" style="10" customWidth="1"/>
    <col min="5" max="5" width="19.5703125" style="10" customWidth="1"/>
    <col min="6" max="6" width="21" style="10" customWidth="1"/>
    <col min="7" max="7" width="25.140625" style="10" customWidth="1"/>
    <col min="8" max="8" width="20.5703125" style="10" customWidth="1"/>
    <col min="9" max="9" width="19.7109375" style="10" customWidth="1"/>
    <col min="10" max="10" width="16.7109375" style="10" customWidth="1"/>
    <col min="11" max="11" width="18.7109375" style="10" customWidth="1"/>
    <col min="12" max="12" width="16" style="53" customWidth="1"/>
    <col min="13" max="13" width="18.7109375" style="53" customWidth="1"/>
    <col min="14" max="14" width="14.140625" style="53" customWidth="1"/>
    <col min="15" max="15" width="14.85546875" style="53" customWidth="1"/>
    <col min="16" max="16384" width="11.42578125" style="10"/>
  </cols>
  <sheetData>
    <row r="2" spans="1:15">
      <c r="A2" s="9">
        <v>44439</v>
      </c>
    </row>
    <row r="3" spans="1:15" ht="15.75">
      <c r="A3" s="11" t="s">
        <v>43</v>
      </c>
      <c r="B3" s="11" t="s">
        <v>1</v>
      </c>
      <c r="C3" s="11">
        <v>44409</v>
      </c>
      <c r="D3" s="12" t="s">
        <v>44</v>
      </c>
      <c r="E3" s="12" t="s">
        <v>45</v>
      </c>
      <c r="F3" s="12" t="s">
        <v>46</v>
      </c>
      <c r="G3" s="12" t="s">
        <v>47</v>
      </c>
      <c r="H3" s="11">
        <v>44439</v>
      </c>
      <c r="I3" s="12" t="s">
        <v>48</v>
      </c>
      <c r="K3" s="52"/>
      <c r="L3" s="52" t="s">
        <v>49</v>
      </c>
      <c r="M3" s="52" t="s">
        <v>50</v>
      </c>
      <c r="N3" s="52" t="s">
        <v>51</v>
      </c>
      <c r="O3" s="52" t="s">
        <v>52</v>
      </c>
    </row>
    <row r="4" spans="1:15" ht="16.5">
      <c r="A4" s="65" t="str">
        <f>+K4</f>
        <v xml:space="preserve">BCI </v>
      </c>
      <c r="B4" s="66" t="s">
        <v>53</v>
      </c>
      <c r="C4" s="67">
        <v>5945021</v>
      </c>
      <c r="D4" s="137">
        <f>+L4</f>
        <v>0</v>
      </c>
      <c r="E4" s="68">
        <f>+N4</f>
        <v>516785</v>
      </c>
      <c r="F4" s="68">
        <f>+M4</f>
        <v>0</v>
      </c>
      <c r="G4" s="68"/>
      <c r="H4" s="68">
        <v>5428236</v>
      </c>
      <c r="I4" s="68">
        <f>+C4+D4-E4-F4+G4</f>
        <v>5428236</v>
      </c>
      <c r="J4" s="14">
        <f>I4-H4</f>
        <v>0</v>
      </c>
      <c r="K4" s="52" t="s">
        <v>54</v>
      </c>
      <c r="L4" s="54">
        <v>0</v>
      </c>
      <c r="M4" s="54">
        <v>0</v>
      </c>
      <c r="N4" s="54">
        <v>516785</v>
      </c>
      <c r="O4" s="54">
        <v>0</v>
      </c>
    </row>
    <row r="5" spans="1:15" ht="16.5">
      <c r="A5" s="65" t="str">
        <f>+K5</f>
        <v>BCI  sous-compte</v>
      </c>
      <c r="B5" s="66" t="s">
        <v>53</v>
      </c>
      <c r="C5" s="67">
        <v>29211031</v>
      </c>
      <c r="D5" s="68">
        <f>+L5</f>
        <v>0</v>
      </c>
      <c r="E5" s="68">
        <f>+N5</f>
        <v>2248817</v>
      </c>
      <c r="F5" s="68">
        <f>+M5</f>
        <v>4000000</v>
      </c>
      <c r="G5" s="68">
        <f>+O4</f>
        <v>0</v>
      </c>
      <c r="H5" s="68">
        <v>22962214</v>
      </c>
      <c r="I5" s="68">
        <f>+C5+D5-E5-F5+G5</f>
        <v>22962214</v>
      </c>
      <c r="J5" s="14">
        <f t="shared" ref="J5:J12" si="0">I5-H5</f>
        <v>0</v>
      </c>
      <c r="K5" s="52" t="s">
        <v>55</v>
      </c>
      <c r="L5" s="54">
        <v>0</v>
      </c>
      <c r="M5" s="54">
        <v>4000000</v>
      </c>
      <c r="N5" s="54">
        <v>2248817</v>
      </c>
      <c r="O5" s="54">
        <v>0</v>
      </c>
    </row>
    <row r="6" spans="1:15" ht="16.5">
      <c r="A6" s="65" t="str">
        <f t="shared" ref="A6:A8" si="1">+K6</f>
        <v>Caisse</v>
      </c>
      <c r="B6" s="66" t="s">
        <v>31</v>
      </c>
      <c r="C6" s="67">
        <v>330637</v>
      </c>
      <c r="D6" s="68">
        <f>+L6</f>
        <v>4015000</v>
      </c>
      <c r="E6" s="68">
        <f>+N6</f>
        <v>2479600</v>
      </c>
      <c r="F6" s="68">
        <f>+M6</f>
        <v>1008025</v>
      </c>
      <c r="G6" s="68">
        <f t="shared" ref="G6:G17" si="2">+O6</f>
        <v>0</v>
      </c>
      <c r="H6" s="68">
        <v>858012</v>
      </c>
      <c r="I6" s="68">
        <f>+C6+D6-E6-F6+G6</f>
        <v>858012</v>
      </c>
      <c r="J6" s="115">
        <f t="shared" si="0"/>
        <v>0</v>
      </c>
      <c r="K6" s="52" t="s">
        <v>31</v>
      </c>
      <c r="L6" s="54">
        <v>4015000</v>
      </c>
      <c r="M6" s="54">
        <v>1008025</v>
      </c>
      <c r="N6" s="54">
        <v>2479600</v>
      </c>
      <c r="O6" s="54">
        <v>0</v>
      </c>
    </row>
    <row r="7" spans="1:15" ht="16.5">
      <c r="A7" s="65" t="str">
        <f t="shared" si="1"/>
        <v>Crépin</v>
      </c>
      <c r="B7" s="66" t="s">
        <v>3</v>
      </c>
      <c r="C7" s="67">
        <v>17800</v>
      </c>
      <c r="D7" s="68">
        <f>+L7</f>
        <v>57000</v>
      </c>
      <c r="E7" s="68">
        <f t="shared" ref="E7" si="3">+N7</f>
        <v>67000</v>
      </c>
      <c r="F7" s="68">
        <f t="shared" ref="F7:F14" si="4">+M7</f>
        <v>0</v>
      </c>
      <c r="G7" s="68">
        <f t="shared" si="2"/>
        <v>0</v>
      </c>
      <c r="H7" s="68">
        <v>7800</v>
      </c>
      <c r="I7" s="68">
        <f t="shared" ref="I7:I8" si="5">+C7+D7-E7-F7+G7</f>
        <v>7800</v>
      </c>
      <c r="J7" s="14">
        <f t="shared" si="0"/>
        <v>0</v>
      </c>
      <c r="K7" s="52" t="s">
        <v>56</v>
      </c>
      <c r="L7" s="54">
        <v>57000</v>
      </c>
      <c r="M7" s="54">
        <v>0</v>
      </c>
      <c r="N7" s="54">
        <v>67000</v>
      </c>
      <c r="O7" s="54">
        <v>0</v>
      </c>
    </row>
    <row r="8" spans="1:15" ht="16.5">
      <c r="A8" s="65" t="str">
        <f t="shared" si="1"/>
        <v>Evariste</v>
      </c>
      <c r="B8" s="66" t="s">
        <v>302</v>
      </c>
      <c r="C8" s="67">
        <v>1495</v>
      </c>
      <c r="D8" s="68">
        <f t="shared" ref="D8:D13" si="6">+L8</f>
        <v>20000</v>
      </c>
      <c r="E8" s="68">
        <f>+N8</f>
        <v>21500</v>
      </c>
      <c r="F8" s="68">
        <f t="shared" si="4"/>
        <v>0</v>
      </c>
      <c r="G8" s="68">
        <f t="shared" si="2"/>
        <v>0</v>
      </c>
      <c r="H8" s="68">
        <v>-5</v>
      </c>
      <c r="I8" s="68">
        <f t="shared" si="5"/>
        <v>-5</v>
      </c>
      <c r="J8" s="14">
        <f t="shared" si="0"/>
        <v>0</v>
      </c>
      <c r="K8" s="52" t="s">
        <v>37</v>
      </c>
      <c r="L8" s="54">
        <v>20000</v>
      </c>
      <c r="M8" s="54">
        <v>0</v>
      </c>
      <c r="N8" s="54">
        <v>21500</v>
      </c>
      <c r="O8" s="54">
        <v>0</v>
      </c>
    </row>
    <row r="9" spans="1:15" ht="16.5">
      <c r="A9" s="65" t="str">
        <f>K9</f>
        <v>Godfré</v>
      </c>
      <c r="B9" s="66" t="s">
        <v>3</v>
      </c>
      <c r="C9" s="67">
        <v>0</v>
      </c>
      <c r="D9" s="68">
        <f t="shared" si="6"/>
        <v>270000</v>
      </c>
      <c r="E9" s="68">
        <f t="shared" ref="E9" si="7">+N9</f>
        <v>252600</v>
      </c>
      <c r="F9" s="68">
        <f t="shared" si="4"/>
        <v>15000</v>
      </c>
      <c r="G9" s="68">
        <f t="shared" si="2"/>
        <v>0</v>
      </c>
      <c r="H9" s="68">
        <v>2400</v>
      </c>
      <c r="I9" s="68">
        <f>+C9+D9-E9-F9+G9</f>
        <v>2400</v>
      </c>
      <c r="J9" s="14">
        <f t="shared" si="0"/>
        <v>0</v>
      </c>
      <c r="K9" s="52" t="s">
        <v>187</v>
      </c>
      <c r="L9" s="54">
        <v>270000</v>
      </c>
      <c r="M9" s="54">
        <v>15000</v>
      </c>
      <c r="N9" s="54">
        <v>252600</v>
      </c>
      <c r="O9" s="54">
        <v>0</v>
      </c>
    </row>
    <row r="10" spans="1:15" ht="16.5">
      <c r="A10" s="149" t="str">
        <f t="shared" ref="A10:A13" si="8">+K10</f>
        <v>I55S</v>
      </c>
      <c r="B10" s="150" t="s">
        <v>9</v>
      </c>
      <c r="C10" s="151">
        <v>233614</v>
      </c>
      <c r="D10" s="152">
        <f t="shared" si="6"/>
        <v>0</v>
      </c>
      <c r="E10" s="152">
        <f>+N10</f>
        <v>0</v>
      </c>
      <c r="F10" s="152">
        <f t="shared" si="4"/>
        <v>0</v>
      </c>
      <c r="G10" s="152">
        <f t="shared" si="2"/>
        <v>0</v>
      </c>
      <c r="H10" s="152">
        <v>233614</v>
      </c>
      <c r="I10" s="152">
        <f>+C10+D10-E10-F10+G10</f>
        <v>233614</v>
      </c>
      <c r="J10" s="14">
        <f t="shared" si="0"/>
        <v>0</v>
      </c>
      <c r="K10" s="52" t="s">
        <v>93</v>
      </c>
      <c r="L10" s="54"/>
      <c r="M10" s="54"/>
      <c r="N10" s="54"/>
      <c r="O10" s="54">
        <v>0</v>
      </c>
    </row>
    <row r="11" spans="1:15" ht="16.5">
      <c r="A11" s="149" t="str">
        <f t="shared" si="8"/>
        <v>I73X</v>
      </c>
      <c r="B11" s="150" t="s">
        <v>9</v>
      </c>
      <c r="C11" s="151">
        <v>249769</v>
      </c>
      <c r="D11" s="152">
        <f t="shared" si="6"/>
        <v>0</v>
      </c>
      <c r="E11" s="152">
        <f>+N11</f>
        <v>0</v>
      </c>
      <c r="F11" s="152">
        <f t="shared" si="4"/>
        <v>0</v>
      </c>
      <c r="G11" s="152">
        <f t="shared" si="2"/>
        <v>0</v>
      </c>
      <c r="H11" s="152">
        <v>249769</v>
      </c>
      <c r="I11" s="152">
        <f t="shared" ref="I11:I18" si="9">+C11+D11-E11-F11+G11</f>
        <v>249769</v>
      </c>
      <c r="J11" s="14">
        <f t="shared" si="0"/>
        <v>0</v>
      </c>
      <c r="K11" s="52" t="s">
        <v>92</v>
      </c>
      <c r="L11" s="54"/>
      <c r="M11" s="54"/>
      <c r="N11" s="54"/>
      <c r="O11" s="54">
        <v>0</v>
      </c>
    </row>
    <row r="12" spans="1:15" ht="16.5">
      <c r="A12" s="65" t="str">
        <f t="shared" si="8"/>
        <v>Grace</v>
      </c>
      <c r="B12" s="111" t="s">
        <v>5</v>
      </c>
      <c r="C12" s="67">
        <v>0</v>
      </c>
      <c r="D12" s="68">
        <f t="shared" si="6"/>
        <v>25000</v>
      </c>
      <c r="E12" s="247">
        <f t="shared" ref="E12:E17" si="10">+N12</f>
        <v>18500</v>
      </c>
      <c r="F12" s="68">
        <f t="shared" si="4"/>
        <v>0</v>
      </c>
      <c r="G12" s="68">
        <f t="shared" si="2"/>
        <v>0</v>
      </c>
      <c r="H12" s="68">
        <v>6500</v>
      </c>
      <c r="I12" s="68">
        <f t="shared" si="9"/>
        <v>6500</v>
      </c>
      <c r="J12" s="14">
        <f t="shared" si="0"/>
        <v>0</v>
      </c>
      <c r="K12" s="52" t="s">
        <v>185</v>
      </c>
      <c r="L12" s="54">
        <v>25000</v>
      </c>
      <c r="M12" s="54"/>
      <c r="N12" s="54">
        <v>18500</v>
      </c>
      <c r="O12" s="54">
        <v>0</v>
      </c>
    </row>
    <row r="13" spans="1:15" ht="16.5">
      <c r="A13" s="65" t="str">
        <f t="shared" si="8"/>
        <v>I23C</v>
      </c>
      <c r="B13" s="66" t="s">
        <v>9</v>
      </c>
      <c r="C13" s="67">
        <v>0</v>
      </c>
      <c r="D13" s="68">
        <f t="shared" si="6"/>
        <v>35000</v>
      </c>
      <c r="E13" s="247">
        <f t="shared" si="10"/>
        <v>20500</v>
      </c>
      <c r="F13" s="68">
        <f t="shared" si="4"/>
        <v>0</v>
      </c>
      <c r="G13" s="68">
        <f t="shared" si="2"/>
        <v>0</v>
      </c>
      <c r="H13" s="68">
        <v>14500</v>
      </c>
      <c r="I13" s="68">
        <f t="shared" si="9"/>
        <v>14500</v>
      </c>
      <c r="J13" s="14">
        <f>I13-H13</f>
        <v>0</v>
      </c>
      <c r="K13" s="52" t="s">
        <v>36</v>
      </c>
      <c r="L13" s="54">
        <v>35000</v>
      </c>
      <c r="M13" s="54"/>
      <c r="N13" s="54">
        <v>20500</v>
      </c>
      <c r="O13" s="54">
        <v>0</v>
      </c>
    </row>
    <row r="14" spans="1:15" ht="16.5">
      <c r="A14" s="65" t="str">
        <f>K14</f>
        <v>Jack-Bénisson</v>
      </c>
      <c r="B14" s="66" t="s">
        <v>3</v>
      </c>
      <c r="C14" s="67">
        <v>-38650</v>
      </c>
      <c r="D14" s="68">
        <f>+L14</f>
        <v>511625</v>
      </c>
      <c r="E14" s="247">
        <f t="shared" si="10"/>
        <v>472975</v>
      </c>
      <c r="F14" s="68">
        <f t="shared" si="4"/>
        <v>0</v>
      </c>
      <c r="G14" s="68">
        <f t="shared" si="2"/>
        <v>0</v>
      </c>
      <c r="H14" s="68">
        <v>0</v>
      </c>
      <c r="I14" s="68">
        <f t="shared" si="9"/>
        <v>0</v>
      </c>
      <c r="J14" s="14">
        <f t="shared" ref="J14:J17" si="11">I14-H14</f>
        <v>0</v>
      </c>
      <c r="K14" s="52" t="s">
        <v>42</v>
      </c>
      <c r="L14" s="54">
        <v>511625</v>
      </c>
      <c r="M14" s="54"/>
      <c r="N14" s="54">
        <v>472975</v>
      </c>
      <c r="O14" s="54">
        <v>0</v>
      </c>
    </row>
    <row r="15" spans="1:15" ht="16.5">
      <c r="A15" s="65" t="str">
        <f>+K15</f>
        <v>Merveille</v>
      </c>
      <c r="B15" s="66" t="s">
        <v>5</v>
      </c>
      <c r="C15" s="67">
        <v>2000</v>
      </c>
      <c r="D15" s="68">
        <f t="shared" ref="D15:D17" si="12">+L15</f>
        <v>40000</v>
      </c>
      <c r="E15" s="247">
        <f t="shared" si="10"/>
        <v>39500</v>
      </c>
      <c r="F15" s="68">
        <f>+M15</f>
        <v>0</v>
      </c>
      <c r="G15" s="68">
        <f t="shared" si="2"/>
        <v>0</v>
      </c>
      <c r="H15" s="68">
        <v>2500</v>
      </c>
      <c r="I15" s="68">
        <f t="shared" si="9"/>
        <v>2500</v>
      </c>
      <c r="J15" s="14">
        <f t="shared" si="11"/>
        <v>0</v>
      </c>
      <c r="K15" s="52" t="s">
        <v>102</v>
      </c>
      <c r="L15" s="54">
        <v>40000</v>
      </c>
      <c r="M15" s="54"/>
      <c r="N15" s="54">
        <v>39500</v>
      </c>
      <c r="O15" s="54">
        <v>0</v>
      </c>
    </row>
    <row r="16" spans="1:15" ht="16.5">
      <c r="A16" s="65" t="str">
        <f>+K16</f>
        <v>P29</v>
      </c>
      <c r="B16" s="66" t="s">
        <v>9</v>
      </c>
      <c r="C16" s="67">
        <v>-9400</v>
      </c>
      <c r="D16" s="68">
        <f t="shared" ref="D16" si="13">+L16</f>
        <v>9400</v>
      </c>
      <c r="E16" s="247">
        <f t="shared" si="10"/>
        <v>0</v>
      </c>
      <c r="F16" s="68">
        <f>+M16</f>
        <v>0</v>
      </c>
      <c r="G16" s="68">
        <f t="shared" ref="G16" si="14">+O16</f>
        <v>0</v>
      </c>
      <c r="H16" s="68">
        <v>0</v>
      </c>
      <c r="I16" s="68">
        <f t="shared" si="9"/>
        <v>0</v>
      </c>
      <c r="J16" s="14">
        <f>I16-H16</f>
        <v>0</v>
      </c>
      <c r="K16" s="52" t="s">
        <v>35</v>
      </c>
      <c r="L16" s="54">
        <v>9400</v>
      </c>
      <c r="M16" s="54"/>
      <c r="N16" s="54">
        <v>0</v>
      </c>
      <c r="O16" s="54">
        <v>0</v>
      </c>
    </row>
    <row r="17" spans="1:15" ht="16.5">
      <c r="A17" s="65" t="str">
        <f>K17</f>
        <v>Tiffany</v>
      </c>
      <c r="B17" s="66" t="s">
        <v>5</v>
      </c>
      <c r="C17" s="67">
        <v>-5107</v>
      </c>
      <c r="D17" s="68">
        <f t="shared" si="12"/>
        <v>40000</v>
      </c>
      <c r="E17" s="247">
        <f t="shared" si="10"/>
        <v>15700</v>
      </c>
      <c r="F17" s="68">
        <f t="shared" ref="F17" si="15">+M17</f>
        <v>0</v>
      </c>
      <c r="G17" s="68">
        <f t="shared" si="2"/>
        <v>0</v>
      </c>
      <c r="H17" s="68">
        <v>19193</v>
      </c>
      <c r="I17" s="68">
        <f t="shared" si="9"/>
        <v>19193</v>
      </c>
      <c r="J17" s="14">
        <f t="shared" si="11"/>
        <v>0</v>
      </c>
      <c r="K17" s="52" t="s">
        <v>122</v>
      </c>
      <c r="L17" s="54">
        <v>40000</v>
      </c>
      <c r="M17" s="54"/>
      <c r="N17" s="54">
        <v>15700</v>
      </c>
      <c r="O17" s="54">
        <v>0</v>
      </c>
    </row>
    <row r="18" spans="1:15" ht="16.5">
      <c r="A18" s="15" t="s">
        <v>59</v>
      </c>
      <c r="B18" s="16"/>
      <c r="C18" s="17">
        <f t="shared" ref="C18:E18" si="16">SUM(C4:C17)</f>
        <v>35938210</v>
      </c>
      <c r="D18" s="64">
        <f t="shared" si="16"/>
        <v>5023025</v>
      </c>
      <c r="E18" s="64">
        <f t="shared" si="16"/>
        <v>6153477</v>
      </c>
      <c r="F18" s="64">
        <f>SUM(F4:F17)</f>
        <v>5023025</v>
      </c>
      <c r="G18" s="64">
        <f t="shared" ref="G18:H18" si="17">SUM(G4:G17)</f>
        <v>0</v>
      </c>
      <c r="H18" s="64">
        <f t="shared" si="17"/>
        <v>29784733</v>
      </c>
      <c r="I18" s="68">
        <f t="shared" si="9"/>
        <v>29784733</v>
      </c>
      <c r="J18" s="14">
        <f>I18-H18</f>
        <v>0</v>
      </c>
      <c r="K18" s="8"/>
      <c r="L18" s="54">
        <v>5023025</v>
      </c>
      <c r="M18" s="54">
        <v>5023025</v>
      </c>
      <c r="N18" s="54">
        <v>6153977</v>
      </c>
      <c r="O18" s="54">
        <v>0</v>
      </c>
    </row>
    <row r="19" spans="1:15" ht="16.5">
      <c r="A19" s="15"/>
      <c r="B19" s="16"/>
      <c r="C19" s="17"/>
      <c r="D19" s="18"/>
      <c r="E19" s="17"/>
      <c r="F19" s="18"/>
      <c r="G19" s="17"/>
      <c r="H19" s="17"/>
      <c r="I19" s="170" t="b">
        <f>I18=D21</f>
        <v>1</v>
      </c>
      <c r="L19" s="10"/>
      <c r="M19" s="10"/>
      <c r="N19" s="10"/>
      <c r="O19" s="10"/>
    </row>
    <row r="20" spans="1:15" ht="16.5">
      <c r="A20" s="15" t="s">
        <v>166</v>
      </c>
      <c r="B20" s="16" t="s">
        <v>167</v>
      </c>
      <c r="C20" s="17" t="s">
        <v>168</v>
      </c>
      <c r="D20" s="17" t="s">
        <v>169</v>
      </c>
      <c r="E20" s="17" t="s">
        <v>60</v>
      </c>
      <c r="F20" s="17"/>
      <c r="G20" s="17">
        <f>+D18-F18</f>
        <v>0</v>
      </c>
      <c r="H20" s="17"/>
      <c r="I20" s="17"/>
    </row>
    <row r="21" spans="1:15" ht="16.5">
      <c r="A21" s="19">
        <f>C18</f>
        <v>35938210</v>
      </c>
      <c r="B21" s="20">
        <f>G18</f>
        <v>0</v>
      </c>
      <c r="C21" s="17">
        <f>E18</f>
        <v>6153477</v>
      </c>
      <c r="D21" s="17">
        <f>A21+B21-C21</f>
        <v>29784733</v>
      </c>
      <c r="E21" s="18">
        <f>I18-D21</f>
        <v>0</v>
      </c>
      <c r="F21" s="17"/>
      <c r="G21" s="17"/>
      <c r="H21" s="17"/>
      <c r="I21" s="17"/>
    </row>
    <row r="22" spans="1:15">
      <c r="G22" s="14"/>
    </row>
    <row r="23" spans="1:15">
      <c r="A23" s="21" t="s">
        <v>61</v>
      </c>
      <c r="B23" s="21"/>
      <c r="C23" s="21"/>
      <c r="D23" s="22"/>
      <c r="E23" s="22"/>
      <c r="F23" s="22"/>
      <c r="G23" s="22"/>
      <c r="H23" s="22"/>
      <c r="I23" s="22"/>
    </row>
    <row r="24" spans="1:15">
      <c r="A24" s="23" t="s">
        <v>172</v>
      </c>
      <c r="B24" s="23"/>
      <c r="C24" s="23"/>
      <c r="D24" s="23"/>
      <c r="E24" s="23"/>
      <c r="F24" s="23"/>
      <c r="G24" s="23"/>
      <c r="H24" s="23"/>
      <c r="I24" s="23"/>
      <c r="J24" s="22"/>
    </row>
    <row r="25" spans="1:15">
      <c r="A25" s="24"/>
      <c r="B25" s="25"/>
      <c r="C25" s="26"/>
      <c r="D25" s="26"/>
      <c r="E25" s="26"/>
      <c r="F25" s="26"/>
      <c r="G25" s="26"/>
      <c r="H25" s="25"/>
      <c r="I25" s="25"/>
      <c r="J25" s="23"/>
    </row>
    <row r="26" spans="1:15">
      <c r="A26" s="261" t="s">
        <v>62</v>
      </c>
      <c r="B26" s="263" t="s">
        <v>63</v>
      </c>
      <c r="C26" s="265" t="s">
        <v>171</v>
      </c>
      <c r="D26" s="267" t="s">
        <v>64</v>
      </c>
      <c r="E26" s="268"/>
      <c r="F26" s="268"/>
      <c r="G26" s="269"/>
      <c r="H26" s="270" t="s">
        <v>65</v>
      </c>
      <c r="I26" s="257" t="s">
        <v>66</v>
      </c>
      <c r="J26" s="25"/>
    </row>
    <row r="27" spans="1:15">
      <c r="A27" s="262"/>
      <c r="B27" s="264"/>
      <c r="C27" s="266"/>
      <c r="D27" s="27" t="s">
        <v>29</v>
      </c>
      <c r="E27" s="27" t="s">
        <v>31</v>
      </c>
      <c r="F27" s="233" t="s">
        <v>133</v>
      </c>
      <c r="G27" s="27" t="s">
        <v>67</v>
      </c>
      <c r="H27" s="271"/>
      <c r="I27" s="258"/>
      <c r="J27" s="259" t="s">
        <v>173</v>
      </c>
      <c r="K27" s="188"/>
    </row>
    <row r="28" spans="1:15">
      <c r="A28" s="29"/>
      <c r="B28" s="30" t="s">
        <v>68</v>
      </c>
      <c r="C28" s="31"/>
      <c r="D28" s="31"/>
      <c r="E28" s="31"/>
      <c r="F28" s="31"/>
      <c r="G28" s="31"/>
      <c r="H28" s="31"/>
      <c r="I28" s="32"/>
      <c r="J28" s="260"/>
      <c r="K28" s="188"/>
    </row>
    <row r="29" spans="1:15">
      <c r="A29" s="156" t="s">
        <v>170</v>
      </c>
      <c r="B29" s="161" t="s">
        <v>56</v>
      </c>
      <c r="C29" s="38">
        <f t="shared" ref="C29:C38" si="18">C7</f>
        <v>17800</v>
      </c>
      <c r="D29" s="37"/>
      <c r="E29" s="38">
        <f>+D7</f>
        <v>57000</v>
      </c>
      <c r="F29" s="38"/>
      <c r="G29" s="38"/>
      <c r="H29" s="62">
        <f>+F7</f>
        <v>0</v>
      </c>
      <c r="I29" s="38">
        <f>+E7</f>
        <v>67000</v>
      </c>
      <c r="J29" s="36">
        <f t="shared" ref="J29:J30" si="19">+SUM(C29:G29)-(H29+I29)</f>
        <v>7800</v>
      </c>
      <c r="K29" s="189" t="b">
        <f t="shared" ref="K29:K38" si="20">J29=I7</f>
        <v>1</v>
      </c>
    </row>
    <row r="30" spans="1:15">
      <c r="A30" s="156" t="s">
        <v>170</v>
      </c>
      <c r="B30" s="161" t="s">
        <v>37</v>
      </c>
      <c r="C30" s="38">
        <f t="shared" si="18"/>
        <v>1495</v>
      </c>
      <c r="D30" s="37"/>
      <c r="E30" s="38">
        <f t="shared" ref="E30:E39" si="21">+D8</f>
        <v>20000</v>
      </c>
      <c r="F30" s="38"/>
      <c r="G30" s="38"/>
      <c r="H30" s="62">
        <f t="shared" ref="H30:H39" si="22">+F8</f>
        <v>0</v>
      </c>
      <c r="I30" s="38">
        <f t="shared" ref="I30:I39" si="23">+E8</f>
        <v>21500</v>
      </c>
      <c r="J30" s="114">
        <f t="shared" si="19"/>
        <v>-5</v>
      </c>
      <c r="K30" s="189" t="b">
        <f t="shared" si="20"/>
        <v>1</v>
      </c>
    </row>
    <row r="31" spans="1:15">
      <c r="A31" s="156" t="s">
        <v>170</v>
      </c>
      <c r="B31" s="162" t="s">
        <v>187</v>
      </c>
      <c r="C31" s="38">
        <f t="shared" si="18"/>
        <v>0</v>
      </c>
      <c r="D31" s="153"/>
      <c r="E31" s="38">
        <v>30000</v>
      </c>
      <c r="F31" s="58">
        <v>240000</v>
      </c>
      <c r="G31" s="58"/>
      <c r="H31" s="62">
        <f t="shared" si="22"/>
        <v>15000</v>
      </c>
      <c r="I31" s="38">
        <f t="shared" si="23"/>
        <v>252600</v>
      </c>
      <c r="J31" s="158">
        <f>+SUM(C31:G31)-(H31+I31)</f>
        <v>2400</v>
      </c>
      <c r="K31" s="189" t="b">
        <f t="shared" si="20"/>
        <v>1</v>
      </c>
    </row>
    <row r="32" spans="1:15">
      <c r="A32" s="156" t="s">
        <v>170</v>
      </c>
      <c r="B32" s="163" t="s">
        <v>93</v>
      </c>
      <c r="C32" s="154">
        <f t="shared" si="18"/>
        <v>233614</v>
      </c>
      <c r="D32" s="157"/>
      <c r="E32" s="154">
        <f t="shared" si="21"/>
        <v>0</v>
      </c>
      <c r="F32" s="173"/>
      <c r="G32" s="173"/>
      <c r="H32" s="248">
        <f t="shared" si="22"/>
        <v>0</v>
      </c>
      <c r="I32" s="154">
        <f t="shared" si="23"/>
        <v>0</v>
      </c>
      <c r="J32" s="155">
        <f>+SUM(C32:G32)-(H32+I32)</f>
        <v>233614</v>
      </c>
      <c r="K32" s="189" t="b">
        <f t="shared" si="20"/>
        <v>1</v>
      </c>
    </row>
    <row r="33" spans="1:15">
      <c r="A33" s="156" t="s">
        <v>170</v>
      </c>
      <c r="B33" s="163" t="s">
        <v>92</v>
      </c>
      <c r="C33" s="154">
        <f t="shared" si="18"/>
        <v>249769</v>
      </c>
      <c r="D33" s="157"/>
      <c r="E33" s="154">
        <f t="shared" si="21"/>
        <v>0</v>
      </c>
      <c r="F33" s="173"/>
      <c r="G33" s="173"/>
      <c r="H33" s="248">
        <f t="shared" si="22"/>
        <v>0</v>
      </c>
      <c r="I33" s="154">
        <f t="shared" si="23"/>
        <v>0</v>
      </c>
      <c r="J33" s="155">
        <f t="shared" ref="J33:J39" si="24">+SUM(C33:G33)-(H33+I33)</f>
        <v>249769</v>
      </c>
      <c r="K33" s="189" t="b">
        <f t="shared" si="20"/>
        <v>1</v>
      </c>
    </row>
    <row r="34" spans="1:15">
      <c r="A34" s="156" t="s">
        <v>170</v>
      </c>
      <c r="B34" s="161" t="s">
        <v>185</v>
      </c>
      <c r="C34" s="38">
        <f t="shared" si="18"/>
        <v>0</v>
      </c>
      <c r="D34" s="37"/>
      <c r="E34" s="38">
        <f t="shared" si="21"/>
        <v>25000</v>
      </c>
      <c r="F34" s="38"/>
      <c r="G34" s="118"/>
      <c r="H34" s="62">
        <f t="shared" si="22"/>
        <v>0</v>
      </c>
      <c r="I34" s="38">
        <f t="shared" si="23"/>
        <v>18500</v>
      </c>
      <c r="J34" s="36">
        <f t="shared" si="24"/>
        <v>6500</v>
      </c>
      <c r="K34" s="189" t="b">
        <f t="shared" si="20"/>
        <v>1</v>
      </c>
    </row>
    <row r="35" spans="1:15">
      <c r="A35" s="156" t="s">
        <v>170</v>
      </c>
      <c r="B35" s="161" t="s">
        <v>36</v>
      </c>
      <c r="C35" s="38">
        <f t="shared" si="18"/>
        <v>0</v>
      </c>
      <c r="D35" s="37"/>
      <c r="E35" s="38">
        <f t="shared" si="21"/>
        <v>35000</v>
      </c>
      <c r="F35" s="38"/>
      <c r="G35" s="118"/>
      <c r="H35" s="62">
        <f t="shared" si="22"/>
        <v>0</v>
      </c>
      <c r="I35" s="38">
        <f t="shared" si="23"/>
        <v>20500</v>
      </c>
      <c r="J35" s="36">
        <f t="shared" si="24"/>
        <v>14500</v>
      </c>
      <c r="K35" s="189" t="b">
        <f t="shared" si="20"/>
        <v>1</v>
      </c>
    </row>
    <row r="36" spans="1:15">
      <c r="A36" s="156" t="s">
        <v>170</v>
      </c>
      <c r="B36" s="161" t="s">
        <v>42</v>
      </c>
      <c r="C36" s="38">
        <f t="shared" si="18"/>
        <v>-38650</v>
      </c>
      <c r="D36" s="37"/>
      <c r="E36" s="38">
        <v>15000</v>
      </c>
      <c r="F36" s="38">
        <v>496625</v>
      </c>
      <c r="G36" s="118"/>
      <c r="H36" s="62">
        <f t="shared" si="22"/>
        <v>0</v>
      </c>
      <c r="I36" s="38">
        <f t="shared" si="23"/>
        <v>472975</v>
      </c>
      <c r="J36" s="36">
        <f t="shared" si="24"/>
        <v>0</v>
      </c>
      <c r="K36" s="189" t="b">
        <f t="shared" si="20"/>
        <v>1</v>
      </c>
    </row>
    <row r="37" spans="1:15">
      <c r="A37" s="156" t="s">
        <v>170</v>
      </c>
      <c r="B37" s="161" t="s">
        <v>102</v>
      </c>
      <c r="C37" s="38">
        <f t="shared" si="18"/>
        <v>2000</v>
      </c>
      <c r="D37" s="37"/>
      <c r="E37" s="38">
        <f t="shared" si="21"/>
        <v>40000</v>
      </c>
      <c r="F37" s="38"/>
      <c r="G37" s="118"/>
      <c r="H37" s="62">
        <f t="shared" si="22"/>
        <v>0</v>
      </c>
      <c r="I37" s="38">
        <f t="shared" si="23"/>
        <v>39500</v>
      </c>
      <c r="J37" s="36">
        <f t="shared" si="24"/>
        <v>2500</v>
      </c>
      <c r="K37" s="189" t="b">
        <f t="shared" si="20"/>
        <v>1</v>
      </c>
    </row>
    <row r="38" spans="1:15">
      <c r="A38" s="156" t="s">
        <v>170</v>
      </c>
      <c r="B38" s="161" t="s">
        <v>35</v>
      </c>
      <c r="C38" s="38">
        <f t="shared" si="18"/>
        <v>-9400</v>
      </c>
      <c r="D38" s="37"/>
      <c r="E38" s="38">
        <f t="shared" si="21"/>
        <v>9400</v>
      </c>
      <c r="F38" s="38"/>
      <c r="G38" s="118"/>
      <c r="H38" s="62">
        <f t="shared" si="22"/>
        <v>0</v>
      </c>
      <c r="I38" s="38">
        <f t="shared" si="23"/>
        <v>0</v>
      </c>
      <c r="J38" s="36">
        <f t="shared" ref="J38" si="25">+SUM(C38:G38)-(H38+I38)</f>
        <v>0</v>
      </c>
      <c r="K38" s="189" t="b">
        <f t="shared" si="20"/>
        <v>1</v>
      </c>
    </row>
    <row r="39" spans="1:15">
      <c r="A39" s="156" t="s">
        <v>170</v>
      </c>
      <c r="B39" s="162" t="s">
        <v>122</v>
      </c>
      <c r="C39" s="38">
        <f t="shared" ref="C39" si="26">C17</f>
        <v>-5107</v>
      </c>
      <c r="D39" s="153"/>
      <c r="E39" s="38">
        <f t="shared" si="21"/>
        <v>40000</v>
      </c>
      <c r="F39" s="58"/>
      <c r="G39" s="174"/>
      <c r="H39" s="62">
        <f t="shared" si="22"/>
        <v>0</v>
      </c>
      <c r="I39" s="38">
        <f t="shared" si="23"/>
        <v>15700</v>
      </c>
      <c r="J39" s="36">
        <f t="shared" si="24"/>
        <v>19193</v>
      </c>
      <c r="K39" s="189" t="b">
        <f t="shared" ref="K39" si="27">J39=I17</f>
        <v>1</v>
      </c>
    </row>
    <row r="40" spans="1:15">
      <c r="A40" s="40" t="s">
        <v>69</v>
      </c>
      <c r="B40" s="41"/>
      <c r="C40" s="41"/>
      <c r="D40" s="41"/>
      <c r="E40" s="41"/>
      <c r="F40" s="41"/>
      <c r="G40" s="41"/>
      <c r="H40" s="41"/>
      <c r="I40" s="41"/>
      <c r="J40" s="42"/>
      <c r="K40" s="188"/>
    </row>
    <row r="41" spans="1:15">
      <c r="A41" s="156" t="s">
        <v>170</v>
      </c>
      <c r="B41" s="43" t="s">
        <v>70</v>
      </c>
      <c r="C41" s="44">
        <f>C6</f>
        <v>330637</v>
      </c>
      <c r="D41" s="56">
        <v>4000000</v>
      </c>
      <c r="E41" s="117"/>
      <c r="F41" s="56"/>
      <c r="G41" s="159">
        <v>15000</v>
      </c>
      <c r="H41" s="58">
        <f>+F6</f>
        <v>1008025</v>
      </c>
      <c r="I41" s="160">
        <f>+E6</f>
        <v>2479600</v>
      </c>
      <c r="J41" s="51">
        <f>+SUM(C41:G41)-(H41+I41)</f>
        <v>858012</v>
      </c>
      <c r="K41" s="189" t="b">
        <f>J41=I6</f>
        <v>1</v>
      </c>
    </row>
    <row r="42" spans="1:15">
      <c r="A42" s="49" t="s">
        <v>71</v>
      </c>
      <c r="B42" s="30"/>
      <c r="C42" s="41"/>
      <c r="D42" s="30"/>
      <c r="E42" s="30"/>
      <c r="F42" s="30"/>
      <c r="G42" s="30"/>
      <c r="H42" s="30"/>
      <c r="I42" s="30"/>
      <c r="J42" s="42"/>
      <c r="K42" s="188"/>
    </row>
    <row r="43" spans="1:15">
      <c r="A43" s="156" t="s">
        <v>170</v>
      </c>
      <c r="B43" s="43" t="s">
        <v>72</v>
      </c>
      <c r="C43" s="159">
        <f>C4</f>
        <v>5945021</v>
      </c>
      <c r="D43" s="166"/>
      <c r="E43" s="56"/>
      <c r="F43" s="56"/>
      <c r="G43" s="56"/>
      <c r="H43" s="58">
        <f>+F4</f>
        <v>0</v>
      </c>
      <c r="I43" s="60">
        <f>+E4</f>
        <v>516785</v>
      </c>
      <c r="J43" s="51">
        <f>+SUM(C43:G43)-(H43+I43)</f>
        <v>5428236</v>
      </c>
      <c r="K43" s="189" t="b">
        <f>+J43=I4</f>
        <v>1</v>
      </c>
    </row>
    <row r="44" spans="1:15">
      <c r="A44" s="156" t="s">
        <v>170</v>
      </c>
      <c r="B44" s="43" t="s">
        <v>73</v>
      </c>
      <c r="C44" s="159">
        <f>C5</f>
        <v>29211031</v>
      </c>
      <c r="D44" s="56"/>
      <c r="E44" s="55"/>
      <c r="F44" s="55"/>
      <c r="G44" s="55"/>
      <c r="H44" s="38">
        <f>+F5</f>
        <v>4000000</v>
      </c>
      <c r="I44" s="57">
        <f>+E5</f>
        <v>2248817</v>
      </c>
      <c r="J44" s="51">
        <f>SUM(C44:G44)-(H44+I44)</f>
        <v>22962214</v>
      </c>
      <c r="K44" s="189" t="b">
        <f>+J44=I5</f>
        <v>1</v>
      </c>
    </row>
    <row r="45" spans="1:15" ht="15.75">
      <c r="C45" s="180">
        <f>SUM(C29:C44)</f>
        <v>35938210</v>
      </c>
      <c r="I45" s="177">
        <f>SUM(I29:I44)</f>
        <v>6153477</v>
      </c>
      <c r="J45" s="119">
        <f>+SUM(J29:J44)</f>
        <v>29784733</v>
      </c>
      <c r="K45" s="10" t="b">
        <f>J45=I18</f>
        <v>1</v>
      </c>
    </row>
    <row r="46" spans="1:15" s="206" customFormat="1" ht="16.5">
      <c r="A46" s="19"/>
      <c r="B46" s="210"/>
      <c r="C46" s="209"/>
      <c r="D46" s="209"/>
      <c r="E46" s="208"/>
      <c r="F46" s="209"/>
      <c r="G46" s="209">
        <f>+D21-J45</f>
        <v>0</v>
      </c>
      <c r="H46" s="209"/>
      <c r="I46" s="209"/>
      <c r="L46" s="207"/>
      <c r="M46" s="207"/>
      <c r="N46" s="207"/>
      <c r="O46" s="207"/>
    </row>
    <row r="47" spans="1:15">
      <c r="A47" s="21" t="s">
        <v>61</v>
      </c>
      <c r="B47" s="21"/>
      <c r="C47" s="21"/>
      <c r="D47" s="22"/>
      <c r="E47" s="22"/>
      <c r="F47" s="22"/>
      <c r="G47" s="22"/>
      <c r="H47" s="22"/>
      <c r="I47" s="22"/>
    </row>
    <row r="48" spans="1:15">
      <c r="A48" s="23" t="s">
        <v>163</v>
      </c>
      <c r="B48" s="23"/>
      <c r="C48" s="23"/>
      <c r="D48" s="23"/>
      <c r="E48" s="23"/>
      <c r="F48" s="23"/>
      <c r="G48" s="23"/>
      <c r="H48" s="23"/>
      <c r="I48" s="23"/>
      <c r="J48" s="22"/>
    </row>
    <row r="49" spans="1:11">
      <c r="A49" s="24"/>
      <c r="B49" s="25"/>
      <c r="C49" s="26"/>
      <c r="D49" s="26"/>
      <c r="E49" s="26"/>
      <c r="F49" s="26"/>
      <c r="G49" s="26"/>
      <c r="H49" s="25"/>
      <c r="I49" s="25"/>
      <c r="J49" s="23"/>
    </row>
    <row r="50" spans="1:11">
      <c r="A50" s="261" t="s">
        <v>62</v>
      </c>
      <c r="B50" s="263" t="s">
        <v>63</v>
      </c>
      <c r="C50" s="265" t="s">
        <v>164</v>
      </c>
      <c r="D50" s="267" t="s">
        <v>64</v>
      </c>
      <c r="E50" s="268"/>
      <c r="F50" s="268"/>
      <c r="G50" s="269"/>
      <c r="H50" s="270" t="s">
        <v>65</v>
      </c>
      <c r="I50" s="257" t="s">
        <v>66</v>
      </c>
      <c r="J50" s="25"/>
    </row>
    <row r="51" spans="1:11">
      <c r="A51" s="262"/>
      <c r="B51" s="264"/>
      <c r="C51" s="266"/>
      <c r="D51" s="27" t="s">
        <v>29</v>
      </c>
      <c r="E51" s="27" t="s">
        <v>31</v>
      </c>
      <c r="F51" s="205" t="s">
        <v>133</v>
      </c>
      <c r="G51" s="27" t="s">
        <v>67</v>
      </c>
      <c r="H51" s="271"/>
      <c r="I51" s="258"/>
      <c r="J51" s="259" t="s">
        <v>165</v>
      </c>
      <c r="K51" s="188"/>
    </row>
    <row r="52" spans="1:11">
      <c r="A52" s="29"/>
      <c r="B52" s="30" t="s">
        <v>68</v>
      </c>
      <c r="C52" s="31"/>
      <c r="D52" s="31"/>
      <c r="E52" s="31"/>
      <c r="F52" s="31"/>
      <c r="G52" s="31"/>
      <c r="H52" s="31"/>
      <c r="I52" s="32"/>
      <c r="J52" s="260"/>
      <c r="K52" s="188"/>
    </row>
    <row r="53" spans="1:11">
      <c r="A53" s="156" t="s">
        <v>81</v>
      </c>
      <c r="B53" s="161" t="s">
        <v>56</v>
      </c>
      <c r="C53" s="38" t="e">
        <f>#REF!</f>
        <v>#REF!</v>
      </c>
      <c r="D53" s="37"/>
      <c r="E53" s="38">
        <v>970765</v>
      </c>
      <c r="F53" s="38"/>
      <c r="G53" s="38"/>
      <c r="H53" s="62">
        <v>0</v>
      </c>
      <c r="I53" s="38">
        <v>980165</v>
      </c>
      <c r="J53" s="36" t="e">
        <f t="shared" ref="J53:J54" si="28">+SUM(C53:G53)-(H53+I53)</f>
        <v>#REF!</v>
      </c>
      <c r="K53" s="189" t="e">
        <f>J53=#REF!</f>
        <v>#REF!</v>
      </c>
    </row>
    <row r="54" spans="1:11">
      <c r="A54" s="156" t="s">
        <v>81</v>
      </c>
      <c r="B54" s="161" t="s">
        <v>37</v>
      </c>
      <c r="C54" s="38" t="e">
        <f>#REF!</f>
        <v>#REF!</v>
      </c>
      <c r="D54" s="37"/>
      <c r="E54" s="38">
        <v>58000</v>
      </c>
      <c r="F54" s="38"/>
      <c r="G54" s="38"/>
      <c r="H54" s="38">
        <v>0</v>
      </c>
      <c r="I54" s="38">
        <v>59500</v>
      </c>
      <c r="J54" s="114" t="e">
        <f t="shared" si="28"/>
        <v>#REF!</v>
      </c>
      <c r="K54" s="189" t="e">
        <f>J54=#REF!</f>
        <v>#REF!</v>
      </c>
    </row>
    <row r="55" spans="1:11">
      <c r="A55" s="156" t="s">
        <v>81</v>
      </c>
      <c r="B55" s="162" t="s">
        <v>36</v>
      </c>
      <c r="C55" s="38" t="e">
        <f>#REF!</f>
        <v>#REF!</v>
      </c>
      <c r="D55" s="153"/>
      <c r="E55" s="58">
        <v>557150</v>
      </c>
      <c r="F55" s="58"/>
      <c r="G55" s="58"/>
      <c r="H55" s="58">
        <v>0</v>
      </c>
      <c r="I55" s="58">
        <v>556650</v>
      </c>
      <c r="J55" s="158" t="e">
        <f>+SUM(C55:G55)-(H55+I55)</f>
        <v>#REF!</v>
      </c>
      <c r="K55" s="189" t="e">
        <f>J55=#REF!</f>
        <v>#REF!</v>
      </c>
    </row>
    <row r="56" spans="1:11">
      <c r="A56" s="156" t="s">
        <v>81</v>
      </c>
      <c r="B56" s="163" t="s">
        <v>93</v>
      </c>
      <c r="C56" s="154" t="e">
        <f>#REF!</f>
        <v>#REF!</v>
      </c>
      <c r="D56" s="157"/>
      <c r="E56" s="173"/>
      <c r="F56" s="173"/>
      <c r="G56" s="173"/>
      <c r="H56" s="173">
        <v>0</v>
      </c>
      <c r="I56" s="173">
        <v>0</v>
      </c>
      <c r="J56" s="155" t="e">
        <f>+SUM(C56:G56)-(H56+I56)</f>
        <v>#REF!</v>
      </c>
      <c r="K56" s="189" t="e">
        <f>J56=#REF!</f>
        <v>#REF!</v>
      </c>
    </row>
    <row r="57" spans="1:11">
      <c r="A57" s="156" t="s">
        <v>81</v>
      </c>
      <c r="B57" s="163" t="s">
        <v>92</v>
      </c>
      <c r="C57" s="154" t="e">
        <f>#REF!</f>
        <v>#REF!</v>
      </c>
      <c r="D57" s="157"/>
      <c r="E57" s="173"/>
      <c r="F57" s="173"/>
      <c r="G57" s="173"/>
      <c r="H57" s="173">
        <v>0</v>
      </c>
      <c r="I57" s="173">
        <v>0</v>
      </c>
      <c r="J57" s="155" t="e">
        <f t="shared" ref="J57:J62" si="29">+SUM(C57:G57)-(H57+I57)</f>
        <v>#REF!</v>
      </c>
      <c r="K57" s="189" t="e">
        <f>J57=#REF!</f>
        <v>#REF!</v>
      </c>
    </row>
    <row r="58" spans="1:11">
      <c r="A58" s="156" t="s">
        <v>81</v>
      </c>
      <c r="B58" s="161" t="s">
        <v>42</v>
      </c>
      <c r="C58" s="38" t="e">
        <f>#REF!</f>
        <v>#REF!</v>
      </c>
      <c r="D58" s="37"/>
      <c r="E58" s="38">
        <v>941000</v>
      </c>
      <c r="F58" s="38"/>
      <c r="G58" s="118"/>
      <c r="H58" s="118">
        <v>0</v>
      </c>
      <c r="I58" s="38">
        <v>1084725</v>
      </c>
      <c r="J58" s="36" t="e">
        <f t="shared" si="29"/>
        <v>#REF!</v>
      </c>
      <c r="K58" s="189" t="e">
        <f>J58=#REF!</f>
        <v>#REF!</v>
      </c>
    </row>
    <row r="59" spans="1:11">
      <c r="A59" s="156" t="s">
        <v>81</v>
      </c>
      <c r="B59" s="161" t="s">
        <v>102</v>
      </c>
      <c r="C59" s="38" t="e">
        <f>#REF!</f>
        <v>#REF!</v>
      </c>
      <c r="D59" s="37"/>
      <c r="E59" s="38">
        <v>52000</v>
      </c>
      <c r="F59" s="118"/>
      <c r="G59" s="118"/>
      <c r="H59" s="118">
        <v>0</v>
      </c>
      <c r="I59" s="38">
        <v>67000</v>
      </c>
      <c r="J59" s="36" t="e">
        <f t="shared" si="29"/>
        <v>#REF!</v>
      </c>
      <c r="K59" s="189" t="e">
        <f>J59=#REF!</f>
        <v>#REF!</v>
      </c>
    </row>
    <row r="60" spans="1:11">
      <c r="A60" s="156" t="s">
        <v>81</v>
      </c>
      <c r="B60" s="161" t="s">
        <v>35</v>
      </c>
      <c r="C60" s="38" t="e">
        <f>#REF!</f>
        <v>#REF!</v>
      </c>
      <c r="D60" s="37"/>
      <c r="E60" s="38">
        <v>515000</v>
      </c>
      <c r="F60" s="118"/>
      <c r="G60" s="118"/>
      <c r="H60" s="118">
        <v>0</v>
      </c>
      <c r="I60" s="38">
        <v>655500</v>
      </c>
      <c r="J60" s="36" t="e">
        <f t="shared" si="29"/>
        <v>#REF!</v>
      </c>
      <c r="K60" s="189" t="e">
        <f>J60=#REF!</f>
        <v>#REF!</v>
      </c>
    </row>
    <row r="61" spans="1:11">
      <c r="A61" s="156" t="s">
        <v>81</v>
      </c>
      <c r="B61" s="161" t="s">
        <v>38</v>
      </c>
      <c r="C61" s="38" t="e">
        <f>#REF!</f>
        <v>#REF!</v>
      </c>
      <c r="D61" s="37"/>
      <c r="E61" s="38">
        <v>10000</v>
      </c>
      <c r="F61" s="118"/>
      <c r="G61" s="118"/>
      <c r="H61" s="38">
        <v>500</v>
      </c>
      <c r="I61" s="38">
        <v>15300</v>
      </c>
      <c r="J61" s="36" t="e">
        <f t="shared" si="29"/>
        <v>#REF!</v>
      </c>
      <c r="K61" s="189" t="e">
        <f>J61=#REF!</f>
        <v>#REF!</v>
      </c>
    </row>
    <row r="62" spans="1:11">
      <c r="A62" s="156" t="s">
        <v>81</v>
      </c>
      <c r="B62" s="162" t="s">
        <v>122</v>
      </c>
      <c r="C62" s="38" t="e">
        <f>#REF!</f>
        <v>#REF!</v>
      </c>
      <c r="D62" s="153"/>
      <c r="E62" s="58">
        <v>20000</v>
      </c>
      <c r="F62" s="58"/>
      <c r="G62" s="174"/>
      <c r="H62" s="58">
        <v>0</v>
      </c>
      <c r="I62" s="58">
        <v>28000</v>
      </c>
      <c r="J62" s="36" t="e">
        <f t="shared" si="29"/>
        <v>#REF!</v>
      </c>
      <c r="K62" s="189" t="e">
        <f>J62=#REF!</f>
        <v>#REF!</v>
      </c>
    </row>
    <row r="63" spans="1:11">
      <c r="A63" s="40" t="s">
        <v>69</v>
      </c>
      <c r="B63" s="41"/>
      <c r="C63" s="41"/>
      <c r="D63" s="41"/>
      <c r="E63" s="41"/>
      <c r="F63" s="41"/>
      <c r="G63" s="41"/>
      <c r="H63" s="41"/>
      <c r="I63" s="41"/>
      <c r="J63" s="42"/>
      <c r="K63" s="188"/>
    </row>
    <row r="64" spans="1:11">
      <c r="A64" s="156" t="s">
        <v>81</v>
      </c>
      <c r="B64" s="43" t="s">
        <v>70</v>
      </c>
      <c r="C64" s="44" t="e">
        <f>#REF!</f>
        <v>#REF!</v>
      </c>
      <c r="D64" s="56">
        <v>6000500</v>
      </c>
      <c r="E64" s="117"/>
      <c r="F64" s="56"/>
      <c r="G64" s="175"/>
      <c r="H64" s="58">
        <v>3123915</v>
      </c>
      <c r="I64" s="160">
        <v>3367697</v>
      </c>
      <c r="J64" s="51" t="e">
        <f>+SUM(C64:G64)-(H64+I64)</f>
        <v>#REF!</v>
      </c>
      <c r="K64" s="189" t="e">
        <f>J64=#REF!</f>
        <v>#REF!</v>
      </c>
    </row>
    <row r="65" spans="1:15">
      <c r="A65" s="49" t="s">
        <v>71</v>
      </c>
      <c r="B65" s="30"/>
      <c r="C65" s="41"/>
      <c r="D65" s="30"/>
      <c r="E65" s="30"/>
      <c r="F65" s="30"/>
      <c r="G65" s="30"/>
      <c r="H65" s="30"/>
      <c r="I65" s="30"/>
      <c r="J65" s="42"/>
      <c r="K65" s="188"/>
    </row>
    <row r="66" spans="1:15">
      <c r="A66" s="156" t="s">
        <v>81</v>
      </c>
      <c r="B66" s="43" t="s">
        <v>72</v>
      </c>
      <c r="C66" s="159" t="e">
        <f>#REF!</f>
        <v>#REF!</v>
      </c>
      <c r="D66" s="166"/>
      <c r="E66" s="56"/>
      <c r="F66" s="56"/>
      <c r="G66" s="56"/>
      <c r="H66" s="58">
        <v>2000000</v>
      </c>
      <c r="I66" s="60">
        <v>271244</v>
      </c>
      <c r="J66" s="51" t="e">
        <f>+SUM(C66:G66)-(H66+I66)</f>
        <v>#REF!</v>
      </c>
      <c r="K66" s="189" t="e">
        <f>+J66=#REF!</f>
        <v>#REF!</v>
      </c>
    </row>
    <row r="67" spans="1:15">
      <c r="A67" s="156" t="s">
        <v>81</v>
      </c>
      <c r="B67" s="43" t="s">
        <v>73</v>
      </c>
      <c r="C67" s="159" t="e">
        <f>#REF!</f>
        <v>#REF!</v>
      </c>
      <c r="D67" s="56">
        <v>31201251</v>
      </c>
      <c r="E67" s="55"/>
      <c r="F67" s="55"/>
      <c r="G67" s="55"/>
      <c r="H67" s="38">
        <v>4000000</v>
      </c>
      <c r="I67" s="57">
        <v>6204544</v>
      </c>
      <c r="J67" s="51" t="e">
        <f>SUM(C67:G67)-(H67+I67)</f>
        <v>#REF!</v>
      </c>
      <c r="K67" s="189" t="e">
        <f>+J67=#REF!</f>
        <v>#REF!</v>
      </c>
    </row>
    <row r="68" spans="1:15" ht="15.75">
      <c r="C68" s="180" t="e">
        <f>SUM(C53:C67)</f>
        <v>#REF!</v>
      </c>
      <c r="I68" s="177">
        <f>SUM(I53:I67)</f>
        <v>13290325</v>
      </c>
      <c r="J68" s="119" t="e">
        <f>+SUM(J53:J67)</f>
        <v>#REF!</v>
      </c>
      <c r="K68" s="10" t="e">
        <f>J68=#REF!</f>
        <v>#REF!</v>
      </c>
    </row>
    <row r="69" spans="1:15" s="206" customFormat="1" ht="16.5">
      <c r="A69" s="19"/>
      <c r="B69" s="210"/>
      <c r="C69" s="209"/>
      <c r="D69" s="209"/>
      <c r="E69" s="208"/>
      <c r="F69" s="209"/>
      <c r="G69" s="209" t="e">
        <f>+#REF!-J68</f>
        <v>#REF!</v>
      </c>
      <c r="H69" s="209"/>
      <c r="I69" s="209"/>
      <c r="L69" s="207"/>
      <c r="M69" s="207"/>
      <c r="N69" s="207"/>
      <c r="O69" s="207"/>
    </row>
    <row r="70" spans="1:15" ht="16.5">
      <c r="A70" s="19"/>
      <c r="B70" s="20"/>
      <c r="C70" s="17"/>
      <c r="D70" s="17"/>
      <c r="E70" s="18"/>
      <c r="F70" s="17"/>
      <c r="G70" s="17"/>
      <c r="H70" s="17"/>
      <c r="I70" s="17"/>
    </row>
    <row r="71" spans="1:15">
      <c r="A71" s="21" t="s">
        <v>61</v>
      </c>
      <c r="B71" s="21"/>
      <c r="C71" s="21"/>
      <c r="D71" s="22"/>
      <c r="E71" s="22"/>
      <c r="F71" s="22"/>
      <c r="G71" s="22"/>
      <c r="H71" s="22"/>
      <c r="I71" s="22"/>
    </row>
    <row r="72" spans="1:15">
      <c r="A72" s="23" t="s">
        <v>150</v>
      </c>
      <c r="B72" s="23"/>
      <c r="C72" s="23"/>
      <c r="D72" s="23"/>
      <c r="E72" s="23"/>
      <c r="F72" s="23"/>
      <c r="G72" s="23"/>
      <c r="H72" s="23"/>
      <c r="I72" s="23"/>
      <c r="J72" s="22"/>
    </row>
    <row r="73" spans="1:15">
      <c r="A73" s="24"/>
      <c r="B73" s="25"/>
      <c r="C73" s="26"/>
      <c r="D73" s="26"/>
      <c r="E73" s="26"/>
      <c r="F73" s="26"/>
      <c r="G73" s="26"/>
      <c r="H73" s="25"/>
      <c r="I73" s="25"/>
      <c r="J73" s="23"/>
    </row>
    <row r="74" spans="1:15">
      <c r="A74" s="261" t="s">
        <v>62</v>
      </c>
      <c r="B74" s="263" t="s">
        <v>63</v>
      </c>
      <c r="C74" s="265" t="s">
        <v>152</v>
      </c>
      <c r="D74" s="267" t="s">
        <v>64</v>
      </c>
      <c r="E74" s="268"/>
      <c r="F74" s="268"/>
      <c r="G74" s="269"/>
      <c r="H74" s="270" t="s">
        <v>65</v>
      </c>
      <c r="I74" s="257" t="s">
        <v>66</v>
      </c>
      <c r="J74" s="25"/>
    </row>
    <row r="75" spans="1:15">
      <c r="A75" s="262"/>
      <c r="B75" s="264"/>
      <c r="C75" s="266"/>
      <c r="D75" s="27" t="s">
        <v>29</v>
      </c>
      <c r="E75" s="27" t="s">
        <v>31</v>
      </c>
      <c r="F75" s="202" t="s">
        <v>133</v>
      </c>
      <c r="G75" s="27" t="s">
        <v>67</v>
      </c>
      <c r="H75" s="271"/>
      <c r="I75" s="258"/>
      <c r="J75" s="259" t="s">
        <v>151</v>
      </c>
      <c r="K75" s="188"/>
    </row>
    <row r="76" spans="1:15">
      <c r="A76" s="29"/>
      <c r="B76" s="30" t="s">
        <v>68</v>
      </c>
      <c r="C76" s="31"/>
      <c r="D76" s="31"/>
      <c r="E76" s="31"/>
      <c r="F76" s="31"/>
      <c r="G76" s="31"/>
      <c r="H76" s="31"/>
      <c r="I76" s="32"/>
      <c r="J76" s="260"/>
      <c r="K76" s="188"/>
    </row>
    <row r="77" spans="1:15">
      <c r="A77" s="156" t="s">
        <v>153</v>
      </c>
      <c r="B77" s="161" t="s">
        <v>85</v>
      </c>
      <c r="C77" s="38" t="e">
        <f>+#REF!</f>
        <v>#REF!</v>
      </c>
      <c r="D77" s="37"/>
      <c r="E77" s="38">
        <v>114000</v>
      </c>
      <c r="F77" s="38"/>
      <c r="G77" s="38"/>
      <c r="H77" s="62">
        <v>11050</v>
      </c>
      <c r="I77" s="38">
        <v>112000</v>
      </c>
      <c r="J77" s="36" t="e">
        <f>+SUM(C77:G77)-(H77+I77)</f>
        <v>#REF!</v>
      </c>
      <c r="K77" s="189" t="e">
        <f>J77=#REF!</f>
        <v>#REF!</v>
      </c>
    </row>
    <row r="78" spans="1:15">
      <c r="A78" s="156" t="s">
        <v>153</v>
      </c>
      <c r="B78" s="161" t="s">
        <v>56</v>
      </c>
      <c r="C78" s="38" t="e">
        <f t="shared" ref="C78:C88" si="30">+C55</f>
        <v>#REF!</v>
      </c>
      <c r="D78" s="37"/>
      <c r="E78" s="38">
        <v>87350</v>
      </c>
      <c r="F78" s="38">
        <f>60000+62000</f>
        <v>122000</v>
      </c>
      <c r="G78" s="38"/>
      <c r="H78" s="62">
        <v>161395</v>
      </c>
      <c r="I78" s="38">
        <v>281200</v>
      </c>
      <c r="J78" s="36" t="e">
        <f t="shared" ref="J78:J79" si="31">+SUM(C78:G78)-(H78+I78)</f>
        <v>#REF!</v>
      </c>
      <c r="K78" s="189" t="e">
        <f t="shared" ref="K78:K88" si="32">J78=I55</f>
        <v>#REF!</v>
      </c>
    </row>
    <row r="79" spans="1:15">
      <c r="A79" s="156" t="s">
        <v>153</v>
      </c>
      <c r="B79" s="161" t="s">
        <v>37</v>
      </c>
      <c r="C79" s="38" t="e">
        <f t="shared" si="30"/>
        <v>#REF!</v>
      </c>
      <c r="D79" s="37"/>
      <c r="E79" s="38">
        <v>371500</v>
      </c>
      <c r="F79" s="38"/>
      <c r="G79" s="38"/>
      <c r="H79" s="38">
        <f>62000+81500+137000</f>
        <v>280500</v>
      </c>
      <c r="I79" s="38">
        <v>177000</v>
      </c>
      <c r="J79" s="114" t="e">
        <f t="shared" si="31"/>
        <v>#REF!</v>
      </c>
      <c r="K79" s="189" t="e">
        <f t="shared" si="32"/>
        <v>#REF!</v>
      </c>
    </row>
    <row r="80" spans="1:15">
      <c r="A80" s="156" t="s">
        <v>153</v>
      </c>
      <c r="B80" s="161" t="s">
        <v>86</v>
      </c>
      <c r="C80" s="38" t="e">
        <f t="shared" si="30"/>
        <v>#REF!</v>
      </c>
      <c r="D80" s="118"/>
      <c r="E80" s="38">
        <v>35560</v>
      </c>
      <c r="F80" s="38">
        <f>10000+81500</f>
        <v>91500</v>
      </c>
      <c r="G80" s="38"/>
      <c r="H80" s="38">
        <v>35000</v>
      </c>
      <c r="I80" s="38">
        <v>159750</v>
      </c>
      <c r="J80" s="114" t="e">
        <f>+SUM(C80:G80)-(H80+I80)</f>
        <v>#REF!</v>
      </c>
      <c r="K80" s="189" t="e">
        <f t="shared" si="32"/>
        <v>#REF!</v>
      </c>
    </row>
    <row r="81" spans="1:11">
      <c r="A81" s="156" t="s">
        <v>153</v>
      </c>
      <c r="B81" s="162" t="s">
        <v>36</v>
      </c>
      <c r="C81" s="38" t="e">
        <f t="shared" si="30"/>
        <v>#REF!</v>
      </c>
      <c r="D81" s="153"/>
      <c r="E81" s="58">
        <v>372085</v>
      </c>
      <c r="F81" s="58"/>
      <c r="G81" s="58"/>
      <c r="H81" s="58"/>
      <c r="I81" s="58">
        <v>336400</v>
      </c>
      <c r="J81" s="158" t="e">
        <f>+SUM(C81:G81)-(H81+I81)</f>
        <v>#REF!</v>
      </c>
      <c r="K81" s="189" t="e">
        <f t="shared" si="32"/>
        <v>#REF!</v>
      </c>
    </row>
    <row r="82" spans="1:11">
      <c r="A82" s="156" t="s">
        <v>153</v>
      </c>
      <c r="B82" s="163" t="s">
        <v>93</v>
      </c>
      <c r="C82" s="154" t="e">
        <f t="shared" si="30"/>
        <v>#REF!</v>
      </c>
      <c r="D82" s="157"/>
      <c r="E82" s="173"/>
      <c r="F82" s="173"/>
      <c r="G82" s="173"/>
      <c r="H82" s="173"/>
      <c r="I82" s="173"/>
      <c r="J82" s="155" t="e">
        <f>+SUM(C82:G82)-(H82+I82)</f>
        <v>#REF!</v>
      </c>
      <c r="K82" s="189" t="e">
        <f t="shared" si="32"/>
        <v>#REF!</v>
      </c>
    </row>
    <row r="83" spans="1:11">
      <c r="A83" s="156" t="s">
        <v>153</v>
      </c>
      <c r="B83" s="163" t="s">
        <v>92</v>
      </c>
      <c r="C83" s="154" t="e">
        <f t="shared" si="30"/>
        <v>#REF!</v>
      </c>
      <c r="D83" s="157"/>
      <c r="E83" s="173"/>
      <c r="F83" s="173"/>
      <c r="G83" s="173"/>
      <c r="H83" s="173"/>
      <c r="I83" s="173"/>
      <c r="J83" s="155" t="e">
        <f t="shared" ref="J83:J88" si="33">+SUM(C83:G83)-(H83+I83)</f>
        <v>#REF!</v>
      </c>
      <c r="K83" s="189" t="e">
        <f t="shared" si="32"/>
        <v>#REF!</v>
      </c>
    </row>
    <row r="84" spans="1:11">
      <c r="A84" s="156" t="s">
        <v>153</v>
      </c>
      <c r="B84" s="161" t="s">
        <v>42</v>
      </c>
      <c r="C84" s="38" t="e">
        <f t="shared" si="30"/>
        <v>#REF!</v>
      </c>
      <c r="D84" s="37"/>
      <c r="E84" s="38">
        <v>400000</v>
      </c>
      <c r="F84" s="38">
        <v>137000</v>
      </c>
      <c r="G84" s="118"/>
      <c r="H84" s="118"/>
      <c r="I84" s="38">
        <v>563500</v>
      </c>
      <c r="J84" s="36" t="e">
        <f t="shared" si="33"/>
        <v>#REF!</v>
      </c>
      <c r="K84" s="189" t="e">
        <f t="shared" si="32"/>
        <v>#REF!</v>
      </c>
    </row>
    <row r="85" spans="1:11">
      <c r="A85" s="156" t="s">
        <v>153</v>
      </c>
      <c r="B85" s="161" t="s">
        <v>102</v>
      </c>
      <c r="C85" s="38" t="e">
        <f t="shared" si="30"/>
        <v>#REF!</v>
      </c>
      <c r="D85" s="37"/>
      <c r="E85" s="38">
        <v>35000</v>
      </c>
      <c r="F85" s="118"/>
      <c r="G85" s="118"/>
      <c r="H85" s="118"/>
      <c r="I85" s="38">
        <v>23500</v>
      </c>
      <c r="J85" s="36" t="e">
        <f t="shared" si="33"/>
        <v>#REF!</v>
      </c>
      <c r="K85" s="189" t="e">
        <f t="shared" si="32"/>
        <v>#REF!</v>
      </c>
    </row>
    <row r="86" spans="1:11">
      <c r="A86" s="156" t="s">
        <v>153</v>
      </c>
      <c r="B86" s="161" t="s">
        <v>35</v>
      </c>
      <c r="C86" s="38">
        <f t="shared" si="30"/>
        <v>0</v>
      </c>
      <c r="D86" s="37"/>
      <c r="E86" s="38">
        <v>454000</v>
      </c>
      <c r="F86" s="118"/>
      <c r="G86" s="118"/>
      <c r="H86" s="118"/>
      <c r="I86" s="38">
        <v>329100</v>
      </c>
      <c r="J86" s="36">
        <f t="shared" si="33"/>
        <v>124900</v>
      </c>
      <c r="K86" s="189" t="b">
        <f t="shared" si="32"/>
        <v>0</v>
      </c>
    </row>
    <row r="87" spans="1:11">
      <c r="A87" s="156" t="s">
        <v>153</v>
      </c>
      <c r="B87" s="161" t="s">
        <v>38</v>
      </c>
      <c r="C87" s="38" t="e">
        <f t="shared" si="30"/>
        <v>#REF!</v>
      </c>
      <c r="D87" s="37"/>
      <c r="E87" s="38"/>
      <c r="F87" s="118"/>
      <c r="G87" s="118"/>
      <c r="H87" s="38">
        <v>20000</v>
      </c>
      <c r="I87" s="38">
        <v>5000</v>
      </c>
      <c r="J87" s="36" t="e">
        <f t="shared" si="33"/>
        <v>#REF!</v>
      </c>
      <c r="K87" s="189" t="e">
        <f t="shared" si="32"/>
        <v>#REF!</v>
      </c>
    </row>
    <row r="88" spans="1:11">
      <c r="A88" s="156" t="s">
        <v>153</v>
      </c>
      <c r="B88" s="162" t="s">
        <v>122</v>
      </c>
      <c r="C88" s="38">
        <f t="shared" si="30"/>
        <v>0</v>
      </c>
      <c r="D88" s="153"/>
      <c r="E88" s="58">
        <v>231000</v>
      </c>
      <c r="F88" s="58"/>
      <c r="G88" s="174"/>
      <c r="H88" s="58">
        <v>90000</v>
      </c>
      <c r="I88" s="58">
        <v>180000</v>
      </c>
      <c r="J88" s="36">
        <f t="shared" si="33"/>
        <v>-39000</v>
      </c>
      <c r="K88" s="189" t="b">
        <f t="shared" si="32"/>
        <v>0</v>
      </c>
    </row>
    <row r="89" spans="1:11">
      <c r="A89" s="40" t="s">
        <v>69</v>
      </c>
      <c r="B89" s="41"/>
      <c r="C89" s="41"/>
      <c r="D89" s="41"/>
      <c r="E89" s="41"/>
      <c r="F89" s="41"/>
      <c r="G89" s="41"/>
      <c r="H89" s="41"/>
      <c r="I89" s="41"/>
      <c r="J89" s="42"/>
      <c r="K89" s="188"/>
    </row>
    <row r="90" spans="1:11">
      <c r="A90" s="156" t="s">
        <v>153</v>
      </c>
      <c r="B90" s="43" t="s">
        <v>70</v>
      </c>
      <c r="C90" s="44" t="e">
        <f>+C54</f>
        <v>#REF!</v>
      </c>
      <c r="D90" s="56">
        <v>5000000</v>
      </c>
      <c r="E90" s="117"/>
      <c r="F90" s="56">
        <v>217445</v>
      </c>
      <c r="G90" s="175"/>
      <c r="H90" s="165">
        <v>2070495</v>
      </c>
      <c r="I90" s="160">
        <v>3286349</v>
      </c>
      <c r="J90" s="51" t="e">
        <f>+SUM(C90:G90)-(H90+I90)</f>
        <v>#REF!</v>
      </c>
      <c r="K90" s="189" t="e">
        <f>J90=I54</f>
        <v>#REF!</v>
      </c>
    </row>
    <row r="91" spans="1:11">
      <c r="A91" s="49" t="s">
        <v>71</v>
      </c>
      <c r="B91" s="30"/>
      <c r="C91" s="41"/>
      <c r="D91" s="30"/>
      <c r="E91" s="30"/>
      <c r="F91" s="30"/>
      <c r="G91" s="30"/>
      <c r="H91" s="30"/>
      <c r="I91" s="30"/>
      <c r="J91" s="42"/>
      <c r="K91" s="188"/>
    </row>
    <row r="92" spans="1:11">
      <c r="A92" s="156" t="s">
        <v>153</v>
      </c>
      <c r="B92" s="43" t="s">
        <v>72</v>
      </c>
      <c r="C92" s="159" t="e">
        <f>+#REF!</f>
        <v>#REF!</v>
      </c>
      <c r="D92" s="166">
        <v>7900099</v>
      </c>
      <c r="E92" s="56"/>
      <c r="F92" s="56"/>
      <c r="G92" s="56"/>
      <c r="H92" s="58">
        <v>3000000</v>
      </c>
      <c r="I92" s="60">
        <v>379529</v>
      </c>
      <c r="J92" s="51" t="e">
        <f>+SUM(C92:G92)-(H92+I92)</f>
        <v>#REF!</v>
      </c>
      <c r="K92" s="189" t="e">
        <f>+J92=#REF!</f>
        <v>#REF!</v>
      </c>
    </row>
    <row r="93" spans="1:11">
      <c r="A93" s="156" t="s">
        <v>153</v>
      </c>
      <c r="B93" s="43" t="s">
        <v>73</v>
      </c>
      <c r="C93" s="159" t="e">
        <f>+C53</f>
        <v>#REF!</v>
      </c>
      <c r="D93" s="56"/>
      <c r="E93" s="55"/>
      <c r="F93" s="55"/>
      <c r="G93" s="55"/>
      <c r="H93" s="38">
        <v>2000000</v>
      </c>
      <c r="I93" s="57">
        <v>5392233</v>
      </c>
      <c r="J93" s="51" t="e">
        <f>SUM(C93:G93)-(H93+I93)</f>
        <v>#REF!</v>
      </c>
      <c r="K93" s="189" t="e">
        <f>+J93=I53</f>
        <v>#REF!</v>
      </c>
    </row>
    <row r="94" spans="1:11" ht="15.75">
      <c r="C94" s="180" t="e">
        <f>SUM(C77:C93)</f>
        <v>#REF!</v>
      </c>
      <c r="I94" s="177">
        <f>SUM(I77:I93)</f>
        <v>11225561</v>
      </c>
      <c r="J94" s="119" t="e">
        <f>+SUM(J77:J93)</f>
        <v>#REF!</v>
      </c>
      <c r="K94" s="10" t="e">
        <f>J94=I66</f>
        <v>#REF!</v>
      </c>
    </row>
    <row r="95" spans="1:11" ht="16.5">
      <c r="A95" s="19"/>
      <c r="B95" s="20"/>
      <c r="C95" s="17"/>
      <c r="D95" s="17"/>
      <c r="E95" s="18"/>
      <c r="F95" s="17"/>
      <c r="G95" s="17"/>
      <c r="H95" s="17"/>
      <c r="I95" s="17"/>
    </row>
    <row r="96" spans="1:11">
      <c r="A96" s="21" t="s">
        <v>61</v>
      </c>
      <c r="B96" s="21"/>
      <c r="C96" s="21"/>
      <c r="D96" s="22"/>
      <c r="E96" s="22"/>
      <c r="F96" s="22"/>
      <c r="G96" s="22"/>
      <c r="H96" s="22"/>
      <c r="I96" s="22"/>
    </row>
    <row r="97" spans="1:11">
      <c r="A97" s="23" t="s">
        <v>141</v>
      </c>
      <c r="B97" s="23"/>
      <c r="C97" s="23"/>
      <c r="D97" s="23"/>
      <c r="E97" s="23"/>
      <c r="F97" s="23"/>
      <c r="G97" s="23"/>
      <c r="H97" s="23"/>
      <c r="I97" s="23"/>
      <c r="J97" s="22"/>
    </row>
    <row r="98" spans="1:11">
      <c r="A98" s="24"/>
      <c r="B98" s="25"/>
      <c r="C98" s="26"/>
      <c r="D98" s="26"/>
      <c r="E98" s="26"/>
      <c r="F98" s="26"/>
      <c r="G98" s="26"/>
      <c r="H98" s="25"/>
      <c r="I98" s="25"/>
      <c r="J98" s="23"/>
    </row>
    <row r="99" spans="1:11">
      <c r="A99" s="261" t="s">
        <v>62</v>
      </c>
      <c r="B99" s="263" t="s">
        <v>63</v>
      </c>
      <c r="C99" s="265" t="s">
        <v>142</v>
      </c>
      <c r="D99" s="267" t="s">
        <v>64</v>
      </c>
      <c r="E99" s="268"/>
      <c r="F99" s="268"/>
      <c r="G99" s="269"/>
      <c r="H99" s="270" t="s">
        <v>65</v>
      </c>
      <c r="I99" s="257" t="s">
        <v>66</v>
      </c>
      <c r="J99" s="25"/>
    </row>
    <row r="100" spans="1:11">
      <c r="A100" s="262"/>
      <c r="B100" s="264"/>
      <c r="C100" s="266"/>
      <c r="D100" s="27" t="s">
        <v>29</v>
      </c>
      <c r="E100" s="27" t="s">
        <v>31</v>
      </c>
      <c r="F100" s="200" t="s">
        <v>133</v>
      </c>
      <c r="G100" s="27" t="s">
        <v>67</v>
      </c>
      <c r="H100" s="271"/>
      <c r="I100" s="258"/>
      <c r="J100" s="259" t="s">
        <v>143</v>
      </c>
      <c r="K100" s="188"/>
    </row>
    <row r="101" spans="1:11">
      <c r="A101" s="29"/>
      <c r="B101" s="30" t="s">
        <v>68</v>
      </c>
      <c r="C101" s="31"/>
      <c r="D101" s="31"/>
      <c r="E101" s="31"/>
      <c r="F101" s="31"/>
      <c r="G101" s="31"/>
      <c r="H101" s="31"/>
      <c r="I101" s="32"/>
      <c r="J101" s="260"/>
      <c r="K101" s="188"/>
    </row>
    <row r="102" spans="1:11">
      <c r="A102" s="156" t="s">
        <v>144</v>
      </c>
      <c r="B102" s="161" t="s">
        <v>85</v>
      </c>
      <c r="C102" s="38">
        <v>40050</v>
      </c>
      <c r="D102" s="37"/>
      <c r="E102" s="38">
        <v>104000</v>
      </c>
      <c r="F102" s="38"/>
      <c r="G102" s="38"/>
      <c r="H102" s="62">
        <v>54000</v>
      </c>
      <c r="I102" s="38">
        <v>81000</v>
      </c>
      <c r="J102" s="36">
        <f>+SUM(C102:G102)-(H102+I102)</f>
        <v>9050</v>
      </c>
      <c r="K102" s="189" t="e">
        <f>J102=#REF!</f>
        <v>#REF!</v>
      </c>
    </row>
    <row r="103" spans="1:11">
      <c r="A103" s="156" t="s">
        <v>144</v>
      </c>
      <c r="B103" s="161" t="s">
        <v>56</v>
      </c>
      <c r="C103" s="38">
        <v>38845</v>
      </c>
      <c r="D103" s="37"/>
      <c r="E103" s="38">
        <v>1550000</v>
      </c>
      <c r="F103" s="38"/>
      <c r="G103" s="38"/>
      <c r="H103" s="62">
        <v>311000</v>
      </c>
      <c r="I103" s="38">
        <v>1017400</v>
      </c>
      <c r="J103" s="36">
        <f t="shared" ref="J103:J104" si="34">+SUM(C103:G103)-(H103+I103)</f>
        <v>260445</v>
      </c>
      <c r="K103" s="189" t="b">
        <f>J103=I55</f>
        <v>0</v>
      </c>
    </row>
    <row r="104" spans="1:11">
      <c r="A104" s="156" t="s">
        <v>144</v>
      </c>
      <c r="B104" s="161" t="s">
        <v>37</v>
      </c>
      <c r="C104" s="38">
        <v>6895</v>
      </c>
      <c r="D104" s="37"/>
      <c r="E104" s="38">
        <v>581000</v>
      </c>
      <c r="F104" s="38"/>
      <c r="G104" s="38"/>
      <c r="H104" s="38"/>
      <c r="I104" s="38">
        <v>498900</v>
      </c>
      <c r="J104" s="114">
        <f t="shared" si="34"/>
        <v>88995</v>
      </c>
      <c r="K104" s="189" t="b">
        <f>J104=I56</f>
        <v>0</v>
      </c>
    </row>
    <row r="105" spans="1:11">
      <c r="A105" s="156" t="s">
        <v>144</v>
      </c>
      <c r="B105" s="161" t="s">
        <v>86</v>
      </c>
      <c r="C105" s="38">
        <v>28540</v>
      </c>
      <c r="D105" s="118"/>
      <c r="E105" s="38">
        <v>332000</v>
      </c>
      <c r="F105" s="38">
        <v>10000</v>
      </c>
      <c r="G105" s="38"/>
      <c r="H105" s="38"/>
      <c r="I105" s="38">
        <v>302850</v>
      </c>
      <c r="J105" s="114">
        <f>+SUM(C105:G105)-(H105+I105)</f>
        <v>67690</v>
      </c>
      <c r="K105" s="189" t="b">
        <f>J105=I57</f>
        <v>0</v>
      </c>
    </row>
    <row r="106" spans="1:11">
      <c r="A106" s="156" t="s">
        <v>144</v>
      </c>
      <c r="B106" s="161" t="s">
        <v>78</v>
      </c>
      <c r="C106" s="38">
        <v>184</v>
      </c>
      <c r="D106" s="118"/>
      <c r="E106" s="38"/>
      <c r="F106" s="38"/>
      <c r="G106" s="38"/>
      <c r="H106" s="38">
        <v>184</v>
      </c>
      <c r="I106" s="38"/>
      <c r="J106" s="114">
        <f t="shared" ref="J106" si="35">+SUM(C106:G106)-(H106+I106)</f>
        <v>0</v>
      </c>
      <c r="K106" s="189" t="e">
        <f>J106=#REF!</f>
        <v>#REF!</v>
      </c>
    </row>
    <row r="107" spans="1:11">
      <c r="A107" s="156" t="s">
        <v>144</v>
      </c>
      <c r="B107" s="162" t="s">
        <v>36</v>
      </c>
      <c r="C107" s="38">
        <v>68200</v>
      </c>
      <c r="D107" s="153"/>
      <c r="E107" s="58">
        <v>638000</v>
      </c>
      <c r="F107" s="58">
        <v>45000</v>
      </c>
      <c r="G107" s="58"/>
      <c r="H107" s="58"/>
      <c r="I107" s="58">
        <v>787385</v>
      </c>
      <c r="J107" s="158">
        <f>+SUM(C107:G107)-(H107+I107)</f>
        <v>-36185</v>
      </c>
      <c r="K107" s="189" t="b">
        <f t="shared" ref="K107:K114" si="36">J107=I58</f>
        <v>0</v>
      </c>
    </row>
    <row r="108" spans="1:11">
      <c r="A108" s="156" t="s">
        <v>144</v>
      </c>
      <c r="B108" s="163" t="s">
        <v>93</v>
      </c>
      <c r="C108" s="154">
        <v>233614</v>
      </c>
      <c r="D108" s="157"/>
      <c r="E108" s="173"/>
      <c r="F108" s="173"/>
      <c r="G108" s="173"/>
      <c r="H108" s="173"/>
      <c r="I108" s="173"/>
      <c r="J108" s="155">
        <f>+SUM(C108:G108)-(H108+I108)</f>
        <v>233614</v>
      </c>
      <c r="K108" s="189" t="b">
        <f t="shared" si="36"/>
        <v>0</v>
      </c>
    </row>
    <row r="109" spans="1:11">
      <c r="A109" s="156" t="s">
        <v>144</v>
      </c>
      <c r="B109" s="163" t="s">
        <v>92</v>
      </c>
      <c r="C109" s="154">
        <v>249769</v>
      </c>
      <c r="D109" s="157"/>
      <c r="E109" s="173"/>
      <c r="F109" s="173"/>
      <c r="G109" s="173"/>
      <c r="H109" s="173"/>
      <c r="I109" s="173"/>
      <c r="J109" s="155">
        <f t="shared" ref="J109:J114" si="37">+SUM(C109:G109)-(H109+I109)</f>
        <v>249769</v>
      </c>
      <c r="K109" s="189" t="b">
        <f t="shared" si="36"/>
        <v>0</v>
      </c>
    </row>
    <row r="110" spans="1:11">
      <c r="A110" s="156" t="s">
        <v>144</v>
      </c>
      <c r="B110" s="161" t="s">
        <v>42</v>
      </c>
      <c r="C110" s="38">
        <v>-4675</v>
      </c>
      <c r="D110" s="37"/>
      <c r="E110" s="38">
        <v>494000</v>
      </c>
      <c r="F110" s="38">
        <v>256000</v>
      </c>
      <c r="G110" s="118"/>
      <c r="H110" s="118">
        <v>6500</v>
      </c>
      <c r="I110" s="38">
        <v>607250</v>
      </c>
      <c r="J110" s="36">
        <f t="shared" si="37"/>
        <v>131575</v>
      </c>
      <c r="K110" s="189" t="b">
        <f t="shared" si="36"/>
        <v>0</v>
      </c>
    </row>
    <row r="111" spans="1:11">
      <c r="A111" s="156" t="s">
        <v>144</v>
      </c>
      <c r="B111" s="161" t="s">
        <v>102</v>
      </c>
      <c r="C111" s="38">
        <v>5000</v>
      </c>
      <c r="D111" s="37"/>
      <c r="E111" s="38">
        <v>30000</v>
      </c>
      <c r="F111" s="118"/>
      <c r="G111" s="118"/>
      <c r="H111" s="118"/>
      <c r="I111" s="38">
        <v>29500</v>
      </c>
      <c r="J111" s="36">
        <f t="shared" si="37"/>
        <v>5500</v>
      </c>
      <c r="K111" s="189" t="b">
        <f t="shared" si="36"/>
        <v>0</v>
      </c>
    </row>
    <row r="112" spans="1:11">
      <c r="A112" s="156" t="s">
        <v>144</v>
      </c>
      <c r="B112" s="161" t="s">
        <v>35</v>
      </c>
      <c r="C112" s="38">
        <v>72800</v>
      </c>
      <c r="D112" s="37"/>
      <c r="E112" s="38">
        <v>446000</v>
      </c>
      <c r="F112" s="118"/>
      <c r="G112" s="118"/>
      <c r="H112" s="118"/>
      <c r="I112" s="38">
        <v>512600</v>
      </c>
      <c r="J112" s="36">
        <f t="shared" si="37"/>
        <v>6200</v>
      </c>
      <c r="K112" s="189" t="b">
        <f t="shared" si="36"/>
        <v>0</v>
      </c>
    </row>
    <row r="113" spans="1:11">
      <c r="A113" s="156" t="s">
        <v>144</v>
      </c>
      <c r="B113" s="161" t="s">
        <v>38</v>
      </c>
      <c r="C113" s="38">
        <v>47300</v>
      </c>
      <c r="D113" s="37"/>
      <c r="E113" s="38">
        <v>5000</v>
      </c>
      <c r="F113" s="118">
        <v>6500</v>
      </c>
      <c r="G113" s="118"/>
      <c r="H113" s="38">
        <v>20000</v>
      </c>
      <c r="I113" s="38">
        <v>8000</v>
      </c>
      <c r="J113" s="36">
        <f t="shared" si="37"/>
        <v>30800</v>
      </c>
      <c r="K113" s="189" t="b">
        <f t="shared" si="36"/>
        <v>0</v>
      </c>
    </row>
    <row r="114" spans="1:11">
      <c r="A114" s="156" t="s">
        <v>144</v>
      </c>
      <c r="B114" s="162" t="s">
        <v>122</v>
      </c>
      <c r="C114" s="38">
        <v>79600</v>
      </c>
      <c r="D114" s="153"/>
      <c r="E114" s="58"/>
      <c r="F114" s="58"/>
      <c r="G114" s="174"/>
      <c r="H114" s="58"/>
      <c r="I114" s="58">
        <v>37707</v>
      </c>
      <c r="J114" s="36">
        <f t="shared" si="37"/>
        <v>41893</v>
      </c>
      <c r="K114" s="189" t="b">
        <f t="shared" si="36"/>
        <v>0</v>
      </c>
    </row>
    <row r="115" spans="1:11">
      <c r="A115" s="40" t="s">
        <v>69</v>
      </c>
      <c r="B115" s="41"/>
      <c r="C115" s="41"/>
      <c r="D115" s="41"/>
      <c r="E115" s="41"/>
      <c r="F115" s="41"/>
      <c r="G115" s="41"/>
      <c r="H115" s="41"/>
      <c r="I115" s="41"/>
      <c r="J115" s="42"/>
      <c r="K115" s="188"/>
    </row>
    <row r="116" spans="1:11">
      <c r="A116" s="156" t="s">
        <v>144</v>
      </c>
      <c r="B116" s="43" t="s">
        <v>70</v>
      </c>
      <c r="C116" s="44">
        <v>467929</v>
      </c>
      <c r="D116" s="56">
        <v>6310000</v>
      </c>
      <c r="E116" s="117"/>
      <c r="F116" s="56">
        <v>74184</v>
      </c>
      <c r="G116" s="175"/>
      <c r="H116" s="165">
        <v>4180000</v>
      </c>
      <c r="I116" s="160">
        <v>1710965</v>
      </c>
      <c r="J116" s="51">
        <f>+SUM(C116:G116)-(H116+I116)</f>
        <v>961148</v>
      </c>
      <c r="K116" s="189" t="b">
        <f>J116=I54</f>
        <v>0</v>
      </c>
    </row>
    <row r="117" spans="1:11">
      <c r="A117" s="49" t="s">
        <v>71</v>
      </c>
      <c r="B117" s="30"/>
      <c r="C117" s="41"/>
      <c r="D117" s="30"/>
      <c r="E117" s="30"/>
      <c r="F117" s="30"/>
      <c r="G117" s="30"/>
      <c r="H117" s="30"/>
      <c r="I117" s="30"/>
      <c r="J117" s="42"/>
      <c r="K117" s="188"/>
    </row>
    <row r="118" spans="1:11">
      <c r="A118" s="156" t="s">
        <v>144</v>
      </c>
      <c r="B118" s="43" t="s">
        <v>72</v>
      </c>
      <c r="C118" s="159">
        <v>7405927</v>
      </c>
      <c r="D118" s="166"/>
      <c r="E118" s="56"/>
      <c r="F118" s="56"/>
      <c r="G118" s="56"/>
      <c r="H118" s="58">
        <v>2000000</v>
      </c>
      <c r="I118" s="60">
        <v>1710232</v>
      </c>
      <c r="J118" s="51">
        <f>+SUM(C118:G118)-(H118+I118)</f>
        <v>3695695</v>
      </c>
      <c r="K118" s="189" t="e">
        <f>+J118=#REF!</f>
        <v>#REF!</v>
      </c>
    </row>
    <row r="119" spans="1:11">
      <c r="A119" s="156" t="s">
        <v>144</v>
      </c>
      <c r="B119" s="43" t="s">
        <v>73</v>
      </c>
      <c r="C119" s="159">
        <v>22972065</v>
      </c>
      <c r="D119" s="56"/>
      <c r="E119" s="55"/>
      <c r="F119" s="55"/>
      <c r="G119" s="55"/>
      <c r="H119" s="38">
        <v>4310000</v>
      </c>
      <c r="I119" s="57">
        <v>3055511</v>
      </c>
      <c r="J119" s="51">
        <f>SUM(C119:G119)-(H119+I119)</f>
        <v>15606554</v>
      </c>
      <c r="K119" s="189" t="b">
        <f>+J119=I53</f>
        <v>0</v>
      </c>
    </row>
    <row r="120" spans="1:11" ht="15.75">
      <c r="C120" s="180">
        <f>SUM(C102:C119)</f>
        <v>31712043</v>
      </c>
      <c r="I120" s="177">
        <f>SUM(I102:I119)</f>
        <v>10359300</v>
      </c>
      <c r="J120" s="119">
        <f>+SUM(J102:J119)</f>
        <v>21352743</v>
      </c>
      <c r="K120" s="10" t="b">
        <f>J120=I66</f>
        <v>0</v>
      </c>
    </row>
    <row r="121" spans="1:11" ht="16.5">
      <c r="A121" s="19"/>
      <c r="B121" s="20"/>
      <c r="C121" s="17"/>
      <c r="D121" s="17"/>
      <c r="E121" s="18"/>
      <c r="F121" s="17"/>
      <c r="G121" s="17"/>
      <c r="H121" s="17"/>
      <c r="I121" s="17"/>
    </row>
    <row r="122" spans="1:11">
      <c r="A122" s="21" t="s">
        <v>61</v>
      </c>
      <c r="B122" s="21"/>
      <c r="C122" s="21"/>
      <c r="D122" s="22"/>
      <c r="E122" s="22"/>
      <c r="F122" s="22"/>
      <c r="G122" s="22"/>
      <c r="H122" s="22"/>
      <c r="I122" s="22"/>
    </row>
    <row r="123" spans="1:11">
      <c r="A123" s="23" t="s">
        <v>134</v>
      </c>
      <c r="B123" s="23"/>
      <c r="C123" s="23"/>
      <c r="D123" s="23"/>
      <c r="E123" s="23"/>
      <c r="F123" s="23"/>
      <c r="G123" s="23"/>
      <c r="H123" s="23"/>
      <c r="I123" s="23"/>
      <c r="J123" s="22"/>
    </row>
    <row r="124" spans="1:11">
      <c r="A124" s="24"/>
      <c r="B124" s="25"/>
      <c r="C124" s="26"/>
      <c r="D124" s="26"/>
      <c r="E124" s="26"/>
      <c r="F124" s="26"/>
      <c r="G124" s="26"/>
      <c r="H124" s="25"/>
      <c r="I124" s="25"/>
      <c r="J124" s="23"/>
    </row>
    <row r="125" spans="1:11">
      <c r="A125" s="261" t="s">
        <v>62</v>
      </c>
      <c r="B125" s="263" t="s">
        <v>63</v>
      </c>
      <c r="C125" s="265" t="s">
        <v>135</v>
      </c>
      <c r="D125" s="267" t="s">
        <v>64</v>
      </c>
      <c r="E125" s="268"/>
      <c r="F125" s="268"/>
      <c r="G125" s="269"/>
      <c r="H125" s="270" t="s">
        <v>65</v>
      </c>
      <c r="I125" s="257" t="s">
        <v>66</v>
      </c>
      <c r="J125" s="25"/>
    </row>
    <row r="126" spans="1:11">
      <c r="A126" s="262"/>
      <c r="B126" s="264"/>
      <c r="C126" s="266"/>
      <c r="D126" s="27" t="s">
        <v>29</v>
      </c>
      <c r="E126" s="27" t="s">
        <v>31</v>
      </c>
      <c r="F126" s="199" t="s">
        <v>133</v>
      </c>
      <c r="G126" s="27" t="s">
        <v>67</v>
      </c>
      <c r="H126" s="271"/>
      <c r="I126" s="258"/>
      <c r="J126" s="259" t="s">
        <v>136</v>
      </c>
      <c r="K126" s="188"/>
    </row>
    <row r="127" spans="1:11">
      <c r="A127" s="29"/>
      <c r="B127" s="30" t="s">
        <v>68</v>
      </c>
      <c r="C127" s="31"/>
      <c r="D127" s="31"/>
      <c r="E127" s="31"/>
      <c r="F127" s="31"/>
      <c r="G127" s="31"/>
      <c r="H127" s="31"/>
      <c r="I127" s="32"/>
      <c r="J127" s="260"/>
      <c r="K127" s="188"/>
    </row>
    <row r="128" spans="1:11">
      <c r="A128" s="156" t="s">
        <v>137</v>
      </c>
      <c r="B128" s="161" t="s">
        <v>85</v>
      </c>
      <c r="C128" s="38">
        <v>-450</v>
      </c>
      <c r="D128" s="37"/>
      <c r="E128" s="38">
        <v>168000</v>
      </c>
      <c r="F128" s="38">
        <v>55000</v>
      </c>
      <c r="G128" s="38"/>
      <c r="H128" s="62"/>
      <c r="I128" s="38">
        <v>182500</v>
      </c>
      <c r="J128" s="36">
        <f>+SUM(C128:G128)-(H128+I128)</f>
        <v>40050</v>
      </c>
      <c r="K128" s="189"/>
    </row>
    <row r="129" spans="1:11">
      <c r="A129" s="156" t="s">
        <v>137</v>
      </c>
      <c r="B129" s="161" t="s">
        <v>56</v>
      </c>
      <c r="C129" s="38">
        <v>12510</v>
      </c>
      <c r="D129" s="37"/>
      <c r="E129" s="38">
        <v>303000</v>
      </c>
      <c r="F129" s="38"/>
      <c r="G129" s="38"/>
      <c r="H129" s="62"/>
      <c r="I129" s="38">
        <v>276665</v>
      </c>
      <c r="J129" s="36">
        <f t="shared" ref="J129:J130" si="38">+SUM(C129:G129)-(H129+I129)</f>
        <v>38845</v>
      </c>
      <c r="K129" s="189"/>
    </row>
    <row r="130" spans="1:11">
      <c r="A130" s="156" t="s">
        <v>137</v>
      </c>
      <c r="B130" s="161" t="s">
        <v>37</v>
      </c>
      <c r="C130" s="38">
        <v>2895</v>
      </c>
      <c r="D130" s="37"/>
      <c r="E130" s="38">
        <v>40000</v>
      </c>
      <c r="F130" s="38"/>
      <c r="G130" s="38"/>
      <c r="H130" s="38"/>
      <c r="I130" s="38">
        <v>36000</v>
      </c>
      <c r="J130" s="114">
        <f t="shared" si="38"/>
        <v>6895</v>
      </c>
      <c r="K130" s="189"/>
    </row>
    <row r="131" spans="1:11">
      <c r="A131" s="156" t="s">
        <v>137</v>
      </c>
      <c r="B131" s="161" t="s">
        <v>86</v>
      </c>
      <c r="C131" s="38">
        <v>62040</v>
      </c>
      <c r="D131" s="118"/>
      <c r="E131" s="38"/>
      <c r="F131" s="38"/>
      <c r="G131" s="38"/>
      <c r="H131" s="38">
        <v>25000</v>
      </c>
      <c r="I131" s="38">
        <v>8500</v>
      </c>
      <c r="J131" s="114">
        <f>+SUM(C131:G131)-(H131+I131)</f>
        <v>28540</v>
      </c>
      <c r="K131" s="189"/>
    </row>
    <row r="132" spans="1:11">
      <c r="A132" s="156" t="s">
        <v>137</v>
      </c>
      <c r="B132" s="161" t="s">
        <v>78</v>
      </c>
      <c r="C132" s="38">
        <v>184</v>
      </c>
      <c r="D132" s="118"/>
      <c r="E132" s="38">
        <v>0</v>
      </c>
      <c r="F132" s="38"/>
      <c r="G132" s="38"/>
      <c r="H132" s="38"/>
      <c r="I132" s="38">
        <v>0</v>
      </c>
      <c r="J132" s="114">
        <f t="shared" ref="J132" si="39">+SUM(C132:G132)-(H132+I132)</f>
        <v>184</v>
      </c>
      <c r="K132" s="189"/>
    </row>
    <row r="133" spans="1:11">
      <c r="A133" s="156" t="s">
        <v>137</v>
      </c>
      <c r="B133" s="162" t="s">
        <v>36</v>
      </c>
      <c r="C133" s="38">
        <v>-36500</v>
      </c>
      <c r="D133" s="153"/>
      <c r="E133" s="58">
        <v>523500</v>
      </c>
      <c r="F133" s="58"/>
      <c r="G133" s="58"/>
      <c r="H133" s="58"/>
      <c r="I133" s="58">
        <v>418800</v>
      </c>
      <c r="J133" s="158">
        <f>+SUM(C133:G133)-(H133+I133)</f>
        <v>68200</v>
      </c>
      <c r="K133" s="189"/>
    </row>
    <row r="134" spans="1:11">
      <c r="A134" s="156" t="s">
        <v>137</v>
      </c>
      <c r="B134" s="163" t="s">
        <v>93</v>
      </c>
      <c r="C134" s="154">
        <v>233614</v>
      </c>
      <c r="D134" s="157"/>
      <c r="E134" s="173"/>
      <c r="F134" s="173"/>
      <c r="G134" s="173"/>
      <c r="H134" s="173"/>
      <c r="I134" s="173"/>
      <c r="J134" s="155">
        <f>+SUM(C134:G134)-(H134+I134)</f>
        <v>233614</v>
      </c>
      <c r="K134" s="189"/>
    </row>
    <row r="135" spans="1:11">
      <c r="A135" s="156" t="s">
        <v>137</v>
      </c>
      <c r="B135" s="163" t="s">
        <v>92</v>
      </c>
      <c r="C135" s="154">
        <v>249769</v>
      </c>
      <c r="D135" s="157"/>
      <c r="E135" s="173"/>
      <c r="F135" s="173"/>
      <c r="G135" s="173"/>
      <c r="H135" s="173"/>
      <c r="I135" s="173"/>
      <c r="J135" s="155">
        <f t="shared" ref="J135:J140" si="40">+SUM(C135:G135)-(H135+I135)</f>
        <v>249769</v>
      </c>
      <c r="K135" s="189"/>
    </row>
    <row r="136" spans="1:11">
      <c r="A136" s="156" t="s">
        <v>137</v>
      </c>
      <c r="B136" s="161" t="s">
        <v>42</v>
      </c>
      <c r="C136" s="38">
        <v>71200</v>
      </c>
      <c r="D136" s="37"/>
      <c r="E136" s="38">
        <v>1056000</v>
      </c>
      <c r="F136" s="38"/>
      <c r="G136" s="118"/>
      <c r="H136" s="118">
        <v>55000</v>
      </c>
      <c r="I136" s="38">
        <v>1076875</v>
      </c>
      <c r="J136" s="36">
        <f t="shared" si="40"/>
        <v>-4675</v>
      </c>
      <c r="K136" s="189"/>
    </row>
    <row r="137" spans="1:11">
      <c r="A137" s="156" t="s">
        <v>137</v>
      </c>
      <c r="B137" s="161" t="s">
        <v>102</v>
      </c>
      <c r="C137" s="38">
        <v>6000</v>
      </c>
      <c r="D137" s="37"/>
      <c r="E137" s="38">
        <v>20000</v>
      </c>
      <c r="F137" s="118"/>
      <c r="G137" s="118"/>
      <c r="H137" s="118"/>
      <c r="I137" s="38">
        <v>21000</v>
      </c>
      <c r="J137" s="36">
        <f t="shared" si="40"/>
        <v>5000</v>
      </c>
      <c r="K137" s="189"/>
    </row>
    <row r="138" spans="1:11">
      <c r="A138" s="156" t="s">
        <v>137</v>
      </c>
      <c r="B138" s="161" t="s">
        <v>35</v>
      </c>
      <c r="C138" s="38">
        <v>167700</v>
      </c>
      <c r="D138" s="37"/>
      <c r="E138" s="38">
        <v>473000</v>
      </c>
      <c r="F138" s="118"/>
      <c r="G138" s="118"/>
      <c r="H138" s="118"/>
      <c r="I138" s="38">
        <v>567900</v>
      </c>
      <c r="J138" s="36">
        <f t="shared" si="40"/>
        <v>72800</v>
      </c>
      <c r="K138" s="189"/>
    </row>
    <row r="139" spans="1:11">
      <c r="A139" s="156" t="s">
        <v>137</v>
      </c>
      <c r="B139" s="161" t="s">
        <v>38</v>
      </c>
      <c r="C139" s="38">
        <v>65300</v>
      </c>
      <c r="D139" s="37"/>
      <c r="E139" s="38">
        <v>10000</v>
      </c>
      <c r="F139" s="118"/>
      <c r="G139" s="118"/>
      <c r="H139" s="118">
        <v>20000</v>
      </c>
      <c r="I139" s="38">
        <v>8000</v>
      </c>
      <c r="J139" s="36">
        <f t="shared" si="40"/>
        <v>47300</v>
      </c>
      <c r="K139" s="189"/>
    </row>
    <row r="140" spans="1:11">
      <c r="A140" s="156" t="s">
        <v>137</v>
      </c>
      <c r="B140" s="162" t="s">
        <v>122</v>
      </c>
      <c r="C140" s="38">
        <v>-11700</v>
      </c>
      <c r="D140" s="153"/>
      <c r="E140" s="58">
        <v>385800</v>
      </c>
      <c r="F140" s="58"/>
      <c r="G140" s="174"/>
      <c r="H140" s="58"/>
      <c r="I140" s="58">
        <v>294500</v>
      </c>
      <c r="J140" s="36">
        <f t="shared" si="40"/>
        <v>79600</v>
      </c>
      <c r="K140" s="189"/>
    </row>
    <row r="141" spans="1:11">
      <c r="A141" s="40" t="s">
        <v>69</v>
      </c>
      <c r="B141" s="41"/>
      <c r="C141" s="41"/>
      <c r="D141" s="41"/>
      <c r="E141" s="41"/>
      <c r="F141" s="41"/>
      <c r="G141" s="41"/>
      <c r="H141" s="41"/>
      <c r="I141" s="41"/>
      <c r="J141" s="42"/>
      <c r="K141" s="188"/>
    </row>
    <row r="142" spans="1:11">
      <c r="A142" s="156" t="s">
        <v>137</v>
      </c>
      <c r="B142" s="43" t="s">
        <v>70</v>
      </c>
      <c r="C142" s="44">
        <v>1672959</v>
      </c>
      <c r="D142" s="56">
        <v>3341000</v>
      </c>
      <c r="E142" s="117"/>
      <c r="F142" s="117">
        <v>45000</v>
      </c>
      <c r="G142" s="175"/>
      <c r="H142" s="165">
        <v>2979300</v>
      </c>
      <c r="I142" s="160">
        <v>1611730</v>
      </c>
      <c r="J142" s="51">
        <f>+SUM(C142:G142)-(H142+I142)</f>
        <v>467929</v>
      </c>
      <c r="K142" s="189"/>
    </row>
    <row r="143" spans="1:11">
      <c r="A143" s="49" t="s">
        <v>71</v>
      </c>
      <c r="B143" s="30"/>
      <c r="C143" s="41"/>
      <c r="D143" s="30"/>
      <c r="E143" s="30"/>
      <c r="F143" s="30"/>
      <c r="G143" s="30"/>
      <c r="H143" s="30"/>
      <c r="I143" s="30"/>
      <c r="J143" s="42"/>
      <c r="K143" s="188"/>
    </row>
    <row r="144" spans="1:11">
      <c r="A144" s="156" t="s">
        <v>137</v>
      </c>
      <c r="B144" s="43" t="s">
        <v>72</v>
      </c>
      <c r="C144" s="159">
        <v>2957378</v>
      </c>
      <c r="D144" s="166">
        <v>7828953</v>
      </c>
      <c r="E144" s="56"/>
      <c r="F144" s="56"/>
      <c r="G144" s="56"/>
      <c r="H144" s="58">
        <v>3000000</v>
      </c>
      <c r="I144" s="60">
        <v>380404</v>
      </c>
      <c r="J144" s="51">
        <f>+SUM(C144:G144)-(H144+I144)</f>
        <v>7405927</v>
      </c>
      <c r="K144" s="189"/>
    </row>
    <row r="145" spans="1:11">
      <c r="A145" s="156" t="s">
        <v>137</v>
      </c>
      <c r="B145" s="43" t="s">
        <v>73</v>
      </c>
      <c r="C145" s="159">
        <v>28018504</v>
      </c>
      <c r="D145" s="56"/>
      <c r="E145" s="55"/>
      <c r="F145" s="55"/>
      <c r="G145" s="55"/>
      <c r="H145" s="38">
        <v>341000</v>
      </c>
      <c r="I145" s="57">
        <v>4705439</v>
      </c>
      <c r="J145" s="51">
        <f>SUM(C145:G145)-(H145+I145)</f>
        <v>22972065</v>
      </c>
      <c r="K145" s="189"/>
    </row>
    <row r="146" spans="1:11" ht="15.75">
      <c r="C146" s="180">
        <f>SUM(C128:C145)</f>
        <v>33471403</v>
      </c>
      <c r="I146" s="177">
        <f>SUM(I128:I145)</f>
        <v>9588313</v>
      </c>
      <c r="J146" s="119">
        <f>+SUM(J128:J145)</f>
        <v>31712043</v>
      </c>
    </row>
    <row r="147" spans="1:11" ht="16.5">
      <c r="A147" s="19"/>
      <c r="B147" s="20"/>
      <c r="C147" s="17" t="e">
        <f>C146=C66</f>
        <v>#REF!</v>
      </c>
      <c r="D147" s="17"/>
      <c r="E147" s="18"/>
      <c r="F147" s="17"/>
      <c r="G147" s="17"/>
      <c r="H147" s="17"/>
      <c r="I147" s="17"/>
    </row>
    <row r="148" spans="1:11">
      <c r="A148" s="21" t="s">
        <v>61</v>
      </c>
      <c r="B148" s="21"/>
      <c r="C148" s="21"/>
      <c r="D148" s="22"/>
      <c r="E148" s="22"/>
      <c r="F148" s="22"/>
      <c r="G148" s="22"/>
      <c r="H148" s="22"/>
      <c r="I148" s="22"/>
    </row>
    <row r="149" spans="1:11">
      <c r="A149" s="23" t="s">
        <v>129</v>
      </c>
      <c r="B149" s="23"/>
      <c r="C149" s="23"/>
      <c r="D149" s="23"/>
      <c r="E149" s="23"/>
      <c r="F149" s="23"/>
      <c r="G149" s="23"/>
      <c r="H149" s="23"/>
      <c r="I149" s="23"/>
      <c r="J149" s="22"/>
    </row>
    <row r="150" spans="1:11">
      <c r="A150" s="24"/>
      <c r="B150" s="25"/>
      <c r="C150" s="26"/>
      <c r="D150" s="26"/>
      <c r="E150" s="26"/>
      <c r="F150" s="26"/>
      <c r="G150" s="26"/>
      <c r="H150" s="25"/>
      <c r="I150" s="25"/>
      <c r="J150" s="23"/>
    </row>
    <row r="151" spans="1:11">
      <c r="A151" s="261" t="s">
        <v>62</v>
      </c>
      <c r="B151" s="263" t="s">
        <v>63</v>
      </c>
      <c r="C151" s="265" t="s">
        <v>131</v>
      </c>
      <c r="D151" s="267" t="s">
        <v>64</v>
      </c>
      <c r="E151" s="268"/>
      <c r="F151" s="268"/>
      <c r="G151" s="269"/>
      <c r="H151" s="270" t="s">
        <v>65</v>
      </c>
      <c r="I151" s="257" t="s">
        <v>66</v>
      </c>
      <c r="J151" s="25"/>
    </row>
    <row r="152" spans="1:11">
      <c r="A152" s="262"/>
      <c r="B152" s="264"/>
      <c r="C152" s="266"/>
      <c r="D152" s="27" t="s">
        <v>29</v>
      </c>
      <c r="E152" s="27" t="s">
        <v>31</v>
      </c>
      <c r="F152" s="187" t="s">
        <v>133</v>
      </c>
      <c r="G152" s="27" t="s">
        <v>67</v>
      </c>
      <c r="H152" s="271"/>
      <c r="I152" s="258"/>
      <c r="J152" s="259" t="s">
        <v>132</v>
      </c>
      <c r="K152" s="188"/>
    </row>
    <row r="153" spans="1:11">
      <c r="A153" s="29"/>
      <c r="B153" s="30" t="s">
        <v>68</v>
      </c>
      <c r="C153" s="31"/>
      <c r="D153" s="31"/>
      <c r="E153" s="31"/>
      <c r="F153" s="31"/>
      <c r="G153" s="31"/>
      <c r="H153" s="31"/>
      <c r="I153" s="32"/>
      <c r="J153" s="260"/>
      <c r="K153" s="188"/>
    </row>
    <row r="154" spans="1:11">
      <c r="A154" s="156" t="s">
        <v>130</v>
      </c>
      <c r="B154" s="161" t="s">
        <v>85</v>
      </c>
      <c r="C154" s="38">
        <v>7670</v>
      </c>
      <c r="D154" s="37"/>
      <c r="E154" s="38">
        <v>438000</v>
      </c>
      <c r="F154" s="38"/>
      <c r="G154" s="38"/>
      <c r="H154" s="62">
        <v>40000</v>
      </c>
      <c r="I154" s="38">
        <v>406120</v>
      </c>
      <c r="J154" s="36">
        <f>+SUM(C154:G154)-(H154+I154)</f>
        <v>-450</v>
      </c>
      <c r="K154" s="189" t="e">
        <f>J154=#REF!</f>
        <v>#REF!</v>
      </c>
    </row>
    <row r="155" spans="1:11">
      <c r="A155" s="156" t="s">
        <v>130</v>
      </c>
      <c r="B155" s="161" t="s">
        <v>56</v>
      </c>
      <c r="C155" s="38">
        <v>4710</v>
      </c>
      <c r="D155" s="37"/>
      <c r="E155" s="38">
        <v>303000</v>
      </c>
      <c r="F155" s="38">
        <f>25000+91000+62000</f>
        <v>178000</v>
      </c>
      <c r="G155" s="38"/>
      <c r="H155" s="62">
        <v>29000</v>
      </c>
      <c r="I155" s="38">
        <v>444200</v>
      </c>
      <c r="J155" s="36">
        <f t="shared" ref="J155:J156" si="41">+SUM(C155:G155)-(H155+I155)</f>
        <v>12510</v>
      </c>
      <c r="K155" s="189" t="b">
        <f>J155=I55</f>
        <v>0</v>
      </c>
    </row>
    <row r="156" spans="1:11">
      <c r="A156" s="156" t="s">
        <v>130</v>
      </c>
      <c r="B156" s="161" t="s">
        <v>37</v>
      </c>
      <c r="C156" s="38">
        <v>9295</v>
      </c>
      <c r="D156" s="37"/>
      <c r="E156" s="38">
        <v>743000</v>
      </c>
      <c r="F156" s="38">
        <v>2000</v>
      </c>
      <c r="G156" s="38"/>
      <c r="H156" s="38">
        <f>103000+91000+137000+101000+91000</f>
        <v>523000</v>
      </c>
      <c r="I156" s="38">
        <v>228400</v>
      </c>
      <c r="J156" s="114">
        <f t="shared" si="41"/>
        <v>2895</v>
      </c>
      <c r="K156" s="189" t="b">
        <f>J156=I56</f>
        <v>0</v>
      </c>
    </row>
    <row r="157" spans="1:11">
      <c r="A157" s="156" t="s">
        <v>130</v>
      </c>
      <c r="B157" s="161" t="s">
        <v>86</v>
      </c>
      <c r="C157" s="38">
        <v>-25100</v>
      </c>
      <c r="D157" s="118"/>
      <c r="E157" s="38">
        <v>121100</v>
      </c>
      <c r="F157" s="38">
        <f>103000+1000+28000+137000</f>
        <v>269000</v>
      </c>
      <c r="G157" s="38"/>
      <c r="H157" s="38"/>
      <c r="I157" s="38">
        <v>302960</v>
      </c>
      <c r="J157" s="114">
        <f>+SUM(C157:G157)-(H157+I157)</f>
        <v>62040</v>
      </c>
      <c r="K157" s="189" t="b">
        <f>J157=I57</f>
        <v>0</v>
      </c>
    </row>
    <row r="158" spans="1:11">
      <c r="A158" s="156" t="s">
        <v>130</v>
      </c>
      <c r="B158" s="161" t="s">
        <v>78</v>
      </c>
      <c r="C158" s="38">
        <v>7384</v>
      </c>
      <c r="D158" s="118"/>
      <c r="E158" s="38">
        <v>319000</v>
      </c>
      <c r="F158" s="38">
        <v>101000</v>
      </c>
      <c r="G158" s="38"/>
      <c r="H158" s="38">
        <v>62000</v>
      </c>
      <c r="I158" s="38">
        <v>365200</v>
      </c>
      <c r="J158" s="114">
        <f t="shared" ref="J158" si="42">+SUM(C158:G158)-(H158+I158)</f>
        <v>184</v>
      </c>
      <c r="K158" s="189" t="e">
        <f>J158=#REF!</f>
        <v>#REF!</v>
      </c>
    </row>
    <row r="159" spans="1:11">
      <c r="A159" s="156" t="s">
        <v>130</v>
      </c>
      <c r="B159" s="162" t="s">
        <v>36</v>
      </c>
      <c r="C159" s="38">
        <v>61300</v>
      </c>
      <c r="D159" s="153"/>
      <c r="E159" s="58">
        <v>931200</v>
      </c>
      <c r="F159" s="58"/>
      <c r="G159" s="58"/>
      <c r="H159" s="58">
        <v>28000</v>
      </c>
      <c r="I159" s="58">
        <v>1001000</v>
      </c>
      <c r="J159" s="158">
        <f>+SUM(C159:G159)-(H159+I159)</f>
        <v>-36500</v>
      </c>
      <c r="K159" s="189" t="b">
        <f t="shared" ref="K159:K166" si="43">J159=I58</f>
        <v>0</v>
      </c>
    </row>
    <row r="160" spans="1:11">
      <c r="A160" s="156" t="s">
        <v>130</v>
      </c>
      <c r="B160" s="163" t="s">
        <v>93</v>
      </c>
      <c r="C160" s="154">
        <v>233614</v>
      </c>
      <c r="D160" s="157"/>
      <c r="E160" s="173"/>
      <c r="F160" s="173"/>
      <c r="G160" s="173"/>
      <c r="H160" s="173"/>
      <c r="I160" s="173"/>
      <c r="J160" s="155">
        <f>+SUM(C160:G160)-(H160+I160)</f>
        <v>233614</v>
      </c>
      <c r="K160" s="189" t="b">
        <f t="shared" si="43"/>
        <v>0</v>
      </c>
    </row>
    <row r="161" spans="1:11">
      <c r="A161" s="156" t="s">
        <v>130</v>
      </c>
      <c r="B161" s="163" t="s">
        <v>92</v>
      </c>
      <c r="C161" s="154">
        <v>249769</v>
      </c>
      <c r="D161" s="157"/>
      <c r="E161" s="173"/>
      <c r="F161" s="173"/>
      <c r="G161" s="173"/>
      <c r="H161" s="173"/>
      <c r="I161" s="173"/>
      <c r="J161" s="155">
        <f t="shared" ref="J161:J164" si="44">+SUM(C161:G161)-(H161+I161)</f>
        <v>249769</v>
      </c>
      <c r="K161" s="189" t="b">
        <f t="shared" si="43"/>
        <v>0</v>
      </c>
    </row>
    <row r="162" spans="1:11">
      <c r="A162" s="156" t="s">
        <v>130</v>
      </c>
      <c r="B162" s="161" t="s">
        <v>42</v>
      </c>
      <c r="C162" s="38">
        <v>4500</v>
      </c>
      <c r="D162" s="37"/>
      <c r="E162" s="38">
        <v>234000</v>
      </c>
      <c r="F162" s="38">
        <v>40000</v>
      </c>
      <c r="G162" s="118"/>
      <c r="H162" s="118"/>
      <c r="I162" s="38">
        <v>207300</v>
      </c>
      <c r="J162" s="36">
        <f t="shared" si="44"/>
        <v>71200</v>
      </c>
      <c r="K162" s="189" t="b">
        <f t="shared" si="43"/>
        <v>0</v>
      </c>
    </row>
    <row r="163" spans="1:11">
      <c r="A163" s="156" t="s">
        <v>130</v>
      </c>
      <c r="B163" s="161" t="s">
        <v>102</v>
      </c>
      <c r="C163" s="38">
        <v>-6000</v>
      </c>
      <c r="D163" s="37"/>
      <c r="E163" s="38">
        <v>61000</v>
      </c>
      <c r="F163" s="118"/>
      <c r="G163" s="118"/>
      <c r="H163" s="118"/>
      <c r="I163" s="38">
        <v>49000</v>
      </c>
      <c r="J163" s="36">
        <f t="shared" si="44"/>
        <v>6000</v>
      </c>
      <c r="K163" s="189" t="b">
        <f t="shared" si="43"/>
        <v>0</v>
      </c>
    </row>
    <row r="164" spans="1:11">
      <c r="A164" s="156" t="s">
        <v>130</v>
      </c>
      <c r="B164" s="161" t="s">
        <v>35</v>
      </c>
      <c r="C164" s="38">
        <v>72200</v>
      </c>
      <c r="D164" s="37"/>
      <c r="E164" s="38">
        <v>722000</v>
      </c>
      <c r="F164" s="118"/>
      <c r="G164" s="118"/>
      <c r="H164" s="118"/>
      <c r="I164" s="38">
        <v>626500</v>
      </c>
      <c r="J164" s="36">
        <f t="shared" si="44"/>
        <v>167700</v>
      </c>
      <c r="K164" s="189" t="b">
        <f t="shared" si="43"/>
        <v>0</v>
      </c>
    </row>
    <row r="165" spans="1:11">
      <c r="A165" s="156" t="s">
        <v>130</v>
      </c>
      <c r="B165" s="161" t="s">
        <v>38</v>
      </c>
      <c r="C165" s="38">
        <v>9300</v>
      </c>
      <c r="D165" s="37"/>
      <c r="E165" s="38">
        <v>60000</v>
      </c>
      <c r="F165" s="118"/>
      <c r="G165" s="118"/>
      <c r="H165" s="118"/>
      <c r="I165" s="38">
        <v>4000</v>
      </c>
      <c r="J165" s="36">
        <f t="shared" ref="J165:J166" si="45">+SUM(C165:G165)-(H165+I165)</f>
        <v>65300</v>
      </c>
      <c r="K165" s="189" t="b">
        <f t="shared" si="43"/>
        <v>0</v>
      </c>
    </row>
    <row r="166" spans="1:11">
      <c r="A166" s="156" t="s">
        <v>130</v>
      </c>
      <c r="B166" s="162" t="s">
        <v>122</v>
      </c>
      <c r="C166" s="38">
        <v>-14000</v>
      </c>
      <c r="D166" s="153"/>
      <c r="E166" s="58">
        <v>378000</v>
      </c>
      <c r="F166" s="58">
        <f>29000+91000</f>
        <v>120000</v>
      </c>
      <c r="G166" s="174"/>
      <c r="H166" s="58">
        <f>2000+1000+25000</f>
        <v>28000</v>
      </c>
      <c r="I166" s="58">
        <v>467700</v>
      </c>
      <c r="J166" s="36">
        <f t="shared" si="45"/>
        <v>-11700</v>
      </c>
      <c r="K166" s="189" t="b">
        <f t="shared" si="43"/>
        <v>0</v>
      </c>
    </row>
    <row r="167" spans="1:11">
      <c r="A167" s="40" t="s">
        <v>69</v>
      </c>
      <c r="B167" s="41"/>
      <c r="C167" s="41"/>
      <c r="D167" s="41"/>
      <c r="E167" s="41"/>
      <c r="F167" s="41"/>
      <c r="G167" s="41"/>
      <c r="H167" s="41"/>
      <c r="I167" s="41"/>
      <c r="J167" s="42"/>
      <c r="K167" s="188"/>
    </row>
    <row r="168" spans="1:11">
      <c r="A168" s="156" t="s">
        <v>130</v>
      </c>
      <c r="B168" s="43" t="s">
        <v>70</v>
      </c>
      <c r="C168" s="44">
        <v>1148337</v>
      </c>
      <c r="D168" s="56">
        <v>7000000</v>
      </c>
      <c r="E168" s="117"/>
      <c r="F168" s="117"/>
      <c r="G168" s="175"/>
      <c r="H168" s="165">
        <v>4310300</v>
      </c>
      <c r="I168" s="160">
        <v>2165078</v>
      </c>
      <c r="J168" s="51">
        <f>+SUM(C168:G168)-(H168+I168)</f>
        <v>1672959</v>
      </c>
      <c r="K168" s="189" t="b">
        <f>J168=I54</f>
        <v>0</v>
      </c>
    </row>
    <row r="169" spans="1:11">
      <c r="A169" s="49" t="s">
        <v>71</v>
      </c>
      <c r="B169" s="30"/>
      <c r="C169" s="41"/>
      <c r="D169" s="30"/>
      <c r="E169" s="30"/>
      <c r="F169" s="30"/>
      <c r="G169" s="30"/>
      <c r="H169" s="30"/>
      <c r="I169" s="30"/>
      <c r="J169" s="42"/>
      <c r="K169" s="188"/>
    </row>
    <row r="170" spans="1:11">
      <c r="A170" s="156" t="s">
        <v>130</v>
      </c>
      <c r="B170" s="43" t="s">
        <v>72</v>
      </c>
      <c r="C170" s="159">
        <v>10113263</v>
      </c>
      <c r="D170" s="166">
        <v>0</v>
      </c>
      <c r="E170" s="56"/>
      <c r="F170" s="56"/>
      <c r="G170" s="56"/>
      <c r="H170" s="58">
        <v>7000000</v>
      </c>
      <c r="I170" s="60">
        <v>155885</v>
      </c>
      <c r="J170" s="51">
        <f>+SUM(C170:G170)-(H170+I170)</f>
        <v>2957378</v>
      </c>
      <c r="K170" s="189" t="e">
        <f>+J170=#REF!</f>
        <v>#REF!</v>
      </c>
    </row>
    <row r="171" spans="1:11">
      <c r="A171" s="156" t="s">
        <v>130</v>
      </c>
      <c r="B171" s="43" t="s">
        <v>73</v>
      </c>
      <c r="C171" s="159">
        <v>6219904</v>
      </c>
      <c r="D171" s="56">
        <v>28506579</v>
      </c>
      <c r="E171" s="55"/>
      <c r="F171" s="55"/>
      <c r="G171" s="55"/>
      <c r="H171" s="38"/>
      <c r="I171" s="57">
        <v>6707979</v>
      </c>
      <c r="J171" s="51">
        <f>SUM(C171:G171)-(H171+I171)</f>
        <v>28018504</v>
      </c>
      <c r="K171" s="189" t="b">
        <f>+J171=I53</f>
        <v>0</v>
      </c>
    </row>
    <row r="172" spans="1:11" ht="15.75">
      <c r="C172" s="180">
        <f>SUM(C154:C171)</f>
        <v>18096146</v>
      </c>
      <c r="I172" s="177">
        <f>SUM(I154:I171)</f>
        <v>13131322</v>
      </c>
      <c r="J172" s="119">
        <f>+SUM(J154:J171)</f>
        <v>33471403</v>
      </c>
      <c r="K172" s="10" t="b">
        <f>J172=I66</f>
        <v>0</v>
      </c>
    </row>
    <row r="173" spans="1:11" ht="16.5">
      <c r="A173" s="19"/>
      <c r="B173" s="20"/>
      <c r="C173" s="17" t="e">
        <f>C172=C66</f>
        <v>#REF!</v>
      </c>
      <c r="D173" s="17"/>
      <c r="E173" s="18"/>
      <c r="F173" s="17"/>
      <c r="G173" s="17"/>
      <c r="H173" s="17"/>
      <c r="I173" s="17"/>
    </row>
    <row r="174" spans="1:11" ht="16.5">
      <c r="A174" s="19"/>
      <c r="B174" s="20"/>
      <c r="C174" s="17"/>
      <c r="D174" s="17"/>
      <c r="E174" s="18"/>
      <c r="F174" s="17"/>
      <c r="G174" s="17"/>
      <c r="H174" s="17"/>
      <c r="I174" s="17"/>
    </row>
    <row r="175" spans="1:11">
      <c r="A175" s="21" t="s">
        <v>61</v>
      </c>
      <c r="B175" s="21"/>
      <c r="C175" s="21"/>
      <c r="D175" s="22"/>
      <c r="E175" s="22"/>
      <c r="F175" s="22"/>
      <c r="G175" s="22"/>
      <c r="H175" s="22"/>
      <c r="I175" s="22"/>
    </row>
    <row r="176" spans="1:11">
      <c r="A176" s="23" t="s">
        <v>123</v>
      </c>
      <c r="B176" s="23"/>
      <c r="C176" s="23"/>
      <c r="D176" s="23"/>
      <c r="E176" s="23"/>
      <c r="F176" s="23"/>
      <c r="G176" s="23"/>
      <c r="H176" s="23"/>
      <c r="I176" s="23"/>
      <c r="J176" s="22"/>
    </row>
    <row r="177" spans="1:11">
      <c r="A177" s="24"/>
      <c r="B177" s="25"/>
      <c r="C177" s="26"/>
      <c r="D177" s="26"/>
      <c r="E177" s="26"/>
      <c r="F177" s="26"/>
      <c r="G177" s="26"/>
      <c r="H177" s="25"/>
      <c r="I177" s="25"/>
      <c r="J177" s="23"/>
    </row>
    <row r="178" spans="1:11">
      <c r="A178" s="261" t="s">
        <v>62</v>
      </c>
      <c r="B178" s="263" t="s">
        <v>63</v>
      </c>
      <c r="C178" s="265" t="s">
        <v>125</v>
      </c>
      <c r="D178" s="267" t="s">
        <v>64</v>
      </c>
      <c r="E178" s="268"/>
      <c r="F178" s="268"/>
      <c r="G178" s="269"/>
      <c r="H178" s="270" t="s">
        <v>65</v>
      </c>
      <c r="I178" s="257" t="s">
        <v>66</v>
      </c>
      <c r="J178" s="25"/>
    </row>
    <row r="179" spans="1:11">
      <c r="A179" s="262"/>
      <c r="B179" s="264"/>
      <c r="C179" s="266"/>
      <c r="D179" s="27" t="s">
        <v>29</v>
      </c>
      <c r="E179" s="27" t="s">
        <v>31</v>
      </c>
      <c r="F179" s="181" t="s">
        <v>127</v>
      </c>
      <c r="G179" s="27" t="s">
        <v>67</v>
      </c>
      <c r="H179" s="271"/>
      <c r="I179" s="258"/>
      <c r="J179" s="259" t="s">
        <v>126</v>
      </c>
    </row>
    <row r="180" spans="1:11">
      <c r="A180" s="29"/>
      <c r="B180" s="30" t="s">
        <v>68</v>
      </c>
      <c r="C180" s="31"/>
      <c r="D180" s="31"/>
      <c r="E180" s="31"/>
      <c r="F180" s="31"/>
      <c r="G180" s="31"/>
      <c r="H180" s="31"/>
      <c r="I180" s="32"/>
      <c r="J180" s="260"/>
    </row>
    <row r="181" spans="1:11">
      <c r="A181" s="156" t="s">
        <v>124</v>
      </c>
      <c r="B181" s="161" t="s">
        <v>85</v>
      </c>
      <c r="C181" s="38">
        <v>3670</v>
      </c>
      <c r="D181" s="37"/>
      <c r="E181" s="38">
        <v>118000</v>
      </c>
      <c r="F181" s="38">
        <v>4000</v>
      </c>
      <c r="G181" s="38"/>
      <c r="H181" s="62"/>
      <c r="I181" s="38">
        <v>118000</v>
      </c>
      <c r="J181" s="36">
        <f>+SUM(C181:G181)-(H181+I181)</f>
        <v>7670</v>
      </c>
      <c r="K181" s="182"/>
    </row>
    <row r="182" spans="1:11">
      <c r="A182" s="156" t="s">
        <v>124</v>
      </c>
      <c r="B182" s="161" t="s">
        <v>56</v>
      </c>
      <c r="C182" s="38">
        <v>-540</v>
      </c>
      <c r="D182" s="37"/>
      <c r="E182" s="38">
        <v>209750</v>
      </c>
      <c r="F182" s="38">
        <v>5000</v>
      </c>
      <c r="G182" s="38"/>
      <c r="H182" s="62"/>
      <c r="I182" s="38">
        <v>209500</v>
      </c>
      <c r="J182" s="36">
        <f t="shared" ref="J182:J183" si="46">+SUM(C182:G182)-(H182+I182)</f>
        <v>4710</v>
      </c>
      <c r="K182" s="182"/>
    </row>
    <row r="183" spans="1:11">
      <c r="A183" s="156" t="s">
        <v>124</v>
      </c>
      <c r="B183" s="161" t="s">
        <v>37</v>
      </c>
      <c r="C183" s="38">
        <v>2395</v>
      </c>
      <c r="D183" s="37"/>
      <c r="E183" s="38">
        <v>70000</v>
      </c>
      <c r="F183" s="38">
        <v>4000</v>
      </c>
      <c r="G183" s="38"/>
      <c r="H183" s="38"/>
      <c r="I183" s="38">
        <v>67100</v>
      </c>
      <c r="J183" s="114">
        <f t="shared" si="46"/>
        <v>9295</v>
      </c>
      <c r="K183" s="182"/>
    </row>
    <row r="184" spans="1:11">
      <c r="A184" s="156" t="s">
        <v>124</v>
      </c>
      <c r="B184" s="161" t="s">
        <v>86</v>
      </c>
      <c r="C184" s="38">
        <v>96100</v>
      </c>
      <c r="D184" s="118"/>
      <c r="E184" s="38">
        <v>488100</v>
      </c>
      <c r="F184" s="38">
        <v>4000</v>
      </c>
      <c r="G184" s="38"/>
      <c r="H184" s="38">
        <v>61600</v>
      </c>
      <c r="I184" s="38">
        <v>551700</v>
      </c>
      <c r="J184" s="114">
        <f>+SUM(C184:G184)-(H184+I184)</f>
        <v>-25100</v>
      </c>
      <c r="K184" s="182"/>
    </row>
    <row r="185" spans="1:11">
      <c r="A185" s="156" t="s">
        <v>124</v>
      </c>
      <c r="B185" s="161" t="s">
        <v>78</v>
      </c>
      <c r="C185" s="38">
        <v>13884</v>
      </c>
      <c r="D185" s="118"/>
      <c r="E185" s="38">
        <v>194000</v>
      </c>
      <c r="F185" s="38"/>
      <c r="G185" s="38"/>
      <c r="H185" s="38">
        <v>17000</v>
      </c>
      <c r="I185" s="38">
        <v>183500</v>
      </c>
      <c r="J185" s="114">
        <f t="shared" ref="J185" si="47">+SUM(C185:G185)-(H185+I185)</f>
        <v>7384</v>
      </c>
      <c r="K185" s="182"/>
    </row>
    <row r="186" spans="1:11">
      <c r="A186" s="156" t="s">
        <v>124</v>
      </c>
      <c r="B186" s="162" t="s">
        <v>36</v>
      </c>
      <c r="C186" s="38">
        <v>72400</v>
      </c>
      <c r="D186" s="153"/>
      <c r="E186" s="58">
        <v>599900</v>
      </c>
      <c r="F186" s="58"/>
      <c r="G186" s="58"/>
      <c r="H186" s="58"/>
      <c r="I186" s="58">
        <v>611000</v>
      </c>
      <c r="J186" s="158">
        <f>+SUM(C186:G186)-(H186+I186)</f>
        <v>61300</v>
      </c>
      <c r="K186" s="182"/>
    </row>
    <row r="187" spans="1:11">
      <c r="A187" s="156" t="s">
        <v>124</v>
      </c>
      <c r="B187" s="163" t="s">
        <v>93</v>
      </c>
      <c r="C187" s="154">
        <v>233614</v>
      </c>
      <c r="D187" s="157"/>
      <c r="E187" s="173"/>
      <c r="F187" s="173"/>
      <c r="G187" s="173"/>
      <c r="H187" s="173"/>
      <c r="I187" s="173"/>
      <c r="J187" s="155">
        <f>+SUM(C187:G187)-(H187+I187)</f>
        <v>233614</v>
      </c>
      <c r="K187" s="182"/>
    </row>
    <row r="188" spans="1:11">
      <c r="A188" s="156" t="s">
        <v>124</v>
      </c>
      <c r="B188" s="163" t="s">
        <v>92</v>
      </c>
      <c r="C188" s="154">
        <v>249769</v>
      </c>
      <c r="D188" s="157"/>
      <c r="E188" s="173"/>
      <c r="F188" s="173"/>
      <c r="G188" s="173"/>
      <c r="H188" s="173"/>
      <c r="I188" s="173"/>
      <c r="J188" s="155">
        <f t="shared" ref="J188:J195" si="48">+SUM(C188:G188)-(H188+I188)</f>
        <v>249769</v>
      </c>
      <c r="K188" s="182"/>
    </row>
    <row r="189" spans="1:11">
      <c r="A189" s="156" t="s">
        <v>124</v>
      </c>
      <c r="B189" s="161" t="s">
        <v>42</v>
      </c>
      <c r="C189" s="38">
        <v>18490</v>
      </c>
      <c r="D189" s="37"/>
      <c r="E189" s="38">
        <v>796460</v>
      </c>
      <c r="F189" s="38">
        <v>61600</v>
      </c>
      <c r="G189" s="118"/>
      <c r="H189" s="118"/>
      <c r="I189" s="38">
        <v>872050</v>
      </c>
      <c r="J189" s="36">
        <f t="shared" si="48"/>
        <v>4500</v>
      </c>
      <c r="K189" s="182"/>
    </row>
    <row r="190" spans="1:11">
      <c r="A190" s="156" t="s">
        <v>124</v>
      </c>
      <c r="B190" s="161" t="s">
        <v>102</v>
      </c>
      <c r="C190" s="38">
        <v>4500</v>
      </c>
      <c r="D190" s="37"/>
      <c r="E190" s="38">
        <v>40000</v>
      </c>
      <c r="F190" s="118"/>
      <c r="G190" s="118"/>
      <c r="H190" s="118"/>
      <c r="I190" s="38">
        <v>50500</v>
      </c>
      <c r="J190" s="36">
        <f t="shared" si="48"/>
        <v>-6000</v>
      </c>
      <c r="K190" s="182"/>
    </row>
    <row r="191" spans="1:11">
      <c r="A191" s="156" t="s">
        <v>124</v>
      </c>
      <c r="B191" s="161" t="s">
        <v>35</v>
      </c>
      <c r="C191" s="38">
        <v>44200</v>
      </c>
      <c r="D191" s="37"/>
      <c r="E191" s="38">
        <v>60000</v>
      </c>
      <c r="F191" s="118"/>
      <c r="G191" s="118"/>
      <c r="H191" s="118"/>
      <c r="I191" s="38">
        <v>32000</v>
      </c>
      <c r="J191" s="36">
        <f t="shared" si="48"/>
        <v>72200</v>
      </c>
      <c r="K191" s="182"/>
    </row>
    <row r="192" spans="1:11">
      <c r="A192" s="156" t="s">
        <v>124</v>
      </c>
      <c r="B192" s="161" t="s">
        <v>103</v>
      </c>
      <c r="C192" s="38">
        <v>-851709</v>
      </c>
      <c r="D192" s="37"/>
      <c r="E192" s="38">
        <v>851709</v>
      </c>
      <c r="F192" s="118"/>
      <c r="G192" s="118"/>
      <c r="H192" s="118"/>
      <c r="I192" s="38"/>
      <c r="J192" s="36">
        <f>+SUM(C192:G192)-(H192+I192)</f>
        <v>0</v>
      </c>
      <c r="K192" s="182"/>
    </row>
    <row r="193" spans="1:11">
      <c r="A193" s="156" t="s">
        <v>124</v>
      </c>
      <c r="B193" s="161" t="s">
        <v>110</v>
      </c>
      <c r="C193" s="38">
        <v>90300</v>
      </c>
      <c r="D193" s="37"/>
      <c r="E193" s="38">
        <v>69200</v>
      </c>
      <c r="F193" s="118"/>
      <c r="G193" s="118"/>
      <c r="H193" s="118"/>
      <c r="I193" s="38">
        <v>159500</v>
      </c>
      <c r="J193" s="36">
        <f t="shared" si="48"/>
        <v>0</v>
      </c>
      <c r="K193" s="182"/>
    </row>
    <row r="194" spans="1:11">
      <c r="A194" s="156" t="s">
        <v>124</v>
      </c>
      <c r="B194" s="161" t="s">
        <v>38</v>
      </c>
      <c r="C194" s="38">
        <v>300</v>
      </c>
      <c r="D194" s="37"/>
      <c r="E194" s="38">
        <v>20000</v>
      </c>
      <c r="F194" s="118"/>
      <c r="G194" s="118"/>
      <c r="H194" s="118"/>
      <c r="I194" s="38">
        <v>11000</v>
      </c>
      <c r="J194" s="36">
        <f t="shared" si="48"/>
        <v>9300</v>
      </c>
      <c r="K194" s="182"/>
    </row>
    <row r="195" spans="1:11">
      <c r="A195" s="156" t="s">
        <v>124</v>
      </c>
      <c r="B195" s="162" t="s">
        <v>122</v>
      </c>
      <c r="C195" s="38">
        <v>0</v>
      </c>
      <c r="D195" s="153"/>
      <c r="E195" s="172"/>
      <c r="F195" s="172"/>
      <c r="G195" s="174"/>
      <c r="H195" s="172"/>
      <c r="I195" s="58">
        <v>14000</v>
      </c>
      <c r="J195" s="36">
        <f t="shared" si="48"/>
        <v>-14000</v>
      </c>
      <c r="K195" s="182"/>
    </row>
    <row r="196" spans="1:11">
      <c r="A196" s="40" t="s">
        <v>69</v>
      </c>
      <c r="B196" s="41"/>
      <c r="C196" s="41"/>
      <c r="D196" s="41"/>
      <c r="E196" s="41"/>
      <c r="F196" s="41"/>
      <c r="G196" s="41"/>
      <c r="H196" s="41"/>
      <c r="I196" s="41"/>
      <c r="J196" s="42"/>
    </row>
    <row r="197" spans="1:11">
      <c r="A197" s="156" t="s">
        <v>124</v>
      </c>
      <c r="B197" s="43" t="s">
        <v>70</v>
      </c>
      <c r="C197" s="44" t="e">
        <f>C54</f>
        <v>#REF!</v>
      </c>
      <c r="D197" s="56">
        <v>5872000</v>
      </c>
      <c r="E197" s="117"/>
      <c r="F197" s="117"/>
      <c r="G197" s="175"/>
      <c r="H197" s="165">
        <v>3517119</v>
      </c>
      <c r="I197" s="160">
        <v>1523260</v>
      </c>
      <c r="J197" s="51" t="e">
        <f>+SUM(C197:G197)-(H197+I197)</f>
        <v>#REF!</v>
      </c>
      <c r="K197" s="182"/>
    </row>
    <row r="198" spans="1:11">
      <c r="A198" s="49" t="s">
        <v>71</v>
      </c>
      <c r="B198" s="30"/>
      <c r="C198" s="41"/>
      <c r="D198" s="30"/>
      <c r="E198" s="30"/>
      <c r="F198" s="30"/>
      <c r="G198" s="30"/>
      <c r="H198" s="30"/>
      <c r="I198" s="30"/>
      <c r="J198" s="42"/>
    </row>
    <row r="199" spans="1:11">
      <c r="A199" s="156" t="s">
        <v>124</v>
      </c>
      <c r="B199" s="43" t="s">
        <v>72</v>
      </c>
      <c r="C199" s="159" t="e">
        <f>#REF!</f>
        <v>#REF!</v>
      </c>
      <c r="D199" s="166">
        <v>10380044</v>
      </c>
      <c r="E199" s="56"/>
      <c r="F199" s="56"/>
      <c r="G199" s="56"/>
      <c r="H199" s="58">
        <v>5500000</v>
      </c>
      <c r="I199" s="60">
        <v>277455</v>
      </c>
      <c r="J199" s="51" t="e">
        <f>+SUM(C199:G199)-(H199+I199)</f>
        <v>#REF!</v>
      </c>
      <c r="K199" s="182"/>
    </row>
    <row r="200" spans="1:11">
      <c r="A200" s="156" t="s">
        <v>124</v>
      </c>
      <c r="B200" s="43" t="s">
        <v>73</v>
      </c>
      <c r="C200" s="159" t="e">
        <f>C53</f>
        <v>#REF!</v>
      </c>
      <c r="D200" s="56"/>
      <c r="E200" s="55"/>
      <c r="F200" s="55"/>
      <c r="G200" s="55"/>
      <c r="H200" s="38">
        <v>372000</v>
      </c>
      <c r="I200" s="57">
        <v>4601760</v>
      </c>
      <c r="J200" s="51" t="e">
        <f>SUM(C200:G200)-(H200+I200)</f>
        <v>#REF!</v>
      </c>
      <c r="K200" s="182"/>
    </row>
    <row r="201" spans="1:11" ht="15.75">
      <c r="C201" s="180" t="e">
        <f>SUM(C181:C200)</f>
        <v>#REF!</v>
      </c>
      <c r="I201" s="177">
        <f>SUM(I181:I200)</f>
        <v>9282325</v>
      </c>
      <c r="J201" s="119" t="e">
        <f>+SUM(J181:J200)</f>
        <v>#REF!</v>
      </c>
    </row>
    <row r="202" spans="1:11" ht="16.5">
      <c r="A202" s="19"/>
      <c r="B202" s="20"/>
      <c r="C202" s="17"/>
      <c r="D202" s="17"/>
      <c r="E202" s="18"/>
      <c r="F202" s="17"/>
      <c r="G202" s="17"/>
      <c r="H202" s="17"/>
      <c r="I202" s="17"/>
    </row>
    <row r="203" spans="1:11">
      <c r="A203" s="21" t="s">
        <v>61</v>
      </c>
      <c r="B203" s="21"/>
      <c r="C203" s="21"/>
      <c r="D203" s="22"/>
      <c r="E203" s="22"/>
      <c r="F203" s="22"/>
      <c r="G203" s="22"/>
      <c r="H203" s="22"/>
      <c r="I203" s="22"/>
    </row>
    <row r="204" spans="1:11">
      <c r="A204" s="23" t="s">
        <v>118</v>
      </c>
      <c r="B204" s="23"/>
      <c r="C204" s="23"/>
      <c r="D204" s="23"/>
      <c r="E204" s="23"/>
      <c r="F204" s="23"/>
      <c r="G204" s="23"/>
      <c r="H204" s="23"/>
      <c r="I204" s="23"/>
      <c r="J204" s="22"/>
    </row>
    <row r="205" spans="1:11">
      <c r="A205" s="24"/>
      <c r="B205" s="25"/>
      <c r="C205" s="26"/>
      <c r="D205" s="26"/>
      <c r="E205" s="26"/>
      <c r="F205" s="26"/>
      <c r="G205" s="26"/>
      <c r="H205" s="25"/>
      <c r="I205" s="25"/>
      <c r="J205" s="23"/>
    </row>
    <row r="206" spans="1:11">
      <c r="A206" s="261" t="s">
        <v>62</v>
      </c>
      <c r="B206" s="263" t="s">
        <v>63</v>
      </c>
      <c r="C206" s="265" t="s">
        <v>119</v>
      </c>
      <c r="D206" s="267" t="s">
        <v>64</v>
      </c>
      <c r="E206" s="268"/>
      <c r="F206" s="268"/>
      <c r="G206" s="269"/>
      <c r="H206" s="270" t="s">
        <v>65</v>
      </c>
      <c r="I206" s="257" t="s">
        <v>66</v>
      </c>
      <c r="J206" s="25"/>
    </row>
    <row r="207" spans="1:11">
      <c r="A207" s="262"/>
      <c r="B207" s="264"/>
      <c r="C207" s="266"/>
      <c r="D207" s="27" t="s">
        <v>29</v>
      </c>
      <c r="E207" s="27" t="s">
        <v>31</v>
      </c>
      <c r="F207" s="179" t="s">
        <v>121</v>
      </c>
      <c r="G207" s="27" t="s">
        <v>67</v>
      </c>
      <c r="H207" s="271"/>
      <c r="I207" s="258"/>
      <c r="J207" s="259" t="s">
        <v>120</v>
      </c>
    </row>
    <row r="208" spans="1:11">
      <c r="A208" s="29"/>
      <c r="B208" s="30" t="s">
        <v>68</v>
      </c>
      <c r="C208" s="31"/>
      <c r="D208" s="31"/>
      <c r="E208" s="31"/>
      <c r="F208" s="31"/>
      <c r="G208" s="31"/>
      <c r="H208" s="31"/>
      <c r="I208" s="32"/>
      <c r="J208" s="260"/>
    </row>
    <row r="209" spans="1:11">
      <c r="A209" s="156" t="s">
        <v>117</v>
      </c>
      <c r="B209" s="161" t="s">
        <v>85</v>
      </c>
      <c r="C209" s="38">
        <v>-11330</v>
      </c>
      <c r="D209" s="37"/>
      <c r="E209" s="38">
        <v>201400</v>
      </c>
      <c r="F209" s="38">
        <v>184300</v>
      </c>
      <c r="G209" s="38"/>
      <c r="H209" s="62"/>
      <c r="I209" s="38">
        <v>370700</v>
      </c>
      <c r="J209" s="36">
        <f>+SUM(C209:G209)-(H209+I209)</f>
        <v>3670</v>
      </c>
      <c r="K209" s="76"/>
    </row>
    <row r="210" spans="1:11">
      <c r="A210" s="156" t="s">
        <v>117</v>
      </c>
      <c r="B210" s="161" t="s">
        <v>56</v>
      </c>
      <c r="C210" s="38">
        <v>8260</v>
      </c>
      <c r="D210" s="37"/>
      <c r="E210" s="38">
        <v>357900</v>
      </c>
      <c r="F210" s="38"/>
      <c r="G210" s="38"/>
      <c r="H210" s="62">
        <v>50000</v>
      </c>
      <c r="I210" s="38">
        <v>316700</v>
      </c>
      <c r="J210" s="36">
        <f t="shared" ref="J210:J211" si="49">+SUM(C210:G210)-(H210+I210)</f>
        <v>-540</v>
      </c>
      <c r="K210" s="76"/>
    </row>
    <row r="211" spans="1:11">
      <c r="A211" s="156" t="s">
        <v>117</v>
      </c>
      <c r="B211" s="161" t="s">
        <v>37</v>
      </c>
      <c r="C211" s="38">
        <v>3795</v>
      </c>
      <c r="D211" s="37"/>
      <c r="E211" s="38">
        <v>20000</v>
      </c>
      <c r="F211" s="38"/>
      <c r="G211" s="38"/>
      <c r="H211" s="38"/>
      <c r="I211" s="38">
        <v>21400</v>
      </c>
      <c r="J211" s="114">
        <f t="shared" si="49"/>
        <v>2395</v>
      </c>
      <c r="K211" s="76"/>
    </row>
    <row r="212" spans="1:11">
      <c r="A212" s="156" t="s">
        <v>117</v>
      </c>
      <c r="B212" s="161" t="s">
        <v>86</v>
      </c>
      <c r="C212" s="38">
        <v>-83100</v>
      </c>
      <c r="D212" s="118"/>
      <c r="E212" s="38">
        <v>699200</v>
      </c>
      <c r="F212" s="38"/>
      <c r="G212" s="38"/>
      <c r="H212" s="38"/>
      <c r="I212" s="38">
        <v>520000</v>
      </c>
      <c r="J212" s="114">
        <f>+SUM(C212:G212)-(H212+I212)</f>
        <v>96100</v>
      </c>
      <c r="K212" s="76"/>
    </row>
    <row r="213" spans="1:11">
      <c r="A213" s="156" t="s">
        <v>117</v>
      </c>
      <c r="B213" s="161" t="s">
        <v>78</v>
      </c>
      <c r="C213" s="38">
        <v>1784</v>
      </c>
      <c r="D213" s="118"/>
      <c r="E213" s="38">
        <v>568600</v>
      </c>
      <c r="F213" s="38">
        <v>50000</v>
      </c>
      <c r="G213" s="38"/>
      <c r="H213" s="38">
        <v>184300</v>
      </c>
      <c r="I213" s="38">
        <v>422200</v>
      </c>
      <c r="J213" s="114">
        <f t="shared" ref="J213" si="50">+SUM(C213:G213)-(H213+I213)</f>
        <v>13884</v>
      </c>
      <c r="K213" s="76"/>
    </row>
    <row r="214" spans="1:11">
      <c r="A214" s="156" t="s">
        <v>117</v>
      </c>
      <c r="B214" s="162" t="s">
        <v>36</v>
      </c>
      <c r="C214" s="38">
        <v>88800</v>
      </c>
      <c r="D214" s="153"/>
      <c r="E214" s="58">
        <v>694600</v>
      </c>
      <c r="F214" s="58"/>
      <c r="G214" s="58"/>
      <c r="H214" s="58"/>
      <c r="I214" s="58">
        <v>711000</v>
      </c>
      <c r="J214" s="158">
        <f>+SUM(C214:G214)-(H214+I214)</f>
        <v>72400</v>
      </c>
      <c r="K214" s="76"/>
    </row>
    <row r="215" spans="1:11">
      <c r="A215" s="156" t="s">
        <v>117</v>
      </c>
      <c r="B215" s="163" t="s">
        <v>93</v>
      </c>
      <c r="C215" s="154">
        <v>233614</v>
      </c>
      <c r="D215" s="157"/>
      <c r="E215" s="173"/>
      <c r="F215" s="173"/>
      <c r="G215" s="173"/>
      <c r="H215" s="173"/>
      <c r="I215" s="173"/>
      <c r="J215" s="155">
        <f>+SUM(C215:G215)-(H215+I215)</f>
        <v>233614</v>
      </c>
      <c r="K215" s="76"/>
    </row>
    <row r="216" spans="1:11">
      <c r="A216" s="156" t="s">
        <v>117</v>
      </c>
      <c r="B216" s="163" t="s">
        <v>92</v>
      </c>
      <c r="C216" s="154">
        <v>249769</v>
      </c>
      <c r="D216" s="157"/>
      <c r="E216" s="173"/>
      <c r="F216" s="173"/>
      <c r="G216" s="173"/>
      <c r="H216" s="173"/>
      <c r="I216" s="173"/>
      <c r="J216" s="155">
        <f t="shared" ref="J216:J220" si="51">+SUM(C216:G216)-(H216+I216)</f>
        <v>249769</v>
      </c>
      <c r="K216" s="76"/>
    </row>
    <row r="217" spans="1:11">
      <c r="A217" s="156" t="s">
        <v>117</v>
      </c>
      <c r="B217" s="161" t="s">
        <v>42</v>
      </c>
      <c r="C217" s="38">
        <v>7890</v>
      </c>
      <c r="D217" s="37"/>
      <c r="E217" s="38">
        <v>135600</v>
      </c>
      <c r="F217" s="118"/>
      <c r="G217" s="118"/>
      <c r="H217" s="118"/>
      <c r="I217" s="38">
        <v>125000</v>
      </c>
      <c r="J217" s="36">
        <f t="shared" si="51"/>
        <v>18490</v>
      </c>
      <c r="K217" s="76"/>
    </row>
    <row r="218" spans="1:11">
      <c r="A218" s="156" t="s">
        <v>117</v>
      </c>
      <c r="B218" s="161" t="s">
        <v>102</v>
      </c>
      <c r="C218" s="38">
        <v>5000</v>
      </c>
      <c r="D218" s="37"/>
      <c r="E218" s="38">
        <v>30000</v>
      </c>
      <c r="F218" s="118"/>
      <c r="G218" s="118"/>
      <c r="H218" s="118"/>
      <c r="I218" s="38">
        <v>30500</v>
      </c>
      <c r="J218" s="36">
        <f t="shared" si="51"/>
        <v>4500</v>
      </c>
      <c r="K218" s="76"/>
    </row>
    <row r="219" spans="1:11">
      <c r="A219" s="156" t="s">
        <v>117</v>
      </c>
      <c r="B219" s="161" t="s">
        <v>35</v>
      </c>
      <c r="C219" s="38">
        <v>57700</v>
      </c>
      <c r="D219" s="37"/>
      <c r="E219" s="38">
        <v>639000</v>
      </c>
      <c r="F219" s="118"/>
      <c r="G219" s="118"/>
      <c r="H219" s="118"/>
      <c r="I219" s="38">
        <v>652500</v>
      </c>
      <c r="J219" s="36">
        <f t="shared" si="51"/>
        <v>44200</v>
      </c>
      <c r="K219" s="76"/>
    </row>
    <row r="220" spans="1:11">
      <c r="A220" s="156" t="s">
        <v>117</v>
      </c>
      <c r="B220" s="161" t="s">
        <v>103</v>
      </c>
      <c r="C220" s="38">
        <v>-32081</v>
      </c>
      <c r="D220" s="37"/>
      <c r="E220" s="118"/>
      <c r="F220" s="118"/>
      <c r="G220" s="118"/>
      <c r="H220" s="118"/>
      <c r="I220" s="38">
        <v>819628</v>
      </c>
      <c r="J220" s="36">
        <f t="shared" si="51"/>
        <v>-851709</v>
      </c>
      <c r="K220" s="76"/>
    </row>
    <row r="221" spans="1:11">
      <c r="A221" s="156" t="s">
        <v>117</v>
      </c>
      <c r="B221" s="161" t="s">
        <v>110</v>
      </c>
      <c r="C221" s="38">
        <v>62000</v>
      </c>
      <c r="D221" s="37"/>
      <c r="E221" s="38">
        <v>622600</v>
      </c>
      <c r="F221" s="118"/>
      <c r="G221" s="118"/>
      <c r="H221" s="118"/>
      <c r="I221" s="38">
        <v>594300</v>
      </c>
      <c r="J221" s="36">
        <f>+SUM(C221:G221)-(H221+I221)</f>
        <v>90300</v>
      </c>
      <c r="K221" s="76"/>
    </row>
    <row r="222" spans="1:11">
      <c r="A222" s="156" t="s">
        <v>117</v>
      </c>
      <c r="B222" s="162" t="s">
        <v>38</v>
      </c>
      <c r="C222" s="38">
        <v>4300</v>
      </c>
      <c r="D222" s="153"/>
      <c r="E222" s="172"/>
      <c r="F222" s="172"/>
      <c r="G222" s="174"/>
      <c r="H222" s="172"/>
      <c r="I222" s="58">
        <v>4000</v>
      </c>
      <c r="J222" s="36">
        <f t="shared" ref="J222" si="52">+SUM(C222:G222)-(H222+I222)</f>
        <v>300</v>
      </c>
      <c r="K222" s="76"/>
    </row>
    <row r="223" spans="1:11">
      <c r="A223" s="40" t="s">
        <v>69</v>
      </c>
      <c r="B223" s="41"/>
      <c r="C223" s="41"/>
      <c r="D223" s="41"/>
      <c r="E223" s="41"/>
      <c r="F223" s="41"/>
      <c r="G223" s="41"/>
      <c r="H223" s="41"/>
      <c r="I223" s="41"/>
      <c r="J223" s="42"/>
      <c r="K223" s="76"/>
    </row>
    <row r="224" spans="1:11">
      <c r="A224" s="156" t="s">
        <v>117</v>
      </c>
      <c r="B224" s="43" t="s">
        <v>70</v>
      </c>
      <c r="C224" s="44">
        <v>62150</v>
      </c>
      <c r="D224" s="56">
        <v>5500000</v>
      </c>
      <c r="E224" s="117"/>
      <c r="F224" s="117"/>
      <c r="G224" s="175"/>
      <c r="H224" s="165">
        <v>3968900</v>
      </c>
      <c r="I224" s="160">
        <v>1276534</v>
      </c>
      <c r="J224" s="51">
        <f>+SUM(C224:G224)-(H224+I224)</f>
        <v>316716</v>
      </c>
      <c r="K224" s="76"/>
    </row>
    <row r="225" spans="1:11">
      <c r="A225" s="49" t="s">
        <v>71</v>
      </c>
      <c r="B225" s="30"/>
      <c r="C225" s="41"/>
      <c r="D225" s="30"/>
      <c r="E225" s="30"/>
      <c r="F225" s="30"/>
      <c r="G225" s="30"/>
      <c r="H225" s="30"/>
      <c r="I225" s="30"/>
      <c r="J225" s="42"/>
    </row>
    <row r="226" spans="1:11">
      <c r="A226" s="156" t="s">
        <v>117</v>
      </c>
      <c r="B226" s="43" t="s">
        <v>72</v>
      </c>
      <c r="C226" s="159">
        <v>11284555</v>
      </c>
      <c r="D226" s="166"/>
      <c r="E226" s="56"/>
      <c r="F226" s="56"/>
      <c r="G226" s="56"/>
      <c r="H226" s="58">
        <v>5500000</v>
      </c>
      <c r="I226" s="60">
        <v>273881</v>
      </c>
      <c r="J226" s="51">
        <f>+SUM(C226:G226)-(H226+I226)</f>
        <v>5510674</v>
      </c>
      <c r="K226" s="76"/>
    </row>
    <row r="227" spans="1:11">
      <c r="A227" s="156" t="s">
        <v>117</v>
      </c>
      <c r="B227" s="43" t="s">
        <v>73</v>
      </c>
      <c r="C227" s="159">
        <v>2158645</v>
      </c>
      <c r="D227" s="56">
        <v>15435980</v>
      </c>
      <c r="E227" s="55"/>
      <c r="F227" s="55"/>
      <c r="G227" s="55"/>
      <c r="H227" s="38"/>
      <c r="I227" s="57">
        <v>6400961</v>
      </c>
      <c r="J227" s="51">
        <f>SUM(C227:G227)-(H227+I227)</f>
        <v>11193664</v>
      </c>
      <c r="K227" s="76"/>
    </row>
    <row r="228" spans="1:11" ht="15.75">
      <c r="C228" s="180">
        <f>SUM(C209:C227)</f>
        <v>14101751</v>
      </c>
      <c r="I228" s="177">
        <f>SUM(I209:I227)</f>
        <v>12539304</v>
      </c>
      <c r="J228" s="119">
        <f>+SUM(J209:J227)</f>
        <v>16998427</v>
      </c>
    </row>
    <row r="229" spans="1:11" ht="16.5">
      <c r="A229" s="15"/>
      <c r="B229" s="16"/>
      <c r="C229" s="17"/>
      <c r="D229" s="17"/>
      <c r="E229" s="17"/>
      <c r="F229" s="17"/>
      <c r="G229" s="17"/>
      <c r="H229" s="17"/>
      <c r="I229" s="17"/>
      <c r="J229" s="167"/>
    </row>
    <row r="230" spans="1:11" ht="16.5">
      <c r="A230" s="19"/>
      <c r="B230" s="20"/>
      <c r="C230" s="17"/>
      <c r="D230" s="17"/>
      <c r="E230" s="18"/>
      <c r="F230" s="17"/>
      <c r="G230" s="17"/>
      <c r="H230" s="17"/>
      <c r="I230" s="17"/>
    </row>
    <row r="231" spans="1:11">
      <c r="A231" s="21" t="s">
        <v>61</v>
      </c>
      <c r="B231" s="21"/>
      <c r="C231" s="21"/>
      <c r="D231" s="22"/>
      <c r="E231" s="22"/>
      <c r="F231" s="22"/>
      <c r="G231" s="22"/>
      <c r="H231" s="22"/>
      <c r="I231" s="22"/>
    </row>
    <row r="232" spans="1:11">
      <c r="A232" s="23" t="s">
        <v>115</v>
      </c>
      <c r="B232" s="23"/>
      <c r="C232" s="23"/>
      <c r="D232" s="23"/>
      <c r="E232" s="23"/>
      <c r="F232" s="23"/>
      <c r="G232" s="23"/>
      <c r="H232" s="23"/>
      <c r="I232" s="23"/>
      <c r="J232" s="22"/>
    </row>
    <row r="233" spans="1:11">
      <c r="A233" s="24"/>
      <c r="B233" s="25"/>
      <c r="C233" s="26"/>
      <c r="D233" s="26"/>
      <c r="E233" s="26"/>
      <c r="F233" s="26"/>
      <c r="G233" s="26"/>
      <c r="H233" s="25"/>
      <c r="I233" s="25"/>
      <c r="J233" s="23"/>
    </row>
    <row r="234" spans="1:11">
      <c r="A234" s="261" t="s">
        <v>62</v>
      </c>
      <c r="B234" s="263" t="s">
        <v>63</v>
      </c>
      <c r="C234" s="265" t="s">
        <v>113</v>
      </c>
      <c r="D234" s="267" t="s">
        <v>64</v>
      </c>
      <c r="E234" s="268"/>
      <c r="F234" s="268"/>
      <c r="G234" s="269"/>
      <c r="H234" s="270" t="s">
        <v>65</v>
      </c>
      <c r="I234" s="257" t="s">
        <v>66</v>
      </c>
      <c r="J234" s="25"/>
    </row>
    <row r="235" spans="1:11">
      <c r="A235" s="262"/>
      <c r="B235" s="264"/>
      <c r="C235" s="266"/>
      <c r="D235" s="27" t="s">
        <v>29</v>
      </c>
      <c r="E235" s="27" t="s">
        <v>31</v>
      </c>
      <c r="F235" s="169" t="s">
        <v>116</v>
      </c>
      <c r="G235" s="27" t="s">
        <v>67</v>
      </c>
      <c r="H235" s="271"/>
      <c r="I235" s="258"/>
      <c r="J235" s="259" t="s">
        <v>114</v>
      </c>
    </row>
    <row r="236" spans="1:11">
      <c r="A236" s="29"/>
      <c r="B236" s="30" t="s">
        <v>68</v>
      </c>
      <c r="C236" s="31"/>
      <c r="D236" s="31"/>
      <c r="E236" s="31"/>
      <c r="F236" s="31"/>
      <c r="G236" s="31"/>
      <c r="H236" s="31"/>
      <c r="I236" s="32"/>
      <c r="J236" s="260"/>
    </row>
    <row r="237" spans="1:11">
      <c r="A237" s="156" t="s">
        <v>112</v>
      </c>
      <c r="B237" s="161" t="s">
        <v>85</v>
      </c>
      <c r="C237" s="38">
        <v>22200</v>
      </c>
      <c r="D237" s="37"/>
      <c r="E237" s="38">
        <v>439970</v>
      </c>
      <c r="F237" s="118"/>
      <c r="G237" s="118"/>
      <c r="H237" s="171"/>
      <c r="I237" s="38">
        <v>473500</v>
      </c>
      <c r="J237" s="36">
        <f>+SUM(C237:G237)-(H237+I237)</f>
        <v>-11330</v>
      </c>
      <c r="K237" s="76"/>
    </row>
    <row r="238" spans="1:11">
      <c r="A238" s="156" t="s">
        <v>112</v>
      </c>
      <c r="B238" s="161" t="s">
        <v>56</v>
      </c>
      <c r="C238" s="38">
        <v>3060</v>
      </c>
      <c r="D238" s="37"/>
      <c r="E238" s="38">
        <v>157200</v>
      </c>
      <c r="F238" s="38"/>
      <c r="G238" s="38"/>
      <c r="H238" s="62"/>
      <c r="I238" s="38">
        <v>152000</v>
      </c>
      <c r="J238" s="36">
        <f t="shared" ref="J238:J239" si="53">+SUM(C238:G238)-(H238+I238)</f>
        <v>8260</v>
      </c>
      <c r="K238" s="76"/>
    </row>
    <row r="239" spans="1:11">
      <c r="A239" s="156" t="s">
        <v>112</v>
      </c>
      <c r="B239" s="161" t="s">
        <v>37</v>
      </c>
      <c r="C239" s="38">
        <v>3795</v>
      </c>
      <c r="D239" s="37"/>
      <c r="E239" s="38">
        <v>45000</v>
      </c>
      <c r="F239" s="38"/>
      <c r="G239" s="38"/>
      <c r="H239" s="38"/>
      <c r="I239" s="38">
        <v>45000</v>
      </c>
      <c r="J239" s="114">
        <f t="shared" si="53"/>
        <v>3795</v>
      </c>
      <c r="K239" s="76"/>
    </row>
    <row r="240" spans="1:11">
      <c r="A240" s="156" t="s">
        <v>112</v>
      </c>
      <c r="B240" s="161" t="s">
        <v>86</v>
      </c>
      <c r="C240" s="38">
        <v>2300</v>
      </c>
      <c r="D240" s="118"/>
      <c r="E240" s="38">
        <v>266600</v>
      </c>
      <c r="F240" s="38">
        <v>159900</v>
      </c>
      <c r="G240" s="38"/>
      <c r="H240" s="38">
        <v>25000</v>
      </c>
      <c r="I240" s="38">
        <v>486900</v>
      </c>
      <c r="J240" s="114">
        <f>+SUM(C240:G240)-(H240+I240)</f>
        <v>-83100</v>
      </c>
      <c r="K240" s="76"/>
    </row>
    <row r="241" spans="1:11">
      <c r="A241" s="156" t="s">
        <v>112</v>
      </c>
      <c r="B241" s="161" t="s">
        <v>78</v>
      </c>
      <c r="C241" s="38">
        <v>-14216</v>
      </c>
      <c r="D241" s="118"/>
      <c r="E241" s="38">
        <v>622600</v>
      </c>
      <c r="F241" s="38">
        <v>25000</v>
      </c>
      <c r="G241" s="38"/>
      <c r="H241" s="38">
        <v>260700</v>
      </c>
      <c r="I241" s="38">
        <v>370900</v>
      </c>
      <c r="J241" s="114">
        <f>+SUM(C241:G241)-(H241+I241)</f>
        <v>1784</v>
      </c>
      <c r="K241" s="76"/>
    </row>
    <row r="242" spans="1:11">
      <c r="A242" s="156" t="s">
        <v>112</v>
      </c>
      <c r="B242" s="162" t="s">
        <v>36</v>
      </c>
      <c r="C242" s="58">
        <v>143300</v>
      </c>
      <c r="D242" s="153"/>
      <c r="E242" s="58">
        <v>466500</v>
      </c>
      <c r="F242" s="172"/>
      <c r="G242" s="172"/>
      <c r="H242" s="172"/>
      <c r="I242" s="58">
        <v>521000</v>
      </c>
      <c r="J242" s="158">
        <f>+SUM(C242:G242)-(H242+I242)</f>
        <v>88800</v>
      </c>
      <c r="K242" s="76"/>
    </row>
    <row r="243" spans="1:11">
      <c r="A243" s="156" t="s">
        <v>112</v>
      </c>
      <c r="B243" s="163" t="s">
        <v>93</v>
      </c>
      <c r="C243" s="154">
        <v>233614</v>
      </c>
      <c r="D243" s="157"/>
      <c r="E243" s="173"/>
      <c r="F243" s="173"/>
      <c r="G243" s="173"/>
      <c r="H243" s="173"/>
      <c r="I243" s="173"/>
      <c r="J243" s="155">
        <f>+SUM(C243:G243)-(H243+I243)</f>
        <v>233614</v>
      </c>
      <c r="K243" s="76"/>
    </row>
    <row r="244" spans="1:11">
      <c r="A244" s="156" t="s">
        <v>112</v>
      </c>
      <c r="B244" s="163" t="s">
        <v>92</v>
      </c>
      <c r="C244" s="154">
        <v>249768</v>
      </c>
      <c r="D244" s="157"/>
      <c r="E244" s="173"/>
      <c r="F244" s="173"/>
      <c r="G244" s="173"/>
      <c r="H244" s="173"/>
      <c r="I244" s="173"/>
      <c r="J244" s="155">
        <f t="shared" ref="J244:J250" si="54">+SUM(C244:G244)-(H244+I244)</f>
        <v>249768</v>
      </c>
      <c r="K244" s="76"/>
    </row>
    <row r="245" spans="1:11">
      <c r="A245" s="156" t="s">
        <v>112</v>
      </c>
      <c r="B245" s="161" t="s">
        <v>42</v>
      </c>
      <c r="C245" s="38">
        <v>55090</v>
      </c>
      <c r="D245" s="37"/>
      <c r="E245" s="38">
        <v>143000</v>
      </c>
      <c r="F245" s="38">
        <v>70800</v>
      </c>
      <c r="G245" s="118"/>
      <c r="H245" s="118"/>
      <c r="I245" s="38">
        <v>261000</v>
      </c>
      <c r="J245" s="36">
        <f t="shared" si="54"/>
        <v>7890</v>
      </c>
      <c r="K245" s="76"/>
    </row>
    <row r="246" spans="1:11">
      <c r="A246" s="156" t="s">
        <v>112</v>
      </c>
      <c r="B246" s="161" t="s">
        <v>102</v>
      </c>
      <c r="C246" s="38">
        <v>0</v>
      </c>
      <c r="D246" s="37"/>
      <c r="E246" s="38">
        <v>30000</v>
      </c>
      <c r="F246" s="118"/>
      <c r="G246" s="118"/>
      <c r="H246" s="118"/>
      <c r="I246" s="38">
        <v>25000</v>
      </c>
      <c r="J246" s="36">
        <f t="shared" si="54"/>
        <v>5000</v>
      </c>
      <c r="K246" s="76"/>
    </row>
    <row r="247" spans="1:11">
      <c r="A247" s="156" t="s">
        <v>112</v>
      </c>
      <c r="B247" s="161" t="s">
        <v>35</v>
      </c>
      <c r="C247" s="38">
        <v>110700</v>
      </c>
      <c r="D247" s="37"/>
      <c r="E247" s="38">
        <v>375000</v>
      </c>
      <c r="F247" s="38">
        <v>30000</v>
      </c>
      <c r="G247" s="118"/>
      <c r="H247" s="118"/>
      <c r="I247" s="38">
        <v>458000</v>
      </c>
      <c r="J247" s="36">
        <f t="shared" si="54"/>
        <v>57700</v>
      </c>
      <c r="K247" s="76"/>
    </row>
    <row r="248" spans="1:11">
      <c r="A248" s="156" t="s">
        <v>112</v>
      </c>
      <c r="B248" s="161" t="s">
        <v>103</v>
      </c>
      <c r="C248" s="38">
        <v>-32081</v>
      </c>
      <c r="D248" s="37"/>
      <c r="E248" s="118">
        <v>0</v>
      </c>
      <c r="F248" s="118"/>
      <c r="G248" s="118"/>
      <c r="H248" s="118"/>
      <c r="I248" s="118">
        <v>0</v>
      </c>
      <c r="J248" s="36">
        <f t="shared" si="54"/>
        <v>-32081</v>
      </c>
      <c r="K248" s="76"/>
    </row>
    <row r="249" spans="1:11">
      <c r="A249" s="156" t="s">
        <v>112</v>
      </c>
      <c r="B249" s="161" t="s">
        <v>110</v>
      </c>
      <c r="C249" s="38">
        <v>0</v>
      </c>
      <c r="D249" s="37"/>
      <c r="E249" s="38">
        <v>82000</v>
      </c>
      <c r="F249" s="118"/>
      <c r="G249" s="118"/>
      <c r="H249" s="118"/>
      <c r="I249" s="38">
        <v>20000</v>
      </c>
      <c r="J249" s="36">
        <f>+SUM(C249:G249)-(H249+I249)</f>
        <v>62000</v>
      </c>
      <c r="K249" s="76"/>
    </row>
    <row r="250" spans="1:11">
      <c r="A250" s="156" t="s">
        <v>112</v>
      </c>
      <c r="B250" s="162" t="s">
        <v>38</v>
      </c>
      <c r="C250" s="58">
        <v>7300</v>
      </c>
      <c r="D250" s="153"/>
      <c r="E250" s="172"/>
      <c r="F250" s="172"/>
      <c r="G250" s="174"/>
      <c r="H250" s="172"/>
      <c r="I250" s="58">
        <v>3000</v>
      </c>
      <c r="J250" s="36">
        <f t="shared" si="54"/>
        <v>4300</v>
      </c>
      <c r="K250" s="76"/>
    </row>
    <row r="251" spans="1:11">
      <c r="A251" s="40" t="s">
        <v>69</v>
      </c>
      <c r="B251" s="41"/>
      <c r="C251" s="41"/>
      <c r="D251" s="41"/>
      <c r="E251" s="41"/>
      <c r="F251" s="41"/>
      <c r="G251" s="41"/>
      <c r="H251" s="41"/>
      <c r="I251" s="41"/>
      <c r="J251" s="42"/>
      <c r="K251" s="76"/>
    </row>
    <row r="252" spans="1:11">
      <c r="A252" s="156" t="s">
        <v>112</v>
      </c>
      <c r="B252" s="43" t="s">
        <v>70</v>
      </c>
      <c r="C252" s="44">
        <v>817769</v>
      </c>
      <c r="D252" s="56">
        <v>3000000</v>
      </c>
      <c r="E252" s="117"/>
      <c r="F252" s="117"/>
      <c r="G252" s="175"/>
      <c r="H252" s="165">
        <v>2627870</v>
      </c>
      <c r="I252" s="160">
        <v>1127749</v>
      </c>
      <c r="J252" s="51">
        <f>+SUM(C252:G252)-(H252+I252)</f>
        <v>62150</v>
      </c>
      <c r="K252" s="76"/>
    </row>
    <row r="253" spans="1:11">
      <c r="A253" s="49" t="s">
        <v>71</v>
      </c>
      <c r="B253" s="30"/>
      <c r="C253" s="41"/>
      <c r="D253" s="30"/>
      <c r="E253" s="30"/>
      <c r="F253" s="30"/>
      <c r="G253" s="30"/>
      <c r="H253" s="30"/>
      <c r="I253" s="30"/>
      <c r="J253" s="42"/>
    </row>
    <row r="254" spans="1:11">
      <c r="A254" s="156" t="s">
        <v>112</v>
      </c>
      <c r="B254" s="43" t="s">
        <v>72</v>
      </c>
      <c r="C254" s="159">
        <v>14712920</v>
      </c>
      <c r="D254" s="166"/>
      <c r="E254" s="56"/>
      <c r="F254" s="56"/>
      <c r="G254" s="56"/>
      <c r="H254" s="58">
        <v>3000000</v>
      </c>
      <c r="I254" s="60">
        <v>428365</v>
      </c>
      <c r="J254" s="51">
        <f>+SUM(C254:G254)-(H254+I254)</f>
        <v>11284555</v>
      </c>
      <c r="K254" s="76"/>
    </row>
    <row r="255" spans="1:11">
      <c r="A255" s="156" t="s">
        <v>112</v>
      </c>
      <c r="B255" s="43" t="s">
        <v>73</v>
      </c>
      <c r="C255" s="159">
        <v>8361083</v>
      </c>
      <c r="D255" s="56"/>
      <c r="E255" s="55"/>
      <c r="F255" s="55"/>
      <c r="G255" s="55"/>
      <c r="H255" s="38"/>
      <c r="I255" s="57">
        <v>6202438</v>
      </c>
      <c r="J255" s="51">
        <f>SUM(C255:G255)-(H255+I255)</f>
        <v>2158645</v>
      </c>
      <c r="K255" s="76"/>
    </row>
    <row r="256" spans="1:11" ht="15.75">
      <c r="C256" s="14"/>
      <c r="I256" s="177">
        <f>SUM(I237:I255)</f>
        <v>10574852</v>
      </c>
      <c r="J256" s="119">
        <f>+SUM(J237:J255)</f>
        <v>14101750</v>
      </c>
      <c r="K256" s="14">
        <f>J256-C228</f>
        <v>-1</v>
      </c>
    </row>
    <row r="257" spans="1:11" ht="16.5">
      <c r="A257" s="15"/>
      <c r="B257" s="16"/>
      <c r="C257" s="17"/>
      <c r="D257" s="17"/>
      <c r="E257" s="17"/>
      <c r="F257" s="17"/>
      <c r="G257" s="17"/>
      <c r="H257" s="17"/>
      <c r="I257" s="17"/>
      <c r="J257" s="167"/>
    </row>
    <row r="258" spans="1:11">
      <c r="A258" s="21" t="s">
        <v>61</v>
      </c>
      <c r="B258" s="21"/>
      <c r="C258" s="21"/>
      <c r="D258" s="22"/>
      <c r="E258" s="22"/>
      <c r="F258" s="22"/>
      <c r="G258" s="22"/>
      <c r="H258" s="22"/>
      <c r="I258" s="22"/>
    </row>
    <row r="259" spans="1:11">
      <c r="A259" s="23" t="s">
        <v>104</v>
      </c>
      <c r="B259" s="23"/>
      <c r="C259" s="23"/>
      <c r="D259" s="23"/>
      <c r="E259" s="23"/>
      <c r="F259" s="23"/>
      <c r="G259" s="23"/>
      <c r="H259" s="23"/>
      <c r="I259" s="23"/>
      <c r="J259" s="22"/>
    </row>
    <row r="260" spans="1:11">
      <c r="A260" s="24"/>
      <c r="B260" s="25"/>
      <c r="C260" s="26"/>
      <c r="D260" s="26"/>
      <c r="E260" s="26"/>
      <c r="F260" s="26"/>
      <c r="G260" s="26"/>
      <c r="H260" s="25"/>
      <c r="I260" s="25"/>
      <c r="J260" s="23"/>
    </row>
    <row r="261" spans="1:11" ht="15" customHeight="1">
      <c r="A261" s="261" t="s">
        <v>62</v>
      </c>
      <c r="B261" s="263" t="s">
        <v>63</v>
      </c>
      <c r="C261" s="265" t="s">
        <v>105</v>
      </c>
      <c r="D261" s="267" t="s">
        <v>64</v>
      </c>
      <c r="E261" s="268"/>
      <c r="F261" s="268"/>
      <c r="G261" s="269"/>
      <c r="H261" s="270" t="s">
        <v>65</v>
      </c>
      <c r="I261" s="257" t="s">
        <v>66</v>
      </c>
      <c r="J261" s="25"/>
    </row>
    <row r="262" spans="1:11" ht="15" customHeight="1">
      <c r="A262" s="262"/>
      <c r="B262" s="264"/>
      <c r="C262" s="266"/>
      <c r="D262" s="27" t="s">
        <v>29</v>
      </c>
      <c r="E262" s="27" t="s">
        <v>31</v>
      </c>
      <c r="F262" s="148" t="s">
        <v>108</v>
      </c>
      <c r="G262" s="27" t="s">
        <v>67</v>
      </c>
      <c r="H262" s="271"/>
      <c r="I262" s="258"/>
      <c r="J262" s="259" t="s">
        <v>106</v>
      </c>
    </row>
    <row r="263" spans="1:11">
      <c r="A263" s="29"/>
      <c r="B263" s="30" t="s">
        <v>68</v>
      </c>
      <c r="C263" s="31"/>
      <c r="D263" s="31"/>
      <c r="E263" s="31"/>
      <c r="F263" s="31"/>
      <c r="G263" s="31"/>
      <c r="H263" s="31"/>
      <c r="I263" s="32"/>
      <c r="J263" s="260"/>
    </row>
    <row r="264" spans="1:11">
      <c r="A264" s="156" t="s">
        <v>107</v>
      </c>
      <c r="B264" s="161" t="s">
        <v>85</v>
      </c>
      <c r="C264" s="38">
        <v>-10750</v>
      </c>
      <c r="D264" s="37"/>
      <c r="E264" s="37">
        <v>170625</v>
      </c>
      <c r="F264" s="37">
        <v>301700</v>
      </c>
      <c r="G264" s="37"/>
      <c r="H264" s="62">
        <v>27000</v>
      </c>
      <c r="I264" s="38">
        <v>412375</v>
      </c>
      <c r="J264" s="36">
        <f>+SUM(C264:G264)-(H264+I264)</f>
        <v>22200</v>
      </c>
      <c r="K264" s="76"/>
    </row>
    <row r="265" spans="1:11">
      <c r="A265" s="156" t="s">
        <v>107</v>
      </c>
      <c r="B265" s="161" t="s">
        <v>56</v>
      </c>
      <c r="C265" s="38">
        <v>9060</v>
      </c>
      <c r="D265" s="37"/>
      <c r="E265" s="37">
        <v>0</v>
      </c>
      <c r="F265" s="37"/>
      <c r="G265" s="37"/>
      <c r="H265" s="62"/>
      <c r="I265" s="38">
        <v>6000</v>
      </c>
      <c r="J265" s="36">
        <f t="shared" ref="J265:J266" si="55">+SUM(C265:G265)-(H265+I265)</f>
        <v>3060</v>
      </c>
      <c r="K265" s="76"/>
    </row>
    <row r="266" spans="1:11">
      <c r="A266" s="156" t="s">
        <v>107</v>
      </c>
      <c r="B266" s="161" t="s">
        <v>37</v>
      </c>
      <c r="C266" s="38">
        <v>1195</v>
      </c>
      <c r="D266" s="37"/>
      <c r="E266" s="37">
        <v>75000</v>
      </c>
      <c r="F266" s="38"/>
      <c r="G266" s="38"/>
      <c r="H266" s="38"/>
      <c r="I266" s="38">
        <v>72400</v>
      </c>
      <c r="J266" s="114">
        <f t="shared" si="55"/>
        <v>3795</v>
      </c>
      <c r="K266" s="76"/>
    </row>
    <row r="267" spans="1:11">
      <c r="A267" s="156" t="s">
        <v>107</v>
      </c>
      <c r="B267" s="161" t="s">
        <v>86</v>
      </c>
      <c r="C267" s="38">
        <v>-8600</v>
      </c>
      <c r="D267" s="118"/>
      <c r="E267" s="37">
        <v>596900</v>
      </c>
      <c r="F267" s="38"/>
      <c r="G267" s="38"/>
      <c r="H267" s="38"/>
      <c r="I267" s="38">
        <v>586000</v>
      </c>
      <c r="J267" s="114">
        <f>+SUM(C267:G267)-(H267+I267)</f>
        <v>2300</v>
      </c>
      <c r="K267" s="76"/>
    </row>
    <row r="268" spans="1:11">
      <c r="A268" s="156" t="s">
        <v>107</v>
      </c>
      <c r="B268" s="161" t="s">
        <v>78</v>
      </c>
      <c r="C268" s="38">
        <v>8884</v>
      </c>
      <c r="D268" s="118"/>
      <c r="E268" s="37">
        <v>618600</v>
      </c>
      <c r="F268" s="38">
        <v>27000</v>
      </c>
      <c r="G268" s="38"/>
      <c r="H268" s="38">
        <v>301700</v>
      </c>
      <c r="I268" s="38">
        <v>367000</v>
      </c>
      <c r="J268" s="114">
        <f t="shared" ref="J268" si="56">+SUM(C268:G268)-(H268+I268)</f>
        <v>-14216</v>
      </c>
      <c r="K268" s="76"/>
    </row>
    <row r="269" spans="1:11">
      <c r="A269" s="153" t="s">
        <v>107</v>
      </c>
      <c r="B269" s="162" t="s">
        <v>36</v>
      </c>
      <c r="C269" s="58">
        <v>191600</v>
      </c>
      <c r="D269" s="153"/>
      <c r="E269" s="153">
        <v>777000</v>
      </c>
      <c r="F269" s="58"/>
      <c r="G269" s="58"/>
      <c r="H269" s="58"/>
      <c r="I269" s="58">
        <v>825300</v>
      </c>
      <c r="J269" s="158">
        <f>+SUM(C269:G269)-(H269+I269)</f>
        <v>143300</v>
      </c>
      <c r="K269" s="76"/>
    </row>
    <row r="270" spans="1:11">
      <c r="A270" s="157" t="s">
        <v>107</v>
      </c>
      <c r="B270" s="163" t="s">
        <v>93</v>
      </c>
      <c r="C270" s="154">
        <v>233614</v>
      </c>
      <c r="D270" s="157"/>
      <c r="E270" s="157"/>
      <c r="F270" s="157"/>
      <c r="G270" s="157"/>
      <c r="H270" s="154"/>
      <c r="I270" s="154"/>
      <c r="J270" s="155">
        <f>+SUM(C270:G270)-(H270+I270)</f>
        <v>233614</v>
      </c>
      <c r="K270" s="76"/>
    </row>
    <row r="271" spans="1:11">
      <c r="A271" s="157" t="s">
        <v>107</v>
      </c>
      <c r="B271" s="163" t="s">
        <v>92</v>
      </c>
      <c r="C271" s="154">
        <v>249769</v>
      </c>
      <c r="D271" s="157"/>
      <c r="E271" s="157"/>
      <c r="F271" s="157"/>
      <c r="G271" s="157"/>
      <c r="H271" s="154"/>
      <c r="I271" s="154"/>
      <c r="J271" s="155">
        <f t="shared" ref="J271:J276" si="57">+SUM(C271:G271)-(H271+I271)</f>
        <v>249769</v>
      </c>
      <c r="K271" s="76"/>
    </row>
    <row r="272" spans="1:11">
      <c r="A272" s="156" t="s">
        <v>107</v>
      </c>
      <c r="B272" s="161" t="s">
        <v>42</v>
      </c>
      <c r="C272" s="38">
        <v>-3510</v>
      </c>
      <c r="D272" s="37"/>
      <c r="E272" s="37">
        <v>240100</v>
      </c>
      <c r="F272" s="37"/>
      <c r="G272" s="37"/>
      <c r="H272" s="38"/>
      <c r="I272" s="38">
        <v>181500</v>
      </c>
      <c r="J272" s="36">
        <f t="shared" si="57"/>
        <v>55090</v>
      </c>
      <c r="K272" s="76"/>
    </row>
    <row r="273" spans="1:11">
      <c r="A273" s="156" t="s">
        <v>107</v>
      </c>
      <c r="B273" s="161" t="s">
        <v>102</v>
      </c>
      <c r="C273" s="38">
        <v>0</v>
      </c>
      <c r="D273" s="37"/>
      <c r="E273" s="37">
        <v>5000</v>
      </c>
      <c r="F273" s="37"/>
      <c r="G273" s="37"/>
      <c r="H273" s="38"/>
      <c r="I273" s="38">
        <v>5000</v>
      </c>
      <c r="J273" s="36">
        <f t="shared" si="57"/>
        <v>0</v>
      </c>
      <c r="K273" s="76"/>
    </row>
    <row r="274" spans="1:11">
      <c r="A274" s="156" t="s">
        <v>107</v>
      </c>
      <c r="B274" s="161" t="s">
        <v>35</v>
      </c>
      <c r="C274" s="38">
        <v>111200</v>
      </c>
      <c r="D274" s="37"/>
      <c r="E274" s="37">
        <v>704000</v>
      </c>
      <c r="F274" s="37"/>
      <c r="G274" s="37"/>
      <c r="H274" s="38"/>
      <c r="I274" s="38">
        <v>704500</v>
      </c>
      <c r="J274" s="36">
        <f t="shared" si="57"/>
        <v>110700</v>
      </c>
      <c r="K274" s="76"/>
    </row>
    <row r="275" spans="1:11">
      <c r="A275" s="156" t="s">
        <v>107</v>
      </c>
      <c r="B275" s="161" t="s">
        <v>103</v>
      </c>
      <c r="C275" s="38">
        <v>-32081</v>
      </c>
      <c r="D275" s="37"/>
      <c r="E275" s="37">
        <v>0</v>
      </c>
      <c r="F275" s="37"/>
      <c r="G275" s="37"/>
      <c r="H275" s="38"/>
      <c r="I275" s="38">
        <v>0</v>
      </c>
      <c r="J275" s="36">
        <f t="shared" si="57"/>
        <v>-32081</v>
      </c>
      <c r="K275" s="76"/>
    </row>
    <row r="276" spans="1:11">
      <c r="A276" s="156" t="s">
        <v>107</v>
      </c>
      <c r="B276" s="162" t="s">
        <v>38</v>
      </c>
      <c r="C276" s="58">
        <v>5300</v>
      </c>
      <c r="D276" s="153"/>
      <c r="E276" s="153">
        <v>10000</v>
      </c>
      <c r="F276" s="153"/>
      <c r="G276" s="164"/>
      <c r="H276" s="58"/>
      <c r="I276" s="58">
        <v>8000</v>
      </c>
      <c r="J276" s="36">
        <f t="shared" si="57"/>
        <v>7300</v>
      </c>
      <c r="K276" s="76"/>
    </row>
    <row r="277" spans="1:11">
      <c r="A277" s="40" t="s">
        <v>69</v>
      </c>
      <c r="B277" s="41"/>
      <c r="C277" s="41"/>
      <c r="D277" s="41"/>
      <c r="E277" s="41"/>
      <c r="F277" s="41"/>
      <c r="G277" s="41"/>
      <c r="H277" s="41"/>
      <c r="I277" s="41"/>
      <c r="J277" s="42"/>
      <c r="K277" s="76"/>
    </row>
    <row r="278" spans="1:11">
      <c r="A278" s="33" t="s">
        <v>107</v>
      </c>
      <c r="B278" s="43" t="s">
        <v>70</v>
      </c>
      <c r="C278" s="44">
        <v>733034</v>
      </c>
      <c r="D278" s="45">
        <v>4293000</v>
      </c>
      <c r="E278" s="45"/>
      <c r="F278" s="45"/>
      <c r="G278" s="159"/>
      <c r="H278" s="165">
        <v>3197225</v>
      </c>
      <c r="I278" s="160">
        <v>1011040</v>
      </c>
      <c r="J278" s="51">
        <f>+SUM(C278:G278)-(H278+I278)</f>
        <v>817769</v>
      </c>
      <c r="K278" s="76"/>
    </row>
    <row r="279" spans="1:11">
      <c r="A279" s="49" t="s">
        <v>71</v>
      </c>
      <c r="B279" s="30"/>
      <c r="C279" s="41"/>
      <c r="D279" s="30"/>
      <c r="E279" s="30"/>
      <c r="F279" s="30"/>
      <c r="G279" s="30"/>
      <c r="H279" s="30"/>
      <c r="I279" s="30"/>
      <c r="J279" s="42"/>
    </row>
    <row r="280" spans="1:11">
      <c r="A280" s="33" t="s">
        <v>107</v>
      </c>
      <c r="B280" s="43" t="s">
        <v>72</v>
      </c>
      <c r="C280" s="159">
        <v>19184971</v>
      </c>
      <c r="D280" s="166"/>
      <c r="E280" s="56"/>
      <c r="F280" s="56"/>
      <c r="G280" s="56"/>
      <c r="H280" s="58">
        <v>4000000</v>
      </c>
      <c r="I280" s="60">
        <v>472051</v>
      </c>
      <c r="J280" s="51">
        <f>+SUM(C280:G280)-(H280+I280)</f>
        <v>14712920</v>
      </c>
      <c r="K280" s="76"/>
    </row>
    <row r="281" spans="1:11">
      <c r="A281" s="33" t="s">
        <v>107</v>
      </c>
      <c r="B281" s="43" t="s">
        <v>73</v>
      </c>
      <c r="C281" s="159">
        <v>14419055</v>
      </c>
      <c r="D281" s="56"/>
      <c r="E281" s="55"/>
      <c r="F281" s="55"/>
      <c r="G281" s="55"/>
      <c r="H281" s="38">
        <v>293000</v>
      </c>
      <c r="I281" s="57">
        <v>5764972</v>
      </c>
      <c r="J281" s="51">
        <f>SUM(C281:G281)-(H281+I281)</f>
        <v>8361083</v>
      </c>
      <c r="K281" s="76"/>
    </row>
    <row r="282" spans="1:11" ht="15.75">
      <c r="C282" s="14"/>
      <c r="I282" s="14"/>
      <c r="J282" s="119">
        <f>+SUM(J264:J281)</f>
        <v>24676603</v>
      </c>
    </row>
    <row r="283" spans="1:11" ht="16.5">
      <c r="A283" s="15"/>
      <c r="B283" s="16"/>
      <c r="C283" s="17"/>
      <c r="D283" s="17"/>
      <c r="E283" s="17"/>
      <c r="F283" s="17"/>
      <c r="G283" s="17"/>
      <c r="H283" s="17"/>
      <c r="I283" s="17"/>
      <c r="J283" s="167"/>
    </row>
    <row r="284" spans="1:11">
      <c r="A284" s="21" t="s">
        <v>61</v>
      </c>
      <c r="B284" s="21"/>
      <c r="C284" s="21"/>
      <c r="D284" s="22"/>
      <c r="E284" s="22"/>
      <c r="F284" s="22"/>
      <c r="G284" s="22"/>
      <c r="H284" s="22"/>
      <c r="I284" s="22"/>
    </row>
    <row r="285" spans="1:11">
      <c r="A285" s="23" t="s">
        <v>96</v>
      </c>
      <c r="B285" s="23"/>
      <c r="C285" s="23"/>
      <c r="D285" s="23"/>
      <c r="E285" s="23"/>
      <c r="F285" s="23"/>
      <c r="G285" s="23"/>
      <c r="H285" s="23"/>
      <c r="I285" s="23"/>
      <c r="J285" s="22"/>
    </row>
    <row r="286" spans="1:11" ht="15" customHeight="1">
      <c r="A286" s="24"/>
      <c r="B286" s="25"/>
      <c r="C286" s="26"/>
      <c r="D286" s="26"/>
      <c r="E286" s="26"/>
      <c r="F286" s="26"/>
      <c r="G286" s="26"/>
      <c r="H286" s="25"/>
      <c r="I286" s="25"/>
      <c r="J286" s="23"/>
    </row>
    <row r="287" spans="1:11" ht="15" customHeight="1">
      <c r="A287" s="261" t="s">
        <v>62</v>
      </c>
      <c r="B287" s="263" t="s">
        <v>63</v>
      </c>
      <c r="C287" s="265" t="s">
        <v>97</v>
      </c>
      <c r="D287" s="267" t="s">
        <v>64</v>
      </c>
      <c r="E287" s="268"/>
      <c r="F287" s="268"/>
      <c r="G287" s="269"/>
      <c r="H287" s="270" t="s">
        <v>65</v>
      </c>
      <c r="I287" s="257" t="s">
        <v>66</v>
      </c>
      <c r="J287" s="25"/>
    </row>
    <row r="288" spans="1:11" ht="15" customHeight="1">
      <c r="A288" s="262"/>
      <c r="B288" s="264"/>
      <c r="C288" s="266"/>
      <c r="D288" s="27" t="s">
        <v>29</v>
      </c>
      <c r="E288" s="27" t="s">
        <v>31</v>
      </c>
      <c r="F288" s="135" t="s">
        <v>100</v>
      </c>
      <c r="G288" s="27" t="s">
        <v>67</v>
      </c>
      <c r="H288" s="271"/>
      <c r="I288" s="258"/>
      <c r="J288" s="259" t="s">
        <v>98</v>
      </c>
    </row>
    <row r="289" spans="1:10">
      <c r="A289" s="29"/>
      <c r="B289" s="30" t="s">
        <v>68</v>
      </c>
      <c r="C289" s="31"/>
      <c r="D289" s="31"/>
      <c r="E289" s="31"/>
      <c r="F289" s="31"/>
      <c r="G289" s="31"/>
      <c r="H289" s="31"/>
      <c r="I289" s="32"/>
      <c r="J289" s="260"/>
    </row>
    <row r="290" spans="1:10" ht="16.5">
      <c r="A290" s="33" t="s">
        <v>99</v>
      </c>
      <c r="B290" s="13" t="s">
        <v>85</v>
      </c>
      <c r="C290" s="34" t="e">
        <f>+#REF!</f>
        <v>#REF!</v>
      </c>
      <c r="D290" s="35"/>
      <c r="E290" s="35">
        <v>271100</v>
      </c>
      <c r="F290" s="35">
        <f>112800+126500</f>
        <v>239300</v>
      </c>
      <c r="G290" s="35"/>
      <c r="H290" s="62"/>
      <c r="I290" s="39">
        <v>521950</v>
      </c>
      <c r="J290" s="36" t="e">
        <f>+SUM(C290:G290)-(H290+I290)</f>
        <v>#REF!</v>
      </c>
    </row>
    <row r="291" spans="1:10" ht="16.5">
      <c r="A291" s="33" t="s">
        <v>99</v>
      </c>
      <c r="B291" s="13" t="s">
        <v>56</v>
      </c>
      <c r="C291" s="34" t="e">
        <f>+C55</f>
        <v>#REF!</v>
      </c>
      <c r="D291" s="35"/>
      <c r="E291" s="35">
        <v>625000</v>
      </c>
      <c r="F291" s="35"/>
      <c r="G291" s="35"/>
      <c r="H291" s="62">
        <v>247500</v>
      </c>
      <c r="I291" s="39">
        <v>371500</v>
      </c>
      <c r="J291" s="36" t="e">
        <f t="shared" ref="J291:J292" si="58">+SUM(C291:G291)-(H291+I291)</f>
        <v>#REF!</v>
      </c>
    </row>
    <row r="292" spans="1:10" ht="16.5">
      <c r="A292" s="33" t="s">
        <v>99</v>
      </c>
      <c r="B292" s="13" t="s">
        <v>37</v>
      </c>
      <c r="C292" s="34" t="e">
        <f>+C56</f>
        <v>#REF!</v>
      </c>
      <c r="D292" s="35"/>
      <c r="E292" s="35">
        <v>60000</v>
      </c>
      <c r="F292" s="113"/>
      <c r="G292" s="113"/>
      <c r="H292" s="38"/>
      <c r="I292" s="61">
        <v>67200</v>
      </c>
      <c r="J292" s="114" t="e">
        <f t="shared" si="58"/>
        <v>#REF!</v>
      </c>
    </row>
    <row r="293" spans="1:10" ht="15.75" customHeight="1">
      <c r="A293" s="33" t="s">
        <v>99</v>
      </c>
      <c r="B293" s="13" t="s">
        <v>86</v>
      </c>
      <c r="C293" s="34" t="e">
        <f>+C57</f>
        <v>#REF!</v>
      </c>
      <c r="D293" s="63"/>
      <c r="E293" s="35">
        <v>140000</v>
      </c>
      <c r="F293" s="113">
        <v>270500</v>
      </c>
      <c r="G293" s="113"/>
      <c r="H293" s="38"/>
      <c r="I293" s="38">
        <v>417300</v>
      </c>
      <c r="J293" s="114" t="e">
        <f>+SUM(C293:G293)-(H293+I293)</f>
        <v>#REF!</v>
      </c>
    </row>
    <row r="294" spans="1:10" ht="16.5">
      <c r="A294" s="33" t="s">
        <v>99</v>
      </c>
      <c r="B294" s="13" t="s">
        <v>78</v>
      </c>
      <c r="C294" s="34">
        <v>15984</v>
      </c>
      <c r="D294" s="63"/>
      <c r="E294" s="35">
        <v>256400</v>
      </c>
      <c r="F294" s="113"/>
      <c r="G294" s="113"/>
      <c r="H294" s="38"/>
      <c r="I294" s="39">
        <v>263500</v>
      </c>
      <c r="J294" s="114">
        <f t="shared" ref="J294" si="59">+SUM(C294:G294)-(H294+I294)</f>
        <v>8884</v>
      </c>
    </row>
    <row r="295" spans="1:10" ht="16.5">
      <c r="A295" s="33" t="s">
        <v>99</v>
      </c>
      <c r="B295" s="13" t="s">
        <v>36</v>
      </c>
      <c r="C295" s="34" t="e">
        <f t="shared" ref="C295:C299" si="60">+C58</f>
        <v>#REF!</v>
      </c>
      <c r="D295" s="35"/>
      <c r="E295" s="35">
        <v>858500</v>
      </c>
      <c r="F295" s="113"/>
      <c r="G295" s="113"/>
      <c r="H295" s="38"/>
      <c r="I295" s="39">
        <v>645000</v>
      </c>
      <c r="J295" s="114" t="e">
        <f>+SUM(C295:G295)-(H295+I295)</f>
        <v>#REF!</v>
      </c>
    </row>
    <row r="296" spans="1:10" ht="16.5">
      <c r="A296" s="33" t="s">
        <v>99</v>
      </c>
      <c r="B296" s="13" t="s">
        <v>42</v>
      </c>
      <c r="C296" s="34" t="e">
        <f t="shared" si="60"/>
        <v>#REF!</v>
      </c>
      <c r="D296" s="35"/>
      <c r="E296" s="35">
        <v>800700</v>
      </c>
      <c r="F296" s="35"/>
      <c r="G296" s="35"/>
      <c r="H296" s="38">
        <v>262300</v>
      </c>
      <c r="I296" s="39">
        <v>543600</v>
      </c>
      <c r="J296" s="36" t="e">
        <f>+SUM(C296:G296)-(H296+I296)</f>
        <v>#REF!</v>
      </c>
    </row>
    <row r="297" spans="1:10" ht="16.5">
      <c r="A297" s="33" t="s">
        <v>99</v>
      </c>
      <c r="B297" s="13" t="s">
        <v>35</v>
      </c>
      <c r="C297" s="34" t="e">
        <f t="shared" si="60"/>
        <v>#REF!</v>
      </c>
      <c r="D297" s="35"/>
      <c r="E297" s="35">
        <v>971600</v>
      </c>
      <c r="F297" s="35"/>
      <c r="G297" s="35"/>
      <c r="H297" s="38">
        <v>200000</v>
      </c>
      <c r="I297" s="39">
        <v>639450</v>
      </c>
      <c r="J297" s="36" t="e">
        <f t="shared" ref="J297:J298" si="61">+SUM(C297:G297)-(H297+I297)</f>
        <v>#REF!</v>
      </c>
    </row>
    <row r="298" spans="1:10" ht="16.5">
      <c r="A298" s="33" t="s">
        <v>99</v>
      </c>
      <c r="B298" s="13" t="s">
        <v>10</v>
      </c>
      <c r="C298" s="34" t="e">
        <f t="shared" si="60"/>
        <v>#REF!</v>
      </c>
      <c r="D298" s="35"/>
      <c r="E298" s="35"/>
      <c r="F298" s="35"/>
      <c r="G298" s="35"/>
      <c r="H298" s="38"/>
      <c r="I298" s="61">
        <v>23000</v>
      </c>
      <c r="J298" s="36" t="e">
        <f t="shared" si="61"/>
        <v>#REF!</v>
      </c>
    </row>
    <row r="299" spans="1:10" ht="16.5">
      <c r="A299" s="33" t="s">
        <v>99</v>
      </c>
      <c r="B299" s="13" t="s">
        <v>38</v>
      </c>
      <c r="C299" s="34" t="e">
        <f t="shared" si="60"/>
        <v>#REF!</v>
      </c>
      <c r="D299" s="35"/>
      <c r="E299" s="35"/>
      <c r="F299" s="35"/>
      <c r="G299" s="35"/>
      <c r="H299" s="38"/>
      <c r="I299" s="39">
        <v>0</v>
      </c>
      <c r="J299" s="36" t="e">
        <f>+SUM(C299:G299)-(H299+I299)</f>
        <v>#REF!</v>
      </c>
    </row>
    <row r="300" spans="1:10" ht="16.5">
      <c r="A300" s="138" t="s">
        <v>99</v>
      </c>
      <c r="B300" s="139" t="s">
        <v>101</v>
      </c>
      <c r="C300" s="140">
        <v>3721074</v>
      </c>
      <c r="D300" s="141"/>
      <c r="E300" s="142"/>
      <c r="F300" s="141"/>
      <c r="G300" s="143"/>
      <c r="H300" s="140">
        <v>3721074</v>
      </c>
      <c r="I300" s="144"/>
      <c r="J300" s="145">
        <f>+SUM(C300:G300)-(H300+I300)</f>
        <v>0</v>
      </c>
    </row>
    <row r="301" spans="1:10">
      <c r="A301" s="40" t="s">
        <v>69</v>
      </c>
      <c r="B301" s="41"/>
      <c r="C301" s="41"/>
      <c r="D301" s="41"/>
      <c r="E301" s="41"/>
      <c r="F301" s="41"/>
      <c r="G301" s="41"/>
      <c r="H301" s="41"/>
      <c r="I301" s="41"/>
      <c r="J301" s="42"/>
    </row>
    <row r="302" spans="1:10">
      <c r="A302" s="33" t="s">
        <v>99</v>
      </c>
      <c r="B302" s="43" t="s">
        <v>70</v>
      </c>
      <c r="C302" s="44" t="e">
        <f>+C54</f>
        <v>#REF!</v>
      </c>
      <c r="D302" s="45">
        <v>5000000</v>
      </c>
      <c r="E302" s="45"/>
      <c r="F302" s="45"/>
      <c r="G302" s="46">
        <v>200000</v>
      </c>
      <c r="H302" s="54">
        <v>3983300</v>
      </c>
      <c r="I302" s="47">
        <v>776245</v>
      </c>
      <c r="J302" s="48" t="e">
        <f>+SUM(C302:G302)-(H302+I302)</f>
        <v>#REF!</v>
      </c>
    </row>
    <row r="303" spans="1:10">
      <c r="A303" s="49" t="s">
        <v>71</v>
      </c>
      <c r="B303" s="30"/>
      <c r="C303" s="41"/>
      <c r="D303" s="30"/>
      <c r="E303" s="30"/>
      <c r="F303" s="30"/>
      <c r="G303" s="30"/>
      <c r="H303" s="30"/>
      <c r="I303" s="30"/>
      <c r="J303" s="42"/>
    </row>
    <row r="304" spans="1:10">
      <c r="A304" s="33" t="s">
        <v>99</v>
      </c>
      <c r="B304" s="43" t="s">
        <v>72</v>
      </c>
      <c r="C304" s="50" t="e">
        <f>+#REF!</f>
        <v>#REF!</v>
      </c>
      <c r="D304" s="59">
        <v>19826114</v>
      </c>
      <c r="E304" s="56"/>
      <c r="F304" s="56"/>
      <c r="G304" s="56"/>
      <c r="H304" s="58">
        <v>5000000</v>
      </c>
      <c r="I304" s="60">
        <v>455737</v>
      </c>
      <c r="J304" s="51" t="e">
        <f>+SUM(C304:G304)-(H304+I304)</f>
        <v>#REF!</v>
      </c>
    </row>
    <row r="305" spans="1:11">
      <c r="A305" s="33" t="s">
        <v>99</v>
      </c>
      <c r="B305" s="43" t="s">
        <v>73</v>
      </c>
      <c r="C305" s="50" t="e">
        <f>+C53</f>
        <v>#REF!</v>
      </c>
      <c r="D305" s="56">
        <v>13119140</v>
      </c>
      <c r="E305" s="55"/>
      <c r="F305" s="55"/>
      <c r="G305" s="55"/>
      <c r="H305" s="38"/>
      <c r="I305" s="57">
        <v>3445919</v>
      </c>
      <c r="J305" s="51" t="e">
        <f>SUM(C305:G305)-(H305+I305)</f>
        <v>#REF!</v>
      </c>
    </row>
    <row r="306" spans="1:11">
      <c r="A306" s="195" t="s">
        <v>99</v>
      </c>
      <c r="B306" s="191" t="s">
        <v>92</v>
      </c>
      <c r="C306" s="196">
        <v>249769</v>
      </c>
      <c r="D306" s="56"/>
      <c r="E306" s="56"/>
      <c r="F306" s="56"/>
      <c r="G306" s="56"/>
      <c r="H306" s="38"/>
      <c r="I306" s="57"/>
      <c r="J306" s="197">
        <f>SUM(C306:G306)-(H306+I306)</f>
        <v>249769</v>
      </c>
    </row>
    <row r="307" spans="1:11">
      <c r="A307" s="195" t="s">
        <v>99</v>
      </c>
      <c r="B307" s="193" t="s">
        <v>93</v>
      </c>
      <c r="C307" s="196">
        <v>233614</v>
      </c>
      <c r="D307" s="56"/>
      <c r="E307" s="56"/>
      <c r="F307" s="56"/>
      <c r="G307" s="56"/>
      <c r="H307" s="38"/>
      <c r="I307" s="57"/>
      <c r="J307" s="197">
        <f>SUM(C307:G307)-(H307+I307)</f>
        <v>233614</v>
      </c>
    </row>
    <row r="308" spans="1:11">
      <c r="A308" s="195" t="s">
        <v>99</v>
      </c>
      <c r="B308" s="194" t="s">
        <v>94</v>
      </c>
      <c r="C308" s="196">
        <v>330169</v>
      </c>
      <c r="D308" s="198"/>
      <c r="E308" s="198"/>
      <c r="F308" s="198"/>
      <c r="G308" s="198"/>
      <c r="H308" s="198"/>
      <c r="I308" s="198"/>
      <c r="J308" s="197">
        <f>SUM(C308:G308)-(H308+I308)</f>
        <v>330169</v>
      </c>
    </row>
    <row r="309" spans="1:11" ht="15.75">
      <c r="C309" s="14"/>
      <c r="I309" s="14"/>
      <c r="J309" s="119" t="e">
        <f>+SUM(J290:J308)</f>
        <v>#REF!</v>
      </c>
      <c r="K309" s="136" t="e">
        <f>+J309-I66</f>
        <v>#REF!</v>
      </c>
    </row>
    <row r="311" spans="1:11">
      <c r="A311" s="21" t="s">
        <v>61</v>
      </c>
      <c r="B311" s="21"/>
      <c r="C311" s="21"/>
      <c r="D311" s="22"/>
      <c r="E311" s="22"/>
      <c r="F311" s="22"/>
      <c r="G311" s="22"/>
      <c r="H311" s="22"/>
      <c r="I311" s="22"/>
    </row>
    <row r="312" spans="1:11">
      <c r="A312" s="23" t="s">
        <v>87</v>
      </c>
      <c r="B312" s="23"/>
      <c r="C312" s="23"/>
      <c r="D312" s="23"/>
      <c r="E312" s="23"/>
      <c r="F312" s="23"/>
      <c r="G312" s="23"/>
      <c r="H312" s="23"/>
      <c r="I312" s="23"/>
      <c r="J312" s="22"/>
    </row>
    <row r="313" spans="1:11">
      <c r="A313" s="24"/>
      <c r="B313" s="25"/>
      <c r="C313" s="26"/>
      <c r="D313" s="26"/>
      <c r="E313" s="26"/>
      <c r="F313" s="26"/>
      <c r="G313" s="26"/>
      <c r="H313" s="25"/>
      <c r="I313" s="25"/>
      <c r="J313" s="23"/>
    </row>
    <row r="314" spans="1:11">
      <c r="A314" s="261" t="s">
        <v>62</v>
      </c>
      <c r="B314" s="263" t="s">
        <v>63</v>
      </c>
      <c r="C314" s="265" t="s">
        <v>89</v>
      </c>
      <c r="D314" s="267" t="s">
        <v>64</v>
      </c>
      <c r="E314" s="268"/>
      <c r="F314" s="268"/>
      <c r="G314" s="269"/>
      <c r="H314" s="270" t="s">
        <v>65</v>
      </c>
      <c r="I314" s="257" t="s">
        <v>66</v>
      </c>
      <c r="J314" s="25"/>
    </row>
    <row r="315" spans="1:11" ht="36.75" customHeight="1">
      <c r="A315" s="262"/>
      <c r="B315" s="264"/>
      <c r="C315" s="266"/>
      <c r="D315" s="27" t="s">
        <v>29</v>
      </c>
      <c r="E315" s="27" t="s">
        <v>31</v>
      </c>
      <c r="F315" s="28" t="s">
        <v>78</v>
      </c>
      <c r="G315" s="27" t="s">
        <v>67</v>
      </c>
      <c r="H315" s="271"/>
      <c r="I315" s="258"/>
      <c r="J315" s="259" t="s">
        <v>95</v>
      </c>
    </row>
    <row r="316" spans="1:11">
      <c r="A316" s="29"/>
      <c r="B316" s="30" t="s">
        <v>68</v>
      </c>
      <c r="C316" s="31"/>
      <c r="D316" s="31"/>
      <c r="E316" s="31"/>
      <c r="F316" s="31"/>
      <c r="G316" s="31"/>
      <c r="H316" s="31"/>
      <c r="I316" s="32"/>
      <c r="J316" s="260"/>
    </row>
    <row r="317" spans="1:11" ht="16.5">
      <c r="A317" s="33" t="s">
        <v>88</v>
      </c>
      <c r="B317" s="13" t="s">
        <v>85</v>
      </c>
      <c r="C317" s="34">
        <v>0</v>
      </c>
      <c r="D317" s="35"/>
      <c r="E317" s="35">
        <v>40000</v>
      </c>
      <c r="F317" s="35"/>
      <c r="G317" s="35"/>
      <c r="H317" s="62"/>
      <c r="I317" s="39">
        <v>39200</v>
      </c>
      <c r="J317" s="36">
        <f>+SUM(C317:G317)-(H317+I317)</f>
        <v>800</v>
      </c>
    </row>
    <row r="318" spans="1:11" ht="16.5">
      <c r="A318" s="33" t="s">
        <v>88</v>
      </c>
      <c r="B318" s="13" t="str">
        <f>+A55</f>
        <v>JUILLET</v>
      </c>
      <c r="C318" s="34">
        <v>19060</v>
      </c>
      <c r="D318" s="35"/>
      <c r="E318" s="35">
        <v>20000</v>
      </c>
      <c r="F318" s="35"/>
      <c r="G318" s="35"/>
      <c r="H318" s="62"/>
      <c r="I318" s="39">
        <v>36000</v>
      </c>
      <c r="J318" s="36">
        <f t="shared" ref="J318:J325" si="62">+SUM(C318:G318)-(H318+I318)</f>
        <v>3060</v>
      </c>
    </row>
    <row r="319" spans="1:11" ht="16.5">
      <c r="A319" s="33" t="s">
        <v>88</v>
      </c>
      <c r="B319" s="13" t="str">
        <f>+A56</f>
        <v>JUILLET</v>
      </c>
      <c r="C319" s="34">
        <v>8395</v>
      </c>
      <c r="D319" s="35"/>
      <c r="E319" s="35">
        <v>20000</v>
      </c>
      <c r="F319" s="113"/>
      <c r="G319" s="113"/>
      <c r="H319" s="38"/>
      <c r="I319" s="61">
        <v>20000</v>
      </c>
      <c r="J319" s="114">
        <f t="shared" si="62"/>
        <v>8395</v>
      </c>
    </row>
    <row r="320" spans="1:11" ht="16.5">
      <c r="A320" s="33" t="s">
        <v>88</v>
      </c>
      <c r="B320" s="13" t="str">
        <f>+A57</f>
        <v>JUILLET</v>
      </c>
      <c r="C320" s="34">
        <v>0</v>
      </c>
      <c r="D320" s="63"/>
      <c r="E320" s="35">
        <v>100000</v>
      </c>
      <c r="F320" s="113">
        <v>102200</v>
      </c>
      <c r="G320" s="113"/>
      <c r="H320" s="38"/>
      <c r="I320" s="38">
        <v>204000</v>
      </c>
      <c r="J320" s="114">
        <f>+SUM(C320:G320)-(H320+I320)</f>
        <v>-1800</v>
      </c>
    </row>
    <row r="321" spans="1:10" ht="16.5">
      <c r="A321" s="33" t="s">
        <v>88</v>
      </c>
      <c r="B321" s="13" t="e">
        <f>+#REF!</f>
        <v>#REF!</v>
      </c>
      <c r="C321" s="34">
        <v>7559</v>
      </c>
      <c r="D321" s="63"/>
      <c r="E321" s="35">
        <v>866200</v>
      </c>
      <c r="F321" s="113"/>
      <c r="G321" s="113"/>
      <c r="H321" s="38">
        <v>252200</v>
      </c>
      <c r="I321" s="39">
        <v>605575</v>
      </c>
      <c r="J321" s="114">
        <f t="shared" si="62"/>
        <v>15984</v>
      </c>
    </row>
    <row r="322" spans="1:10" ht="16.5">
      <c r="A322" s="33" t="s">
        <v>88</v>
      </c>
      <c r="B322" s="13" t="str">
        <f t="shared" ref="B322:B325" si="63">+A58</f>
        <v>JUILLET</v>
      </c>
      <c r="C322" s="34">
        <v>214000</v>
      </c>
      <c r="D322" s="35"/>
      <c r="E322" s="35">
        <v>724100</v>
      </c>
      <c r="F322" s="113"/>
      <c r="G322" s="113"/>
      <c r="H322" s="38"/>
      <c r="I322" s="39">
        <v>960000</v>
      </c>
      <c r="J322" s="114">
        <f>+SUM(C322:G322)-(H322+I322)</f>
        <v>-21900</v>
      </c>
    </row>
    <row r="323" spans="1:10" ht="16.5">
      <c r="A323" s="33" t="s">
        <v>88</v>
      </c>
      <c r="B323" s="13" t="str">
        <f t="shared" si="63"/>
        <v>JUILLET</v>
      </c>
      <c r="C323" s="34">
        <v>-13805</v>
      </c>
      <c r="D323" s="35"/>
      <c r="E323" s="35">
        <v>333400</v>
      </c>
      <c r="F323" s="35">
        <v>150000</v>
      </c>
      <c r="G323" s="35"/>
      <c r="H323" s="38">
        <v>129000</v>
      </c>
      <c r="I323" s="39">
        <v>338905</v>
      </c>
      <c r="J323" s="36">
        <f>+SUM(C323:G323)-(H323+I323)</f>
        <v>1690</v>
      </c>
    </row>
    <row r="324" spans="1:10" ht="16.5">
      <c r="A324" s="33" t="s">
        <v>88</v>
      </c>
      <c r="B324" s="13" t="str">
        <f t="shared" si="63"/>
        <v>JUILLET</v>
      </c>
      <c r="C324" s="34">
        <v>84350</v>
      </c>
      <c r="D324" s="35"/>
      <c r="E324" s="35">
        <v>669400</v>
      </c>
      <c r="F324" s="35"/>
      <c r="G324" s="35"/>
      <c r="H324" s="38">
        <v>100000</v>
      </c>
      <c r="I324" s="39">
        <v>674700</v>
      </c>
      <c r="J324" s="36">
        <f>+SUM(C324:G324)-(H324+I324)</f>
        <v>-20950</v>
      </c>
    </row>
    <row r="325" spans="1:10" ht="16.5">
      <c r="A325" s="33" t="s">
        <v>88</v>
      </c>
      <c r="B325" s="13" t="str">
        <f t="shared" si="63"/>
        <v>JUILLET</v>
      </c>
      <c r="C325" s="34">
        <v>-216251</v>
      </c>
      <c r="D325" s="35"/>
      <c r="E325" s="35">
        <v>242000</v>
      </c>
      <c r="F325" s="35"/>
      <c r="G325" s="35"/>
      <c r="H325" s="38"/>
      <c r="I325" s="61">
        <v>34830</v>
      </c>
      <c r="J325" s="36">
        <f t="shared" si="62"/>
        <v>-9081</v>
      </c>
    </row>
    <row r="326" spans="1:10" ht="16.5">
      <c r="A326" s="33" t="s">
        <v>88</v>
      </c>
      <c r="B326" s="13" t="s">
        <v>39</v>
      </c>
      <c r="C326" s="34">
        <v>2025</v>
      </c>
      <c r="D326" s="35"/>
      <c r="E326" s="35">
        <v>25000</v>
      </c>
      <c r="F326" s="35"/>
      <c r="G326" s="35"/>
      <c r="H326" s="38">
        <v>3025</v>
      </c>
      <c r="I326" s="39">
        <v>24000</v>
      </c>
      <c r="J326" s="36">
        <f>+SUM(C326:G326)-(H326+I326)</f>
        <v>0</v>
      </c>
    </row>
    <row r="327" spans="1:10" ht="16.5">
      <c r="A327" s="33" t="s">
        <v>88</v>
      </c>
      <c r="B327" s="13" t="s">
        <v>38</v>
      </c>
      <c r="C327" s="34">
        <v>10000</v>
      </c>
      <c r="D327" s="37"/>
      <c r="E327" s="35">
        <v>0</v>
      </c>
      <c r="F327" s="37"/>
      <c r="G327" s="37"/>
      <c r="H327" s="38"/>
      <c r="I327" s="39">
        <v>4700</v>
      </c>
      <c r="J327" s="36">
        <f>+SUM(C327:G327)-(H327+I327)</f>
        <v>5300</v>
      </c>
    </row>
    <row r="328" spans="1:10">
      <c r="A328" s="40" t="s">
        <v>69</v>
      </c>
      <c r="B328" s="41"/>
      <c r="C328" s="41"/>
      <c r="D328" s="41"/>
      <c r="E328" s="41"/>
      <c r="F328" s="41"/>
      <c r="G328" s="41"/>
      <c r="H328" s="41"/>
      <c r="I328" s="41"/>
      <c r="J328" s="42"/>
    </row>
    <row r="329" spans="1:10">
      <c r="A329" s="33" t="s">
        <v>88</v>
      </c>
      <c r="B329" s="43" t="s">
        <v>70</v>
      </c>
      <c r="C329" s="44">
        <v>791675</v>
      </c>
      <c r="D329" s="45">
        <v>3185100</v>
      </c>
      <c r="E329" s="45"/>
      <c r="F329" s="45"/>
      <c r="G329" s="46">
        <v>237025</v>
      </c>
      <c r="H329" s="54">
        <v>3045100</v>
      </c>
      <c r="I329" s="47">
        <v>876121</v>
      </c>
      <c r="J329" s="48">
        <f>+SUM(C329:G329)-(H329+I329)</f>
        <v>292579</v>
      </c>
    </row>
    <row r="330" spans="1:10">
      <c r="A330" s="49" t="s">
        <v>71</v>
      </c>
      <c r="B330" s="30"/>
      <c r="C330" s="41"/>
      <c r="D330" s="30"/>
      <c r="E330" s="30"/>
      <c r="F330" s="30"/>
      <c r="G330" s="30"/>
      <c r="H330" s="30"/>
      <c r="I330" s="30"/>
      <c r="J330" s="42"/>
    </row>
    <row r="331" spans="1:10">
      <c r="A331" s="33" t="s">
        <v>88</v>
      </c>
      <c r="B331" s="43" t="s">
        <v>72</v>
      </c>
      <c r="C331" s="50">
        <v>8039273</v>
      </c>
      <c r="D331" s="59">
        <v>0</v>
      </c>
      <c r="E331" s="56"/>
      <c r="F331" s="56"/>
      <c r="G331" s="56"/>
      <c r="H331" s="58">
        <v>3000000</v>
      </c>
      <c r="I331" s="60">
        <v>224679</v>
      </c>
      <c r="J331" s="51">
        <f>+SUM(C331:G331)-(H331+I331)</f>
        <v>4814594</v>
      </c>
    </row>
    <row r="332" spans="1:10">
      <c r="A332" s="33" t="s">
        <v>88</v>
      </c>
      <c r="B332" s="43" t="s">
        <v>73</v>
      </c>
      <c r="C332" s="50">
        <v>13283340</v>
      </c>
      <c r="D332" s="56">
        <v>0</v>
      </c>
      <c r="E332" s="55"/>
      <c r="F332" s="55"/>
      <c r="G332" s="55"/>
      <c r="H332" s="38">
        <v>185100</v>
      </c>
      <c r="I332" s="57">
        <v>8352406</v>
      </c>
      <c r="J332" s="51">
        <f>SUM(C332:G332)-(H332+I332)</f>
        <v>4745834</v>
      </c>
    </row>
    <row r="333" spans="1:10">
      <c r="A333" s="190" t="s">
        <v>88</v>
      </c>
      <c r="B333" s="191" t="s">
        <v>91</v>
      </c>
      <c r="C333" s="50">
        <v>3721074</v>
      </c>
      <c r="D333" s="190"/>
      <c r="E333" s="190"/>
      <c r="F333" s="190"/>
      <c r="G333" s="190"/>
      <c r="H333" s="190"/>
      <c r="I333" s="190"/>
      <c r="J333" s="192">
        <f>SUM(C333:G333)-(H333+I333)</f>
        <v>3721074</v>
      </c>
    </row>
    <row r="334" spans="1:10">
      <c r="A334" s="190" t="s">
        <v>88</v>
      </c>
      <c r="B334" s="191" t="s">
        <v>92</v>
      </c>
      <c r="C334" s="50">
        <v>249769</v>
      </c>
      <c r="D334" s="56"/>
      <c r="E334" s="56"/>
      <c r="F334" s="56"/>
      <c r="G334" s="56"/>
      <c r="H334" s="38"/>
      <c r="I334" s="57"/>
      <c r="J334" s="192">
        <f>SUM(C334:G334)-(H334+I334)</f>
        <v>249769</v>
      </c>
    </row>
    <row r="335" spans="1:10">
      <c r="A335" s="190" t="s">
        <v>88</v>
      </c>
      <c r="B335" s="193" t="s">
        <v>93</v>
      </c>
      <c r="C335" s="50">
        <v>233614</v>
      </c>
      <c r="D335" s="56"/>
      <c r="E335" s="56"/>
      <c r="F335" s="56"/>
      <c r="G335" s="56"/>
      <c r="H335" s="38"/>
      <c r="I335" s="57"/>
      <c r="J335" s="192">
        <f>SUM(C335:G335)-(H335+I335)</f>
        <v>233614</v>
      </c>
    </row>
    <row r="336" spans="1:10">
      <c r="A336" s="190" t="s">
        <v>88</v>
      </c>
      <c r="B336" s="194" t="s">
        <v>94</v>
      </c>
      <c r="C336" s="50">
        <v>330169</v>
      </c>
      <c r="D336" s="190"/>
      <c r="E336" s="190"/>
      <c r="F336" s="190"/>
      <c r="G336" s="190"/>
      <c r="H336" s="190"/>
      <c r="I336" s="190"/>
      <c r="J336" s="192">
        <f>SUM(C336:G336)-(H336+I336)</f>
        <v>330169</v>
      </c>
    </row>
    <row r="337" spans="1:15" ht="15.75">
      <c r="C337" s="14"/>
      <c r="I337" s="14"/>
      <c r="J337" s="119">
        <f>+SUM(J317:J336)</f>
        <v>14369131</v>
      </c>
    </row>
    <row r="338" spans="1:15">
      <c r="C338" s="14"/>
      <c r="I338" s="14"/>
      <c r="J338" s="14"/>
    </row>
    <row r="339" spans="1:15" s="81" customFormat="1">
      <c r="A339" s="79" t="s">
        <v>74</v>
      </c>
      <c r="B339" s="79"/>
      <c r="C339" s="79"/>
      <c r="D339" s="79"/>
      <c r="E339" s="79"/>
      <c r="F339" s="79"/>
      <c r="G339" s="79"/>
      <c r="H339" s="79"/>
      <c r="I339" s="79"/>
      <c r="J339" s="80"/>
      <c r="L339" s="82"/>
      <c r="M339" s="82"/>
      <c r="N339" s="82"/>
      <c r="O339" s="82"/>
    </row>
    <row r="340" spans="1:15" s="81" customFormat="1">
      <c r="A340" s="83"/>
      <c r="B340" s="80"/>
      <c r="C340" s="84"/>
      <c r="D340" s="84"/>
      <c r="E340" s="84"/>
      <c r="F340" s="84"/>
      <c r="G340" s="84"/>
      <c r="H340" s="80"/>
      <c r="I340" s="80"/>
      <c r="J340" s="79"/>
      <c r="L340" s="82"/>
      <c r="M340" s="82"/>
      <c r="N340" s="82"/>
      <c r="O340" s="82"/>
    </row>
    <row r="341" spans="1:15" s="81" customFormat="1">
      <c r="A341" s="261" t="s">
        <v>62</v>
      </c>
      <c r="B341" s="263" t="s">
        <v>63</v>
      </c>
      <c r="C341" s="265" t="s">
        <v>76</v>
      </c>
      <c r="D341" s="284" t="s">
        <v>64</v>
      </c>
      <c r="E341" s="285"/>
      <c r="F341" s="285"/>
      <c r="G341" s="286"/>
      <c r="H341" s="287" t="s">
        <v>65</v>
      </c>
      <c r="I341" s="289" t="s">
        <v>66</v>
      </c>
      <c r="J341" s="80"/>
      <c r="L341" s="82"/>
      <c r="M341" s="82"/>
      <c r="N341" s="82"/>
      <c r="O341" s="82"/>
    </row>
    <row r="342" spans="1:15" s="81" customFormat="1">
      <c r="A342" s="262"/>
      <c r="B342" s="264"/>
      <c r="C342" s="266"/>
      <c r="D342" s="27" t="s">
        <v>29</v>
      </c>
      <c r="E342" s="27" t="s">
        <v>31</v>
      </c>
      <c r="F342" s="77" t="s">
        <v>78</v>
      </c>
      <c r="G342" s="27" t="s">
        <v>67</v>
      </c>
      <c r="H342" s="288"/>
      <c r="I342" s="290"/>
      <c r="J342" s="259" t="s">
        <v>77</v>
      </c>
      <c r="L342" s="82"/>
      <c r="M342" s="82"/>
      <c r="N342" s="82"/>
      <c r="O342" s="82"/>
    </row>
    <row r="343" spans="1:15" s="81" customFormat="1">
      <c r="A343" s="85"/>
      <c r="B343" s="86" t="s">
        <v>68</v>
      </c>
      <c r="C343" s="87"/>
      <c r="D343" s="87"/>
      <c r="E343" s="87"/>
      <c r="F343" s="87"/>
      <c r="G343" s="87"/>
      <c r="H343" s="87"/>
      <c r="I343" s="88"/>
      <c r="J343" s="260"/>
      <c r="L343" s="82"/>
      <c r="M343" s="82"/>
      <c r="N343" s="82"/>
      <c r="O343" s="82"/>
    </row>
    <row r="344" spans="1:15" s="81" customFormat="1" ht="16.5">
      <c r="A344" s="89" t="s">
        <v>75</v>
      </c>
      <c r="B344" s="13" t="s">
        <v>56</v>
      </c>
      <c r="C344" s="90">
        <v>40560</v>
      </c>
      <c r="D344" s="35"/>
      <c r="E344" s="35">
        <v>0</v>
      </c>
      <c r="F344" s="35"/>
      <c r="G344" s="35"/>
      <c r="H344" s="91"/>
      <c r="I344" s="92">
        <f>+SUM([2]COMPTA_CREPIN!$F$3050:$F$3066)</f>
        <v>21500</v>
      </c>
      <c r="J344" s="36">
        <f>+SUM(C344:G344)-(H344+I344)</f>
        <v>19060</v>
      </c>
      <c r="L344" s="82"/>
      <c r="M344" s="82"/>
      <c r="N344" s="82"/>
      <c r="O344" s="82"/>
    </row>
    <row r="345" spans="1:15" s="81" customFormat="1" ht="16.5">
      <c r="A345" s="89" t="s">
        <v>75</v>
      </c>
      <c r="B345" s="13" t="s">
        <v>34</v>
      </c>
      <c r="C345" s="90">
        <v>227975</v>
      </c>
      <c r="D345" s="35"/>
      <c r="E345" s="35">
        <f>+'[3]Compta Dalia (2)'!$E$1908+'[3]Compta Dalia (2)'!$E$1909+'[3]Compta Dalia (2)'!$E$1911+'[3]Compta Dalia (2)'!$E$1917</f>
        <v>119600</v>
      </c>
      <c r="F345" s="35"/>
      <c r="G345" s="35"/>
      <c r="H345" s="91">
        <f>+'[3]Compta Dalia (2)'!$F$1919</f>
        <v>1635</v>
      </c>
      <c r="I345" s="92">
        <v>345940</v>
      </c>
      <c r="J345" s="36">
        <f t="shared" ref="J345:J352" si="64">+SUM(C345:G345)-(H345+I345)</f>
        <v>0</v>
      </c>
      <c r="L345" s="82"/>
      <c r="M345" s="82"/>
      <c r="N345" s="82"/>
      <c r="O345" s="82"/>
    </row>
    <row r="346" spans="1:15" s="81" customFormat="1" ht="16.5">
      <c r="A346" s="89" t="s">
        <v>75</v>
      </c>
      <c r="B346" s="13" t="s">
        <v>37</v>
      </c>
      <c r="C346" s="90">
        <v>-605</v>
      </c>
      <c r="D346" s="35"/>
      <c r="E346" s="35">
        <f>+'[4]compta (3)'!$E$2556+'[4]compta (3)'!$E$2557+'[4]compta (3)'!$E$2558</f>
        <v>30000</v>
      </c>
      <c r="F346" s="35"/>
      <c r="G346" s="35"/>
      <c r="H346" s="93"/>
      <c r="I346" s="94">
        <f>'[4]compta (3)'!$F$2559</f>
        <v>21000</v>
      </c>
      <c r="J346" s="36">
        <f t="shared" si="64"/>
        <v>8395</v>
      </c>
      <c r="L346" s="82"/>
      <c r="M346" s="82"/>
      <c r="N346" s="82"/>
      <c r="O346" s="82"/>
    </row>
    <row r="347" spans="1:15" s="81" customFormat="1" ht="16.5">
      <c r="A347" s="89" t="s">
        <v>75</v>
      </c>
      <c r="B347" s="112" t="s">
        <v>32</v>
      </c>
      <c r="C347" s="90">
        <v>264659</v>
      </c>
      <c r="D347" s="113"/>
      <c r="E347" s="113">
        <f>+'[5]compta (2)'!$E$2521+'[5]compta (2)'!$E$2525+'[5]compta (2)'!$E$2527+'[5]compta (2)'!$E$2529</f>
        <v>325000</v>
      </c>
      <c r="F347" s="113"/>
      <c r="G347" s="113"/>
      <c r="H347" s="38">
        <f>'[5]compta (2)'!$F$2528+60000</f>
        <v>75000</v>
      </c>
      <c r="I347" s="38">
        <f>'[5]compta (2)'!$F$2522+'[5]compta (2)'!$F$2523+'[5]compta (2)'!$F$2524+'[5]compta (2)'!$F$2526+'[5]compta (2)'!$F$2530+'[5]compta (2)'!$F$2532+'[5]compta (2)'!$F$2533+'[5]compta (2)'!$F$2534</f>
        <v>507100</v>
      </c>
      <c r="J347" s="114">
        <f t="shared" si="64"/>
        <v>7559</v>
      </c>
      <c r="L347" s="82"/>
      <c r="M347" s="82"/>
      <c r="N347" s="82"/>
      <c r="O347" s="82"/>
    </row>
    <row r="348" spans="1:15" s="81" customFormat="1" ht="16.5">
      <c r="A348" s="89" t="s">
        <v>75</v>
      </c>
      <c r="B348" s="112" t="s">
        <v>57</v>
      </c>
      <c r="C348" s="90">
        <v>272500</v>
      </c>
      <c r="D348" s="113"/>
      <c r="E348" s="113">
        <f>+'[6]COMPTA_I23C (2)'!$E$4171+'[6]COMPTA_I23C (2)'!$E$4172+'[6]COMPTA_I23C (2)'!$E$4174+'[6]COMPTA_I23C (2)'!$E$4178+'[6]COMPTA_I23C (2)'!$E$4180+'[6]COMPTA_I23C (2)'!$E$4181</f>
        <v>695000</v>
      </c>
      <c r="F348" s="113"/>
      <c r="G348" s="113"/>
      <c r="H348" s="38"/>
      <c r="I348" s="90">
        <v>753500</v>
      </c>
      <c r="J348" s="114">
        <f t="shared" si="64"/>
        <v>214000</v>
      </c>
      <c r="L348" s="82"/>
      <c r="M348" s="82"/>
      <c r="N348" s="82"/>
      <c r="O348" s="82"/>
    </row>
    <row r="349" spans="1:15" s="81" customFormat="1" ht="16.5">
      <c r="A349" s="89" t="s">
        <v>75</v>
      </c>
      <c r="B349" s="13" t="s">
        <v>42</v>
      </c>
      <c r="C349" s="90">
        <v>284595</v>
      </c>
      <c r="D349" s="35"/>
      <c r="E349" s="35">
        <f>+'[7]Feuil1 (2)'!$E$2684+'[7]Feuil1 (2)'!$E$2689+'[7]Feuil1 (2)'!$E$2691</f>
        <v>275000</v>
      </c>
      <c r="F349" s="35">
        <f>'[5]compta (2)'!$F$2531</f>
        <v>60000</v>
      </c>
      <c r="G349" s="35"/>
      <c r="H349" s="93"/>
      <c r="I349" s="92">
        <v>633400</v>
      </c>
      <c r="J349" s="36">
        <f t="shared" si="64"/>
        <v>-13805</v>
      </c>
      <c r="L349" s="82"/>
      <c r="M349" s="82"/>
      <c r="N349" s="82"/>
      <c r="O349" s="82"/>
    </row>
    <row r="350" spans="1:15" s="81" customFormat="1" ht="16.5">
      <c r="A350" s="89" t="s">
        <v>75</v>
      </c>
      <c r="B350" s="13" t="s">
        <v>33</v>
      </c>
      <c r="C350" s="90">
        <v>-1750</v>
      </c>
      <c r="D350" s="35"/>
      <c r="E350" s="35">
        <f>+'[8]Compta Jospin (2)'!$E$1583+'[8]Compta Jospin (2)'!$E$1584+'[8]Compta Jospin (2)'!$E$1587</f>
        <v>96400</v>
      </c>
      <c r="F350" s="35"/>
      <c r="G350" s="35"/>
      <c r="H350" s="93">
        <f>+'[8]Compta Jospin (2)'!$F$1592</f>
        <v>950</v>
      </c>
      <c r="I350" s="92">
        <v>93700</v>
      </c>
      <c r="J350" s="36">
        <f t="shared" si="64"/>
        <v>0</v>
      </c>
      <c r="L350" s="82"/>
      <c r="M350" s="82"/>
      <c r="N350" s="82"/>
      <c r="O350" s="82"/>
    </row>
    <row r="351" spans="1:15" s="81" customFormat="1" ht="16.5">
      <c r="A351" s="89" t="s">
        <v>75</v>
      </c>
      <c r="B351" s="13" t="s">
        <v>35</v>
      </c>
      <c r="C351" s="90">
        <v>265600</v>
      </c>
      <c r="D351" s="35"/>
      <c r="E351" s="35">
        <f>+'[9]COMPT-P29 (2)'!$E$190+'[9]COMPT-P29 (2)'!$E$191+'[9]COMPT-P29 (2)'!$E$196+'[9]COMPT-P29 (2)'!$E$201+'[9]COMPT-P29 (2)'!$E$202+'[9]COMPT-P29 (2)'!$E$204+'[9]COMPT-P29 (2)'!$E$207+'[9]COMPT-P29 (2)'!$E$215</f>
        <v>855600</v>
      </c>
      <c r="F351" s="35"/>
      <c r="G351" s="35"/>
      <c r="H351" s="93"/>
      <c r="I351" s="92">
        <v>1036850</v>
      </c>
      <c r="J351" s="36">
        <f t="shared" si="64"/>
        <v>84350</v>
      </c>
      <c r="L351" s="82"/>
      <c r="M351" s="82"/>
      <c r="N351" s="82"/>
      <c r="O351" s="82"/>
    </row>
    <row r="352" spans="1:15" s="81" customFormat="1" ht="16.5">
      <c r="A352" s="89" t="s">
        <v>75</v>
      </c>
      <c r="B352" s="13" t="s">
        <v>58</v>
      </c>
      <c r="C352" s="90">
        <f t="shared" ref="C352" si="65">+C325</f>
        <v>-216251</v>
      </c>
      <c r="D352" s="35"/>
      <c r="E352" s="35">
        <v>0</v>
      </c>
      <c r="F352" s="35"/>
      <c r="G352" s="35"/>
      <c r="H352" s="93"/>
      <c r="I352" s="94">
        <v>0</v>
      </c>
      <c r="J352" s="36">
        <f t="shared" si="64"/>
        <v>-216251</v>
      </c>
      <c r="L352" s="82"/>
      <c r="M352" s="82"/>
      <c r="N352" s="82"/>
      <c r="O352" s="82"/>
    </row>
    <row r="353" spans="1:15" s="81" customFormat="1" ht="16.5">
      <c r="A353" s="89" t="s">
        <v>75</v>
      </c>
      <c r="B353" s="13" t="s">
        <v>39</v>
      </c>
      <c r="C353" s="90">
        <v>1025</v>
      </c>
      <c r="D353" s="35"/>
      <c r="E353" s="35">
        <f>+'[10]compta shely'!$E$90+'[10]compta shely'!$E$97+'[10]compta shely'!$E$100</f>
        <v>25000</v>
      </c>
      <c r="F353" s="35"/>
      <c r="G353" s="35"/>
      <c r="H353" s="93"/>
      <c r="I353" s="92">
        <v>24000</v>
      </c>
      <c r="J353" s="36">
        <f>+SUM(C353:G353)-(H353+I353)</f>
        <v>2025</v>
      </c>
      <c r="L353" s="82"/>
      <c r="M353" s="82"/>
      <c r="N353" s="82"/>
      <c r="O353" s="82"/>
    </row>
    <row r="354" spans="1:15" s="81" customFormat="1" ht="16.5">
      <c r="A354" s="37" t="s">
        <v>75</v>
      </c>
      <c r="B354" s="13" t="s">
        <v>38</v>
      </c>
      <c r="C354" s="90">
        <v>0</v>
      </c>
      <c r="D354" s="37"/>
      <c r="E354" s="37">
        <f>+'[11]compta ted'!$E$11</f>
        <v>10000</v>
      </c>
      <c r="F354" s="37"/>
      <c r="G354" s="37"/>
      <c r="H354" s="93"/>
      <c r="I354" s="92">
        <v>0</v>
      </c>
      <c r="J354" s="36">
        <f>+SUM(C354:G354)-(H354+I354)</f>
        <v>10000</v>
      </c>
      <c r="L354" s="82"/>
      <c r="M354" s="82"/>
      <c r="N354" s="82"/>
      <c r="O354" s="82"/>
    </row>
    <row r="355" spans="1:15" s="81" customFormat="1">
      <c r="A355" s="95" t="s">
        <v>69</v>
      </c>
      <c r="B355" s="96"/>
      <c r="C355" s="96"/>
      <c r="D355" s="96"/>
      <c r="E355" s="96"/>
      <c r="F355" s="96"/>
      <c r="G355" s="96"/>
      <c r="H355" s="96"/>
      <c r="I355" s="96"/>
      <c r="J355" s="97"/>
      <c r="L355" s="82"/>
      <c r="M355" s="82"/>
      <c r="N355" s="82"/>
      <c r="O355" s="82"/>
    </row>
    <row r="356" spans="1:15" s="81" customFormat="1">
      <c r="A356" s="37" t="s">
        <v>75</v>
      </c>
      <c r="B356" s="43" t="s">
        <v>70</v>
      </c>
      <c r="C356" s="44">
        <v>954796</v>
      </c>
      <c r="D356" s="35">
        <v>3000000</v>
      </c>
      <c r="E356" s="35"/>
      <c r="F356" s="35"/>
      <c r="G356" s="98">
        <v>17585</v>
      </c>
      <c r="H356" s="99">
        <v>2431600</v>
      </c>
      <c r="I356" s="100">
        <v>749106</v>
      </c>
      <c r="J356" s="101">
        <f>+SUM(C356:G356)-(H356+I356)</f>
        <v>791675</v>
      </c>
      <c r="L356" s="82"/>
      <c r="M356" s="82"/>
      <c r="N356" s="82"/>
      <c r="O356" s="82"/>
    </row>
    <row r="357" spans="1:15" s="81" customFormat="1">
      <c r="A357" s="102" t="s">
        <v>71</v>
      </c>
      <c r="B357" s="86"/>
      <c r="C357" s="96"/>
      <c r="D357" s="86"/>
      <c r="E357" s="86"/>
      <c r="F357" s="86"/>
      <c r="G357" s="86"/>
      <c r="H357" s="86"/>
      <c r="I357" s="86"/>
      <c r="J357" s="97"/>
      <c r="L357" s="82"/>
      <c r="M357" s="82"/>
      <c r="N357" s="82"/>
      <c r="O357" s="82"/>
    </row>
    <row r="358" spans="1:15" s="81" customFormat="1">
      <c r="A358" s="37" t="s">
        <v>75</v>
      </c>
      <c r="B358" s="43" t="s">
        <v>72</v>
      </c>
      <c r="C358" s="90">
        <v>705838</v>
      </c>
      <c r="D358" s="103">
        <v>10801800</v>
      </c>
      <c r="E358" s="104"/>
      <c r="F358" s="104"/>
      <c r="G358" s="104"/>
      <c r="H358" s="105">
        <v>3000000</v>
      </c>
      <c r="I358" s="106">
        <v>468365</v>
      </c>
      <c r="J358" s="36">
        <f>+SUM(C358:G358)-(H358+I358)</f>
        <v>8039273</v>
      </c>
      <c r="L358" s="82"/>
      <c r="M358" s="82"/>
      <c r="N358" s="82"/>
      <c r="O358" s="82"/>
    </row>
    <row r="359" spans="1:15" s="81" customFormat="1">
      <c r="A359" s="37" t="s">
        <v>75</v>
      </c>
      <c r="B359" s="43" t="s">
        <v>73</v>
      </c>
      <c r="C359" s="90">
        <v>14874402</v>
      </c>
      <c r="D359" s="104">
        <v>3279785</v>
      </c>
      <c r="E359" s="107"/>
      <c r="F359" s="107"/>
      <c r="G359" s="107"/>
      <c r="H359" s="108"/>
      <c r="I359" s="109">
        <v>4870847</v>
      </c>
      <c r="J359" s="36">
        <f>SUM(C359:G359)-(H359+I359)</f>
        <v>13283340</v>
      </c>
      <c r="L359" s="82"/>
      <c r="M359" s="82"/>
      <c r="N359" s="82"/>
      <c r="O359" s="82"/>
    </row>
    <row r="360" spans="1:15" s="81" customFormat="1">
      <c r="L360" s="82"/>
      <c r="M360" s="82"/>
      <c r="N360" s="82"/>
      <c r="O360" s="82"/>
    </row>
    <row r="361" spans="1:15" s="81" customFormat="1">
      <c r="C361" s="110">
        <f>+SUM(C344:C359)</f>
        <v>17673344</v>
      </c>
      <c r="I361" s="110">
        <f>SUM(I344:I359)</f>
        <v>9525308</v>
      </c>
      <c r="J361" s="110">
        <f>+SUM(J344:J359)</f>
        <v>22229621</v>
      </c>
      <c r="L361" s="82"/>
      <c r="M361" s="82"/>
      <c r="N361" s="82"/>
      <c r="O361" s="82"/>
    </row>
    <row r="362" spans="1:15">
      <c r="C362" s="14"/>
      <c r="I362" s="14"/>
      <c r="J362" s="14"/>
    </row>
    <row r="363" spans="1:15">
      <c r="A363" s="69" t="s">
        <v>79</v>
      </c>
      <c r="B363" s="69"/>
    </row>
    <row r="364" spans="1:15">
      <c r="A364" s="70" t="s">
        <v>80</v>
      </c>
      <c r="B364" s="70"/>
      <c r="C364" s="70"/>
      <c r="D364" s="70"/>
      <c r="E364" s="70"/>
      <c r="F364" s="70"/>
      <c r="G364" s="70"/>
      <c r="H364" s="70"/>
      <c r="I364" s="70"/>
      <c r="J364" s="70"/>
    </row>
    <row r="366" spans="1:15">
      <c r="A366" s="272" t="s">
        <v>62</v>
      </c>
      <c r="B366" s="272" t="s">
        <v>63</v>
      </c>
      <c r="C366" s="283" t="s">
        <v>82</v>
      </c>
      <c r="D366" s="278" t="s">
        <v>64</v>
      </c>
      <c r="E366" s="278"/>
      <c r="F366" s="278"/>
      <c r="G366" s="278"/>
      <c r="H366" s="279" t="s">
        <v>65</v>
      </c>
      <c r="I366" s="281" t="s">
        <v>66</v>
      </c>
      <c r="J366" s="274" t="s">
        <v>83</v>
      </c>
      <c r="K366" s="275"/>
    </row>
    <row r="367" spans="1:15" ht="28.5" customHeight="1">
      <c r="A367" s="273"/>
      <c r="B367" s="273"/>
      <c r="C367" s="273"/>
      <c r="D367" s="74" t="s">
        <v>29</v>
      </c>
      <c r="E367" s="71" t="s">
        <v>31</v>
      </c>
      <c r="F367" s="71" t="s">
        <v>33</v>
      </c>
      <c r="G367" s="71" t="s">
        <v>67</v>
      </c>
      <c r="H367" s="280"/>
      <c r="I367" s="282"/>
      <c r="J367" s="276"/>
      <c r="K367" s="277"/>
    </row>
    <row r="368" spans="1:15">
      <c r="A368" s="52"/>
      <c r="B368" s="52" t="s">
        <v>68</v>
      </c>
      <c r="C368" s="54"/>
      <c r="D368" s="54"/>
      <c r="E368" s="54"/>
      <c r="F368" s="54"/>
      <c r="G368" s="54"/>
      <c r="H368" s="54"/>
      <c r="I368" s="54"/>
      <c r="J368" s="54"/>
      <c r="K368" s="52"/>
    </row>
    <row r="369" spans="1:11">
      <c r="A369" s="52" t="s">
        <v>81</v>
      </c>
      <c r="B369" s="52" t="s">
        <v>56</v>
      </c>
      <c r="C369" s="54">
        <v>89360</v>
      </c>
      <c r="D369" s="54"/>
      <c r="E369" s="54">
        <v>13000</v>
      </c>
      <c r="F369" s="54"/>
      <c r="G369" s="54"/>
      <c r="H369" s="54"/>
      <c r="I369" s="54">
        <v>61800</v>
      </c>
      <c r="J369" s="54">
        <v>40560</v>
      </c>
      <c r="K369" s="52"/>
    </row>
    <row r="370" spans="1:11">
      <c r="A370" s="52" t="s">
        <v>81</v>
      </c>
      <c r="B370" s="52" t="s">
        <v>34</v>
      </c>
      <c r="C370" s="54">
        <v>-1025</v>
      </c>
      <c r="D370" s="54"/>
      <c r="E370" s="54">
        <v>684500</v>
      </c>
      <c r="F370" s="54"/>
      <c r="G370" s="54"/>
      <c r="H370" s="54"/>
      <c r="I370" s="54">
        <v>455500</v>
      </c>
      <c r="J370" s="54">
        <v>227975</v>
      </c>
      <c r="K370" s="52"/>
    </row>
    <row r="371" spans="1:11">
      <c r="A371" s="52" t="s">
        <v>81</v>
      </c>
      <c r="B371" s="52" t="s">
        <v>37</v>
      </c>
      <c r="C371" s="54">
        <v>14395</v>
      </c>
      <c r="D371" s="54"/>
      <c r="E371" s="54">
        <v>40000</v>
      </c>
      <c r="F371" s="54"/>
      <c r="G371" s="54"/>
      <c r="H371" s="54"/>
      <c r="I371" s="54">
        <v>55000</v>
      </c>
      <c r="J371" s="54">
        <v>-605</v>
      </c>
      <c r="K371" s="52"/>
    </row>
    <row r="372" spans="1:11">
      <c r="A372" s="52" t="s">
        <v>81</v>
      </c>
      <c r="B372" s="52" t="s">
        <v>32</v>
      </c>
      <c r="C372" s="54">
        <v>8559</v>
      </c>
      <c r="D372" s="54"/>
      <c r="E372" s="54">
        <v>428750</v>
      </c>
      <c r="F372" s="54">
        <v>280200</v>
      </c>
      <c r="G372" s="54"/>
      <c r="H372" s="54"/>
      <c r="I372" s="54">
        <v>452850</v>
      </c>
      <c r="J372" s="54">
        <v>264659</v>
      </c>
      <c r="K372" s="52"/>
    </row>
    <row r="373" spans="1:11">
      <c r="A373" s="52" t="s">
        <v>81</v>
      </c>
      <c r="B373" s="52" t="s">
        <v>57</v>
      </c>
      <c r="C373" s="54">
        <v>-5750</v>
      </c>
      <c r="D373" s="54"/>
      <c r="E373" s="54">
        <v>1161750</v>
      </c>
      <c r="F373" s="54"/>
      <c r="G373" s="54"/>
      <c r="H373" s="54">
        <v>124000</v>
      </c>
      <c r="I373" s="54">
        <v>759500</v>
      </c>
      <c r="J373" s="54">
        <v>272500</v>
      </c>
      <c r="K373" s="52"/>
    </row>
    <row r="374" spans="1:11">
      <c r="A374" s="52" t="s">
        <v>81</v>
      </c>
      <c r="B374" s="52" t="s">
        <v>42</v>
      </c>
      <c r="C374" s="54">
        <v>12995</v>
      </c>
      <c r="D374" s="54"/>
      <c r="E374" s="54">
        <v>726000</v>
      </c>
      <c r="F374" s="54"/>
      <c r="G374" s="54"/>
      <c r="H374" s="54"/>
      <c r="I374" s="54">
        <v>454400</v>
      </c>
      <c r="J374" s="54">
        <v>284595</v>
      </c>
      <c r="K374" s="52"/>
    </row>
    <row r="375" spans="1:11">
      <c r="A375" s="52" t="s">
        <v>81</v>
      </c>
      <c r="B375" s="52" t="s">
        <v>33</v>
      </c>
      <c r="C375" s="54">
        <v>6050</v>
      </c>
      <c r="D375" s="54"/>
      <c r="E375" s="54">
        <v>736300</v>
      </c>
      <c r="F375" s="54"/>
      <c r="G375" s="54"/>
      <c r="H375" s="54">
        <v>405200</v>
      </c>
      <c r="I375" s="54">
        <v>338900</v>
      </c>
      <c r="J375" s="54">
        <v>-1750</v>
      </c>
      <c r="K375" s="52"/>
    </row>
    <row r="376" spans="1:11">
      <c r="A376" s="52" t="s">
        <v>81</v>
      </c>
      <c r="B376" s="52" t="s">
        <v>35</v>
      </c>
      <c r="C376" s="54">
        <v>142400</v>
      </c>
      <c r="D376" s="54"/>
      <c r="E376" s="54">
        <v>1014000</v>
      </c>
      <c r="F376" s="54"/>
      <c r="G376" s="54"/>
      <c r="H376" s="54">
        <v>100000</v>
      </c>
      <c r="I376" s="54">
        <v>790800</v>
      </c>
      <c r="J376" s="54">
        <v>265600</v>
      </c>
      <c r="K376" s="52"/>
    </row>
    <row r="377" spans="1:11">
      <c r="A377" s="52" t="s">
        <v>81</v>
      </c>
      <c r="B377" s="52" t="s">
        <v>58</v>
      </c>
      <c r="C377" s="54">
        <v>-221251.00072999997</v>
      </c>
      <c r="D377" s="54"/>
      <c r="E377" s="54">
        <v>485000</v>
      </c>
      <c r="F377" s="54"/>
      <c r="G377" s="54"/>
      <c r="H377" s="54">
        <v>5000</v>
      </c>
      <c r="I377" s="54">
        <v>475000</v>
      </c>
      <c r="J377" s="54">
        <v>-216251.00072999997</v>
      </c>
      <c r="K377" s="52"/>
    </row>
    <row r="378" spans="1:11">
      <c r="A378" s="52" t="s">
        <v>81</v>
      </c>
      <c r="B378" s="52" t="s">
        <v>39</v>
      </c>
      <c r="C378" s="54">
        <v>14225</v>
      </c>
      <c r="D378" s="54"/>
      <c r="E378" s="54">
        <v>30000</v>
      </c>
      <c r="F378" s="54"/>
      <c r="G378" s="54"/>
      <c r="H378" s="54"/>
      <c r="I378" s="54">
        <v>43200</v>
      </c>
      <c r="J378" s="54">
        <v>1025</v>
      </c>
      <c r="K378" s="52"/>
    </row>
    <row r="379" spans="1:11">
      <c r="A379" s="72" t="s">
        <v>69</v>
      </c>
      <c r="B379" s="72"/>
      <c r="C379" s="73"/>
      <c r="D379" s="73"/>
      <c r="E379" s="73"/>
      <c r="F379" s="73"/>
      <c r="G379" s="73"/>
      <c r="H379" s="73"/>
      <c r="I379" s="73"/>
      <c r="J379" s="73"/>
      <c r="K379" s="72"/>
    </row>
    <row r="380" spans="1:11">
      <c r="A380" s="52" t="s">
        <v>81</v>
      </c>
      <c r="B380" s="52" t="s">
        <v>70</v>
      </c>
      <c r="C380" s="54">
        <v>494738</v>
      </c>
      <c r="D380" s="54">
        <v>6000000</v>
      </c>
      <c r="E380" s="54"/>
      <c r="F380" s="54"/>
      <c r="G380" s="54">
        <v>105000</v>
      </c>
      <c r="H380" s="54">
        <v>5070300</v>
      </c>
      <c r="I380" s="54">
        <v>574642</v>
      </c>
      <c r="J380" s="54">
        <v>954796</v>
      </c>
      <c r="K380" s="52"/>
    </row>
    <row r="381" spans="1:11">
      <c r="A381" s="72" t="s">
        <v>71</v>
      </c>
      <c r="B381" s="72"/>
      <c r="C381" s="73"/>
      <c r="D381" s="73"/>
      <c r="E381" s="73"/>
      <c r="F381" s="73"/>
      <c r="G381" s="73"/>
      <c r="H381" s="73"/>
      <c r="I381" s="73"/>
      <c r="J381" s="73"/>
      <c r="K381" s="72"/>
    </row>
    <row r="382" spans="1:11">
      <c r="A382" s="52" t="s">
        <v>81</v>
      </c>
      <c r="B382" s="52" t="s">
        <v>72</v>
      </c>
      <c r="C382" s="54">
        <v>11363703</v>
      </c>
      <c r="D382" s="54"/>
      <c r="E382" s="54"/>
      <c r="F382" s="54"/>
      <c r="G382" s="54"/>
      <c r="H382" s="54">
        <v>10000000</v>
      </c>
      <c r="I382" s="54">
        <v>657865</v>
      </c>
      <c r="J382" s="54">
        <v>705838</v>
      </c>
      <c r="K382" s="52"/>
    </row>
    <row r="383" spans="1:11">
      <c r="A383" s="52" t="s">
        <v>81</v>
      </c>
      <c r="B383" s="52" t="s">
        <v>73</v>
      </c>
      <c r="C383" s="54">
        <v>4902843</v>
      </c>
      <c r="D383" s="54">
        <v>17119140</v>
      </c>
      <c r="E383" s="54"/>
      <c r="F383" s="54"/>
      <c r="G383" s="54"/>
      <c r="H383" s="54"/>
      <c r="I383" s="54">
        <v>7147581</v>
      </c>
      <c r="J383" s="54">
        <v>14874402</v>
      </c>
      <c r="K383" s="52"/>
    </row>
    <row r="384" spans="1:11">
      <c r="A384" s="52"/>
      <c r="B384" s="52"/>
      <c r="C384" s="54"/>
      <c r="D384" s="54"/>
      <c r="E384" s="54"/>
      <c r="F384" s="54"/>
      <c r="G384" s="54"/>
      <c r="H384" s="54"/>
      <c r="I384" s="54"/>
      <c r="J384" s="54"/>
      <c r="K384" s="52"/>
    </row>
    <row r="385" spans="1:11">
      <c r="A385" s="52"/>
      <c r="B385" s="52"/>
      <c r="C385" s="54"/>
      <c r="D385" s="54"/>
      <c r="E385" s="54"/>
      <c r="F385" s="54"/>
      <c r="G385" s="54"/>
      <c r="H385" s="54"/>
      <c r="I385" s="54">
        <v>12267038</v>
      </c>
      <c r="J385" s="54">
        <v>17673343.99927</v>
      </c>
      <c r="K385" s="52" t="b">
        <v>1</v>
      </c>
    </row>
    <row r="386" spans="1:11">
      <c r="J386" s="76" t="b">
        <f>J385=[12]TABLEAU!$I$16</f>
        <v>1</v>
      </c>
    </row>
  </sheetData>
  <mergeCells count="98">
    <mergeCell ref="I26:I27"/>
    <mergeCell ref="J27:J28"/>
    <mergeCell ref="A26:A27"/>
    <mergeCell ref="B26:B27"/>
    <mergeCell ref="C26:C27"/>
    <mergeCell ref="D26:G26"/>
    <mergeCell ref="H26:H27"/>
    <mergeCell ref="I50:I51"/>
    <mergeCell ref="J51:J52"/>
    <mergeCell ref="A50:A51"/>
    <mergeCell ref="B50:B51"/>
    <mergeCell ref="C50:C51"/>
    <mergeCell ref="D50:G50"/>
    <mergeCell ref="H50:H51"/>
    <mergeCell ref="I99:I100"/>
    <mergeCell ref="J100:J101"/>
    <mergeCell ref="A99:A100"/>
    <mergeCell ref="B99:B100"/>
    <mergeCell ref="C99:C100"/>
    <mergeCell ref="D99:G99"/>
    <mergeCell ref="H99:H100"/>
    <mergeCell ref="I125:I126"/>
    <mergeCell ref="J126:J127"/>
    <mergeCell ref="A125:A126"/>
    <mergeCell ref="B125:B126"/>
    <mergeCell ref="C125:C126"/>
    <mergeCell ref="D125:G125"/>
    <mergeCell ref="H125:H126"/>
    <mergeCell ref="I234:I235"/>
    <mergeCell ref="J235:J236"/>
    <mergeCell ref="A234:A235"/>
    <mergeCell ref="B234:B235"/>
    <mergeCell ref="C234:C235"/>
    <mergeCell ref="D234:G234"/>
    <mergeCell ref="H234:H235"/>
    <mergeCell ref="I287:I288"/>
    <mergeCell ref="J288:J289"/>
    <mergeCell ref="A287:A288"/>
    <mergeCell ref="B287:B288"/>
    <mergeCell ref="C287:C288"/>
    <mergeCell ref="D287:G287"/>
    <mergeCell ref="H287:H288"/>
    <mergeCell ref="A341:A342"/>
    <mergeCell ref="D341:G341"/>
    <mergeCell ref="H341:H342"/>
    <mergeCell ref="J342:J343"/>
    <mergeCell ref="I341:I342"/>
    <mergeCell ref="A366:A367"/>
    <mergeCell ref="J315:J316"/>
    <mergeCell ref="A314:A315"/>
    <mergeCell ref="B314:B315"/>
    <mergeCell ref="C314:C315"/>
    <mergeCell ref="D314:G314"/>
    <mergeCell ref="H314:H315"/>
    <mergeCell ref="I314:I315"/>
    <mergeCell ref="B366:B367"/>
    <mergeCell ref="J366:K367"/>
    <mergeCell ref="D366:G366"/>
    <mergeCell ref="H366:H367"/>
    <mergeCell ref="I366:I367"/>
    <mergeCell ref="C366:C367"/>
    <mergeCell ref="B341:B342"/>
    <mergeCell ref="C341:C342"/>
    <mergeCell ref="I261:I262"/>
    <mergeCell ref="J262:J263"/>
    <mergeCell ref="A261:A262"/>
    <mergeCell ref="B261:B262"/>
    <mergeCell ref="C261:C262"/>
    <mergeCell ref="D261:G261"/>
    <mergeCell ref="H261:H262"/>
    <mergeCell ref="I206:I207"/>
    <mergeCell ref="J207:J208"/>
    <mergeCell ref="A206:A207"/>
    <mergeCell ref="B206:B207"/>
    <mergeCell ref="C206:C207"/>
    <mergeCell ref="D206:G206"/>
    <mergeCell ref="H206:H207"/>
    <mergeCell ref="I178:I179"/>
    <mergeCell ref="J179:J180"/>
    <mergeCell ref="A178:A179"/>
    <mergeCell ref="B178:B179"/>
    <mergeCell ref="C178:C179"/>
    <mergeCell ref="D178:G178"/>
    <mergeCell ref="H178:H179"/>
    <mergeCell ref="I151:I152"/>
    <mergeCell ref="J152:J153"/>
    <mergeCell ref="A151:A152"/>
    <mergeCell ref="B151:B152"/>
    <mergeCell ref="C151:C152"/>
    <mergeCell ref="D151:G151"/>
    <mergeCell ref="H151:H152"/>
    <mergeCell ref="I74:I75"/>
    <mergeCell ref="J75:J76"/>
    <mergeCell ref="A74:A75"/>
    <mergeCell ref="B74:B75"/>
    <mergeCell ref="C74:C75"/>
    <mergeCell ref="D74:G74"/>
    <mergeCell ref="H74:H7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U21"/>
  <sheetViews>
    <sheetView topLeftCell="E1" workbookViewId="0">
      <selection activeCell="E23" sqref="E23"/>
    </sheetView>
  </sheetViews>
  <sheetFormatPr baseColWidth="10" defaultRowHeight="15"/>
  <cols>
    <col min="1" max="1" width="21.140625" customWidth="1"/>
    <col min="2" max="2" width="23.85546875" bestFit="1" customWidth="1"/>
    <col min="3" max="3" width="16.140625" customWidth="1"/>
    <col min="4" max="4" width="19.140625" customWidth="1"/>
    <col min="5" max="5" width="16.140625" customWidth="1"/>
    <col min="6" max="6" width="19.140625" customWidth="1"/>
    <col min="7" max="7" width="16.140625" customWidth="1"/>
    <col min="8" max="8" width="19.140625" customWidth="1"/>
    <col min="9" max="9" width="16.140625" customWidth="1"/>
    <col min="10" max="10" width="19.140625" customWidth="1"/>
    <col min="11" max="11" width="16.140625" customWidth="1"/>
    <col min="12" max="12" width="19.140625" customWidth="1"/>
    <col min="13" max="13" width="16.140625" customWidth="1"/>
    <col min="14" max="14" width="19.140625" customWidth="1"/>
    <col min="15" max="15" width="16.140625" customWidth="1"/>
    <col min="16" max="16" width="19.140625" customWidth="1"/>
    <col min="17" max="17" width="16.140625" customWidth="1"/>
    <col min="18" max="18" width="19.140625" customWidth="1"/>
    <col min="19" max="19" width="16.140625" customWidth="1"/>
    <col min="20" max="20" width="19.140625" customWidth="1"/>
    <col min="21" max="21" width="16.140625" customWidth="1"/>
    <col min="22" max="22" width="19.140625" customWidth="1"/>
    <col min="23" max="23" width="16.140625" customWidth="1"/>
    <col min="24" max="24" width="19.140625" customWidth="1"/>
    <col min="25" max="25" width="16.140625" customWidth="1"/>
    <col min="26" max="26" width="19.140625" customWidth="1"/>
    <col min="27" max="27" width="16.140625" customWidth="1"/>
    <col min="28" max="28" width="19.140625" customWidth="1"/>
    <col min="29" max="29" width="16.140625" customWidth="1"/>
    <col min="30" max="30" width="19.140625" customWidth="1"/>
    <col min="31" max="31" width="16.140625" customWidth="1"/>
    <col min="32" max="32" width="19.140625" customWidth="1"/>
    <col min="33" max="33" width="16.140625" customWidth="1"/>
    <col min="34" max="34" width="19.140625" customWidth="1"/>
    <col min="35" max="35" width="16.140625" customWidth="1"/>
    <col min="36" max="36" width="19.140625" customWidth="1"/>
    <col min="37" max="37" width="16.140625" customWidth="1"/>
    <col min="38" max="38" width="19.140625" customWidth="1"/>
    <col min="39" max="39" width="16.140625" customWidth="1"/>
    <col min="40" max="40" width="24.140625" customWidth="1"/>
    <col min="41" max="41" width="21" customWidth="1"/>
    <col min="42" max="42" width="10.140625" customWidth="1"/>
    <col min="43" max="43" width="21" customWidth="1"/>
    <col min="44" max="44" width="17.28515625" customWidth="1"/>
    <col min="45" max="45" width="17.140625" customWidth="1"/>
    <col min="46" max="46" width="16" customWidth="1"/>
  </cols>
  <sheetData>
    <row r="3" spans="1:47">
      <c r="B3" s="6" t="s">
        <v>140</v>
      </c>
    </row>
    <row r="4" spans="1:47">
      <c r="B4" t="s">
        <v>157</v>
      </c>
      <c r="D4" t="s">
        <v>7</v>
      </c>
      <c r="F4" t="s">
        <v>241</v>
      </c>
      <c r="H4" t="s">
        <v>158</v>
      </c>
      <c r="J4" t="s">
        <v>149</v>
      </c>
      <c r="L4" t="s">
        <v>161</v>
      </c>
      <c r="N4" t="s">
        <v>160</v>
      </c>
      <c r="P4" t="s">
        <v>41</v>
      </c>
      <c r="R4" t="s">
        <v>2</v>
      </c>
      <c r="T4" t="s">
        <v>4</v>
      </c>
      <c r="V4" t="s">
        <v>8</v>
      </c>
      <c r="X4" t="s">
        <v>6</v>
      </c>
      <c r="Z4" t="s">
        <v>159</v>
      </c>
      <c r="AB4" t="s">
        <v>40</v>
      </c>
      <c r="AD4" t="s">
        <v>156</v>
      </c>
      <c r="AF4" t="s">
        <v>177</v>
      </c>
      <c r="AH4" t="s">
        <v>162</v>
      </c>
      <c r="AJ4" t="s">
        <v>84</v>
      </c>
      <c r="AL4" t="s">
        <v>203</v>
      </c>
      <c r="AN4" t="s">
        <v>146</v>
      </c>
      <c r="AO4" t="s">
        <v>148</v>
      </c>
    </row>
    <row r="5" spans="1:47">
      <c r="A5" s="6" t="s">
        <v>138</v>
      </c>
      <c r="B5" t="s">
        <v>147</v>
      </c>
      <c r="C5" t="s">
        <v>145</v>
      </c>
      <c r="D5" t="s">
        <v>147</v>
      </c>
      <c r="E5" t="s">
        <v>145</v>
      </c>
      <c r="F5" t="s">
        <v>147</v>
      </c>
      <c r="G5" t="s">
        <v>145</v>
      </c>
      <c r="H5" t="s">
        <v>147</v>
      </c>
      <c r="I5" t="s">
        <v>145</v>
      </c>
      <c r="J5" t="s">
        <v>147</v>
      </c>
      <c r="K5" t="s">
        <v>145</v>
      </c>
      <c r="L5" t="s">
        <v>147</v>
      </c>
      <c r="M5" t="s">
        <v>145</v>
      </c>
      <c r="N5" t="s">
        <v>147</v>
      </c>
      <c r="O5" t="s">
        <v>145</v>
      </c>
      <c r="P5" t="s">
        <v>147</v>
      </c>
      <c r="Q5" t="s">
        <v>145</v>
      </c>
      <c r="R5" t="s">
        <v>147</v>
      </c>
      <c r="S5" t="s">
        <v>145</v>
      </c>
      <c r="T5" t="s">
        <v>147</v>
      </c>
      <c r="U5" t="s">
        <v>145</v>
      </c>
      <c r="V5" t="s">
        <v>147</v>
      </c>
      <c r="W5" t="s">
        <v>145</v>
      </c>
      <c r="X5" t="s">
        <v>147</v>
      </c>
      <c r="Y5" t="s">
        <v>145</v>
      </c>
      <c r="Z5" t="s">
        <v>147</v>
      </c>
      <c r="AA5" t="s">
        <v>145</v>
      </c>
      <c r="AB5" t="s">
        <v>147</v>
      </c>
      <c r="AC5" t="s">
        <v>145</v>
      </c>
      <c r="AD5" t="s">
        <v>147</v>
      </c>
      <c r="AE5" t="s">
        <v>145</v>
      </c>
      <c r="AF5" t="s">
        <v>147</v>
      </c>
      <c r="AG5" t="s">
        <v>145</v>
      </c>
      <c r="AH5" t="s">
        <v>147</v>
      </c>
      <c r="AI5" t="s">
        <v>145</v>
      </c>
      <c r="AJ5" t="s">
        <v>147</v>
      </c>
      <c r="AK5" t="s">
        <v>145</v>
      </c>
      <c r="AL5" t="s">
        <v>147</v>
      </c>
      <c r="AM5" t="s">
        <v>145</v>
      </c>
      <c r="AQ5" s="52"/>
      <c r="AR5" s="52" t="s">
        <v>49</v>
      </c>
      <c r="AS5" s="52" t="s">
        <v>50</v>
      </c>
      <c r="AT5" s="52" t="s">
        <v>51</v>
      </c>
      <c r="AU5" s="52" t="s">
        <v>52</v>
      </c>
    </row>
    <row r="6" spans="1:47">
      <c r="A6" s="7" t="s">
        <v>29</v>
      </c>
      <c r="B6" s="203"/>
      <c r="C6" s="203">
        <v>28323</v>
      </c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>
        <v>228462</v>
      </c>
      <c r="T6" s="203"/>
      <c r="U6" s="203">
        <v>260000</v>
      </c>
      <c r="V6" s="203"/>
      <c r="W6" s="203"/>
      <c r="X6" s="203"/>
      <c r="Y6" s="203"/>
      <c r="Z6" s="203"/>
      <c r="AA6" s="203"/>
      <c r="AB6" s="203"/>
      <c r="AC6" s="203"/>
      <c r="AD6" s="203"/>
      <c r="AE6" s="203"/>
      <c r="AF6" s="203"/>
      <c r="AG6" s="203"/>
      <c r="AH6" s="203"/>
      <c r="AI6" s="203"/>
      <c r="AJ6" s="203"/>
      <c r="AK6" s="203"/>
      <c r="AL6" s="203"/>
      <c r="AM6" s="203"/>
      <c r="AN6" s="203"/>
      <c r="AO6" s="203">
        <v>516785</v>
      </c>
      <c r="AQ6" s="52" t="s">
        <v>54</v>
      </c>
      <c r="AR6" s="54">
        <f>AJ6</f>
        <v>0</v>
      </c>
      <c r="AS6" s="54">
        <f>+AK6</f>
        <v>0</v>
      </c>
      <c r="AT6" s="54">
        <f>AO6-AS6</f>
        <v>516785</v>
      </c>
      <c r="AU6" s="54">
        <f>+J6</f>
        <v>0</v>
      </c>
    </row>
    <row r="7" spans="1:47">
      <c r="A7" s="7" t="s">
        <v>30</v>
      </c>
      <c r="B7" s="203"/>
      <c r="C7" s="203">
        <v>22798</v>
      </c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>
        <v>150000</v>
      </c>
      <c r="P7" s="203"/>
      <c r="Q7" s="203"/>
      <c r="R7" s="203"/>
      <c r="S7" s="203">
        <v>1576019</v>
      </c>
      <c r="T7" s="203"/>
      <c r="U7" s="203">
        <v>500000</v>
      </c>
      <c r="V7" s="203"/>
      <c r="W7" s="203"/>
      <c r="X7" s="203"/>
      <c r="Y7" s="203"/>
      <c r="Z7" s="203"/>
      <c r="AA7" s="203"/>
      <c r="AB7" s="203"/>
      <c r="AC7" s="203"/>
      <c r="AD7" s="203"/>
      <c r="AE7" s="203"/>
      <c r="AF7" s="203"/>
      <c r="AG7" s="203"/>
      <c r="AH7" s="203"/>
      <c r="AI7" s="203"/>
      <c r="AJ7" s="203"/>
      <c r="AK7" s="203">
        <v>4000000</v>
      </c>
      <c r="AL7" s="203"/>
      <c r="AM7" s="203"/>
      <c r="AN7" s="203"/>
      <c r="AO7" s="203">
        <v>6248817</v>
      </c>
      <c r="AQ7" s="52" t="s">
        <v>55</v>
      </c>
      <c r="AR7" s="54">
        <f t="shared" ref="AR7:AR16" si="0">AJ7</f>
        <v>0</v>
      </c>
      <c r="AS7" s="54">
        <f>+AK7</f>
        <v>4000000</v>
      </c>
      <c r="AT7" s="54">
        <f>AO7-AS7</f>
        <v>2248817</v>
      </c>
      <c r="AU7" s="54">
        <f t="shared" ref="AU7:AU17" si="1">+J7</f>
        <v>0</v>
      </c>
    </row>
    <row r="8" spans="1:47">
      <c r="A8" s="7" t="s">
        <v>31</v>
      </c>
      <c r="B8" s="203"/>
      <c r="C8" s="203"/>
      <c r="D8" s="203"/>
      <c r="E8" s="203">
        <v>183000</v>
      </c>
      <c r="F8" s="203"/>
      <c r="G8" s="203">
        <v>368917</v>
      </c>
      <c r="H8" s="203"/>
      <c r="I8" s="203">
        <v>445000</v>
      </c>
      <c r="J8" s="203"/>
      <c r="K8" s="203">
        <v>89175</v>
      </c>
      <c r="L8" s="203"/>
      <c r="M8" s="203"/>
      <c r="N8" s="203"/>
      <c r="O8" s="203">
        <v>76000</v>
      </c>
      <c r="P8" s="203"/>
      <c r="Q8" s="203">
        <v>341900</v>
      </c>
      <c r="R8" s="203"/>
      <c r="S8" s="203">
        <v>465433</v>
      </c>
      <c r="T8" s="203"/>
      <c r="U8" s="203">
        <v>88250</v>
      </c>
      <c r="V8" s="203"/>
      <c r="W8" s="203">
        <v>87625</v>
      </c>
      <c r="X8" s="203"/>
      <c r="Y8" s="203">
        <v>186000</v>
      </c>
      <c r="Z8" s="203"/>
      <c r="AA8" s="203">
        <v>15800</v>
      </c>
      <c r="AB8" s="203"/>
      <c r="AC8" s="203"/>
      <c r="AD8" s="203"/>
      <c r="AE8" s="203">
        <v>101500</v>
      </c>
      <c r="AF8" s="203"/>
      <c r="AG8" s="203"/>
      <c r="AH8" s="203"/>
      <c r="AI8" s="203">
        <v>31000</v>
      </c>
      <c r="AJ8" s="203">
        <v>4015000</v>
      </c>
      <c r="AK8" s="203">
        <v>1008025</v>
      </c>
      <c r="AL8" s="203"/>
      <c r="AM8" s="203"/>
      <c r="AN8" s="203">
        <v>4015000</v>
      </c>
      <c r="AO8" s="203">
        <v>3487625</v>
      </c>
      <c r="AQ8" s="52" t="s">
        <v>31</v>
      </c>
      <c r="AR8" s="54">
        <f t="shared" si="0"/>
        <v>4015000</v>
      </c>
      <c r="AS8" s="54">
        <f>+AK8</f>
        <v>1008025</v>
      </c>
      <c r="AT8" s="54">
        <f t="shared" ref="AT8:AT17" si="2">AO8-AS8</f>
        <v>2479600</v>
      </c>
      <c r="AU8" s="54">
        <f t="shared" si="1"/>
        <v>0</v>
      </c>
    </row>
    <row r="9" spans="1:47">
      <c r="A9" s="7" t="s">
        <v>56</v>
      </c>
      <c r="B9" s="203"/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>
        <v>4000</v>
      </c>
      <c r="N9" s="203"/>
      <c r="O9" s="203"/>
      <c r="P9" s="203"/>
      <c r="Q9" s="203"/>
      <c r="R9" s="203"/>
      <c r="S9" s="203">
        <v>2000</v>
      </c>
      <c r="T9" s="203"/>
      <c r="U9" s="203"/>
      <c r="V9" s="203"/>
      <c r="W9" s="203"/>
      <c r="X9" s="203"/>
      <c r="Y9" s="203"/>
      <c r="Z9" s="203"/>
      <c r="AA9" s="203"/>
      <c r="AB9" s="203"/>
      <c r="AC9" s="203">
        <v>61000</v>
      </c>
      <c r="AD9" s="203"/>
      <c r="AE9" s="203"/>
      <c r="AF9" s="203"/>
      <c r="AG9" s="203"/>
      <c r="AH9" s="203"/>
      <c r="AI9" s="203"/>
      <c r="AJ9" s="203">
        <v>57000</v>
      </c>
      <c r="AK9" s="203"/>
      <c r="AL9" s="203"/>
      <c r="AM9" s="203"/>
      <c r="AN9" s="203">
        <v>57000</v>
      </c>
      <c r="AO9" s="203">
        <v>67000</v>
      </c>
      <c r="AQ9" s="52" t="s">
        <v>56</v>
      </c>
      <c r="AR9" s="54">
        <f t="shared" si="0"/>
        <v>57000</v>
      </c>
      <c r="AS9" s="54">
        <f t="shared" ref="AS9:AS17" si="3">+AK9</f>
        <v>0</v>
      </c>
      <c r="AT9" s="54">
        <f t="shared" si="2"/>
        <v>67000</v>
      </c>
      <c r="AU9" s="54">
        <f t="shared" si="1"/>
        <v>0</v>
      </c>
    </row>
    <row r="10" spans="1:47">
      <c r="A10" s="7" t="s">
        <v>37</v>
      </c>
      <c r="B10" s="203"/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03">
        <v>1000</v>
      </c>
      <c r="R10" s="203"/>
      <c r="S10" s="203"/>
      <c r="T10" s="203"/>
      <c r="U10" s="203"/>
      <c r="V10" s="203"/>
      <c r="W10" s="203"/>
      <c r="X10" s="203"/>
      <c r="Y10" s="203"/>
      <c r="Z10" s="203"/>
      <c r="AA10" s="203"/>
      <c r="AB10" s="203"/>
      <c r="AC10" s="203">
        <v>20500</v>
      </c>
      <c r="AD10" s="203"/>
      <c r="AE10" s="203"/>
      <c r="AF10" s="203"/>
      <c r="AG10" s="203"/>
      <c r="AH10" s="203"/>
      <c r="AI10" s="203"/>
      <c r="AJ10" s="203">
        <v>20000</v>
      </c>
      <c r="AK10" s="203"/>
      <c r="AL10" s="203"/>
      <c r="AM10" s="203"/>
      <c r="AN10" s="203">
        <v>20000</v>
      </c>
      <c r="AO10" s="203">
        <v>21500</v>
      </c>
      <c r="AQ10" s="52" t="s">
        <v>37</v>
      </c>
      <c r="AR10" s="54">
        <f t="shared" si="0"/>
        <v>20000</v>
      </c>
      <c r="AS10" s="54">
        <f t="shared" si="3"/>
        <v>0</v>
      </c>
      <c r="AT10" s="54">
        <f t="shared" si="2"/>
        <v>21500</v>
      </c>
      <c r="AU10" s="54">
        <f t="shared" si="1"/>
        <v>0</v>
      </c>
    </row>
    <row r="11" spans="1:47">
      <c r="A11" s="7" t="s">
        <v>187</v>
      </c>
      <c r="B11" s="203"/>
      <c r="C11" s="203"/>
      <c r="D11" s="203"/>
      <c r="E11" s="203"/>
      <c r="F11" s="203"/>
      <c r="G11" s="203"/>
      <c r="H11" s="203"/>
      <c r="I11" s="203"/>
      <c r="J11" s="203"/>
      <c r="K11" s="203"/>
      <c r="L11" s="203"/>
      <c r="M11" s="203">
        <v>31700</v>
      </c>
      <c r="N11" s="203"/>
      <c r="O11" s="203"/>
      <c r="P11" s="203"/>
      <c r="Q11" s="203"/>
      <c r="R11" s="203"/>
      <c r="S11" s="203"/>
      <c r="T11" s="203"/>
      <c r="U11" s="203"/>
      <c r="V11" s="203"/>
      <c r="W11" s="203"/>
      <c r="X11" s="203"/>
      <c r="Y11" s="203"/>
      <c r="Z11" s="203"/>
      <c r="AA11" s="203"/>
      <c r="AB11" s="203"/>
      <c r="AC11" s="203">
        <v>83900</v>
      </c>
      <c r="AD11" s="203"/>
      <c r="AE11" s="203"/>
      <c r="AF11" s="203"/>
      <c r="AG11" s="203">
        <v>137000</v>
      </c>
      <c r="AH11" s="203"/>
      <c r="AI11" s="203"/>
      <c r="AJ11" s="203">
        <v>270000</v>
      </c>
      <c r="AK11" s="203">
        <v>15000</v>
      </c>
      <c r="AL11" s="203"/>
      <c r="AM11" s="203"/>
      <c r="AN11" s="203">
        <v>270000</v>
      </c>
      <c r="AO11" s="203">
        <v>267600</v>
      </c>
      <c r="AQ11" s="52" t="s">
        <v>187</v>
      </c>
      <c r="AR11" s="54">
        <f t="shared" si="0"/>
        <v>270000</v>
      </c>
      <c r="AS11" s="54">
        <f t="shared" si="3"/>
        <v>15000</v>
      </c>
      <c r="AT11" s="54">
        <f>AO11-AS11</f>
        <v>252600</v>
      </c>
      <c r="AU11" s="54">
        <f t="shared" si="1"/>
        <v>0</v>
      </c>
    </row>
    <row r="12" spans="1:47">
      <c r="A12" s="7" t="s">
        <v>185</v>
      </c>
      <c r="B12" s="203"/>
      <c r="C12" s="203"/>
      <c r="D12" s="203"/>
      <c r="E12" s="203"/>
      <c r="F12" s="203"/>
      <c r="G12" s="203"/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203"/>
      <c r="S12" s="203"/>
      <c r="T12" s="203"/>
      <c r="U12" s="203"/>
      <c r="V12" s="203"/>
      <c r="W12" s="203"/>
      <c r="X12" s="203"/>
      <c r="Y12" s="203"/>
      <c r="Z12" s="203"/>
      <c r="AA12" s="203"/>
      <c r="AB12" s="203"/>
      <c r="AC12" s="203">
        <v>18500</v>
      </c>
      <c r="AD12" s="203"/>
      <c r="AE12" s="203"/>
      <c r="AF12" s="203"/>
      <c r="AG12" s="203"/>
      <c r="AH12" s="203"/>
      <c r="AI12" s="203"/>
      <c r="AJ12" s="203">
        <v>25000</v>
      </c>
      <c r="AK12" s="203"/>
      <c r="AL12" s="203"/>
      <c r="AM12" s="203"/>
      <c r="AN12" s="203">
        <v>25000</v>
      </c>
      <c r="AO12" s="203">
        <v>18500</v>
      </c>
      <c r="AQ12" s="52" t="s">
        <v>185</v>
      </c>
      <c r="AR12" s="54">
        <f t="shared" si="0"/>
        <v>25000</v>
      </c>
      <c r="AS12" s="54">
        <f t="shared" si="3"/>
        <v>0</v>
      </c>
      <c r="AT12" s="54">
        <f t="shared" si="2"/>
        <v>18500</v>
      </c>
      <c r="AU12" s="54">
        <f t="shared" si="1"/>
        <v>0</v>
      </c>
    </row>
    <row r="13" spans="1:47">
      <c r="A13" s="7" t="s">
        <v>57</v>
      </c>
      <c r="B13" s="203"/>
      <c r="C13" s="203"/>
      <c r="D13" s="203"/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203"/>
      <c r="P13" s="203"/>
      <c r="Q13" s="203"/>
      <c r="R13" s="203"/>
      <c r="S13" s="203"/>
      <c r="T13" s="203"/>
      <c r="U13" s="203"/>
      <c r="V13" s="203"/>
      <c r="W13" s="203"/>
      <c r="X13" s="203"/>
      <c r="Y13" s="203"/>
      <c r="Z13" s="203"/>
      <c r="AA13" s="203"/>
      <c r="AB13" s="203"/>
      <c r="AC13" s="203">
        <v>20500</v>
      </c>
      <c r="AD13" s="203"/>
      <c r="AE13" s="203"/>
      <c r="AF13" s="203"/>
      <c r="AG13" s="203"/>
      <c r="AH13" s="203"/>
      <c r="AI13" s="203"/>
      <c r="AJ13" s="203">
        <v>35000</v>
      </c>
      <c r="AK13" s="203"/>
      <c r="AL13" s="203"/>
      <c r="AM13" s="203"/>
      <c r="AN13" s="203">
        <v>35000</v>
      </c>
      <c r="AO13" s="203">
        <v>20500</v>
      </c>
      <c r="AQ13" s="52" t="s">
        <v>300</v>
      </c>
      <c r="AR13" s="54">
        <f t="shared" si="0"/>
        <v>35000</v>
      </c>
      <c r="AS13" s="54">
        <f t="shared" si="3"/>
        <v>0</v>
      </c>
      <c r="AT13" s="54">
        <f t="shared" si="2"/>
        <v>20500</v>
      </c>
      <c r="AU13" s="54">
        <f t="shared" si="1"/>
        <v>0</v>
      </c>
    </row>
    <row r="14" spans="1:47">
      <c r="A14" s="7" t="s">
        <v>174</v>
      </c>
      <c r="B14" s="203"/>
      <c r="C14" s="203"/>
      <c r="D14" s="203"/>
      <c r="E14" s="203"/>
      <c r="F14" s="203"/>
      <c r="G14" s="203"/>
      <c r="H14" s="203"/>
      <c r="I14" s="203">
        <v>40000</v>
      </c>
      <c r="J14" s="203"/>
      <c r="K14" s="203"/>
      <c r="L14" s="203"/>
      <c r="M14" s="203">
        <v>26175</v>
      </c>
      <c r="N14" s="203"/>
      <c r="O14" s="203"/>
      <c r="P14" s="203"/>
      <c r="Q14" s="203"/>
      <c r="R14" s="203"/>
      <c r="S14" s="203"/>
      <c r="T14" s="203"/>
      <c r="U14" s="203"/>
      <c r="V14" s="203"/>
      <c r="W14" s="203"/>
      <c r="X14" s="203"/>
      <c r="Y14" s="203"/>
      <c r="Z14" s="203"/>
      <c r="AA14" s="203"/>
      <c r="AB14" s="203"/>
      <c r="AC14" s="203">
        <v>106800</v>
      </c>
      <c r="AD14" s="203"/>
      <c r="AE14" s="203"/>
      <c r="AF14" s="203"/>
      <c r="AG14" s="203">
        <v>300000</v>
      </c>
      <c r="AH14" s="203"/>
      <c r="AI14" s="203"/>
      <c r="AJ14" s="203">
        <v>511625</v>
      </c>
      <c r="AK14" s="203"/>
      <c r="AL14" s="203"/>
      <c r="AM14" s="203"/>
      <c r="AN14" s="203">
        <v>511625</v>
      </c>
      <c r="AO14" s="203">
        <v>472975</v>
      </c>
      <c r="AQ14" s="52" t="s">
        <v>42</v>
      </c>
      <c r="AR14" s="54">
        <f t="shared" si="0"/>
        <v>511625</v>
      </c>
      <c r="AS14" s="54">
        <f t="shared" si="3"/>
        <v>0</v>
      </c>
      <c r="AT14" s="54">
        <f t="shared" si="2"/>
        <v>472975</v>
      </c>
      <c r="AU14" s="54">
        <f t="shared" si="1"/>
        <v>0</v>
      </c>
    </row>
    <row r="15" spans="1:47">
      <c r="A15" s="7" t="s">
        <v>102</v>
      </c>
      <c r="B15" s="203"/>
      <c r="C15" s="203"/>
      <c r="D15" s="203"/>
      <c r="E15" s="203"/>
      <c r="F15" s="203"/>
      <c r="G15" s="203"/>
      <c r="H15" s="203"/>
      <c r="I15" s="203"/>
      <c r="J15" s="203"/>
      <c r="K15" s="203"/>
      <c r="L15" s="203"/>
      <c r="M15" s="203"/>
      <c r="N15" s="203"/>
      <c r="O15" s="203"/>
      <c r="P15" s="203"/>
      <c r="Q15" s="203"/>
      <c r="R15" s="203"/>
      <c r="S15" s="203"/>
      <c r="T15" s="203"/>
      <c r="U15" s="203"/>
      <c r="V15" s="203"/>
      <c r="W15" s="203"/>
      <c r="X15" s="203"/>
      <c r="Y15" s="203"/>
      <c r="Z15" s="203"/>
      <c r="AA15" s="203"/>
      <c r="AB15" s="203"/>
      <c r="AC15" s="203">
        <v>39500</v>
      </c>
      <c r="AD15" s="203"/>
      <c r="AE15" s="203"/>
      <c r="AF15" s="203"/>
      <c r="AG15" s="203"/>
      <c r="AH15" s="203"/>
      <c r="AI15" s="203"/>
      <c r="AJ15" s="203">
        <v>40000</v>
      </c>
      <c r="AK15" s="203"/>
      <c r="AL15" s="203"/>
      <c r="AM15" s="203"/>
      <c r="AN15" s="203">
        <v>40000</v>
      </c>
      <c r="AO15" s="203">
        <v>39500</v>
      </c>
      <c r="AQ15" s="52" t="s">
        <v>102</v>
      </c>
      <c r="AR15" s="54">
        <f t="shared" si="0"/>
        <v>40000</v>
      </c>
      <c r="AS15" s="54">
        <f t="shared" si="3"/>
        <v>0</v>
      </c>
      <c r="AT15" s="54">
        <f t="shared" si="2"/>
        <v>39500</v>
      </c>
      <c r="AU15" s="54">
        <f t="shared" si="1"/>
        <v>0</v>
      </c>
    </row>
    <row r="16" spans="1:47">
      <c r="A16" s="7" t="s">
        <v>35</v>
      </c>
      <c r="B16" s="203"/>
      <c r="C16" s="203"/>
      <c r="D16" s="203"/>
      <c r="E16" s="203"/>
      <c r="F16" s="203"/>
      <c r="G16" s="203"/>
      <c r="H16" s="203"/>
      <c r="I16" s="203"/>
      <c r="J16" s="203"/>
      <c r="K16" s="203"/>
      <c r="L16" s="203"/>
      <c r="M16" s="203"/>
      <c r="N16" s="203"/>
      <c r="O16" s="203"/>
      <c r="P16" s="203"/>
      <c r="Q16" s="203"/>
      <c r="R16" s="203"/>
      <c r="S16" s="203"/>
      <c r="T16" s="203"/>
      <c r="U16" s="203"/>
      <c r="V16" s="203"/>
      <c r="W16" s="203"/>
      <c r="X16" s="203"/>
      <c r="Y16" s="203"/>
      <c r="Z16" s="203"/>
      <c r="AA16" s="203"/>
      <c r="AB16" s="203"/>
      <c r="AC16" s="203"/>
      <c r="AD16" s="203"/>
      <c r="AE16" s="203"/>
      <c r="AF16" s="203"/>
      <c r="AG16" s="203"/>
      <c r="AH16" s="203"/>
      <c r="AI16" s="203"/>
      <c r="AJ16" s="203">
        <v>9400</v>
      </c>
      <c r="AK16" s="203"/>
      <c r="AL16" s="203"/>
      <c r="AM16" s="203"/>
      <c r="AN16" s="203">
        <v>9400</v>
      </c>
      <c r="AO16" s="203"/>
      <c r="AQ16" s="52" t="s">
        <v>35</v>
      </c>
      <c r="AR16" s="54">
        <f t="shared" si="0"/>
        <v>9400</v>
      </c>
      <c r="AS16" s="54">
        <f t="shared" si="3"/>
        <v>0</v>
      </c>
      <c r="AT16" s="54">
        <f t="shared" si="2"/>
        <v>0</v>
      </c>
      <c r="AU16" s="54">
        <f t="shared" si="1"/>
        <v>0</v>
      </c>
    </row>
    <row r="17" spans="1:47">
      <c r="A17" s="7" t="s">
        <v>122</v>
      </c>
      <c r="B17" s="203"/>
      <c r="C17" s="203"/>
      <c r="D17" s="203"/>
      <c r="E17" s="203"/>
      <c r="F17" s="203"/>
      <c r="G17" s="203"/>
      <c r="H17" s="203"/>
      <c r="I17" s="203"/>
      <c r="J17" s="203"/>
      <c r="K17" s="203"/>
      <c r="L17" s="203"/>
      <c r="M17" s="203"/>
      <c r="N17" s="203"/>
      <c r="O17" s="203"/>
      <c r="P17" s="203"/>
      <c r="Q17" s="203"/>
      <c r="R17" s="203"/>
      <c r="S17" s="203"/>
      <c r="T17" s="203"/>
      <c r="U17" s="203"/>
      <c r="V17" s="203"/>
      <c r="W17" s="203"/>
      <c r="X17" s="203"/>
      <c r="Y17" s="203"/>
      <c r="Z17" s="203"/>
      <c r="AA17" s="203"/>
      <c r="AB17" s="203"/>
      <c r="AC17" s="203">
        <v>15700</v>
      </c>
      <c r="AD17" s="203"/>
      <c r="AE17" s="203"/>
      <c r="AF17" s="203"/>
      <c r="AG17" s="203"/>
      <c r="AH17" s="203"/>
      <c r="AI17" s="203"/>
      <c r="AJ17" s="203"/>
      <c r="AK17" s="203"/>
      <c r="AL17" s="203">
        <v>40000</v>
      </c>
      <c r="AM17" s="203"/>
      <c r="AN17" s="203">
        <v>40000</v>
      </c>
      <c r="AO17" s="203">
        <v>15700</v>
      </c>
      <c r="AQ17" s="52" t="s">
        <v>122</v>
      </c>
      <c r="AR17" s="54">
        <f t="shared" ref="AR17" si="4">AL17</f>
        <v>40000</v>
      </c>
      <c r="AS17" s="54">
        <f t="shared" si="3"/>
        <v>0</v>
      </c>
      <c r="AT17" s="54">
        <f t="shared" si="2"/>
        <v>15700</v>
      </c>
      <c r="AU17" s="54">
        <f t="shared" si="1"/>
        <v>0</v>
      </c>
    </row>
    <row r="18" spans="1:47">
      <c r="A18" s="7" t="s">
        <v>139</v>
      </c>
      <c r="B18" s="203"/>
      <c r="C18" s="203">
        <v>51121</v>
      </c>
      <c r="D18" s="203"/>
      <c r="E18" s="203">
        <v>183000</v>
      </c>
      <c r="F18" s="203"/>
      <c r="G18" s="203">
        <v>368917</v>
      </c>
      <c r="H18" s="203"/>
      <c r="I18" s="203">
        <v>485000</v>
      </c>
      <c r="J18" s="203"/>
      <c r="K18" s="203">
        <v>89175</v>
      </c>
      <c r="L18" s="203"/>
      <c r="M18" s="203">
        <v>61875</v>
      </c>
      <c r="N18" s="203"/>
      <c r="O18" s="203">
        <v>226000</v>
      </c>
      <c r="P18" s="203"/>
      <c r="Q18" s="203">
        <v>342900</v>
      </c>
      <c r="R18" s="203"/>
      <c r="S18" s="203">
        <v>2271914</v>
      </c>
      <c r="T18" s="203"/>
      <c r="U18" s="203">
        <v>848250</v>
      </c>
      <c r="V18" s="203"/>
      <c r="W18" s="203">
        <v>87625</v>
      </c>
      <c r="X18" s="203"/>
      <c r="Y18" s="203">
        <v>186000</v>
      </c>
      <c r="Z18" s="203"/>
      <c r="AA18" s="203">
        <v>15800</v>
      </c>
      <c r="AB18" s="203"/>
      <c r="AC18" s="203">
        <v>366400</v>
      </c>
      <c r="AD18" s="203"/>
      <c r="AE18" s="203">
        <v>101500</v>
      </c>
      <c r="AF18" s="203"/>
      <c r="AG18" s="203">
        <v>437000</v>
      </c>
      <c r="AH18" s="203"/>
      <c r="AI18" s="203">
        <v>31000</v>
      </c>
      <c r="AJ18" s="203">
        <v>4983025</v>
      </c>
      <c r="AK18" s="203">
        <v>5023025</v>
      </c>
      <c r="AL18" s="203">
        <v>40000</v>
      </c>
      <c r="AM18" s="203"/>
      <c r="AN18" s="203">
        <v>5023025</v>
      </c>
      <c r="AO18" s="203">
        <v>11176502</v>
      </c>
      <c r="AQ18" s="246"/>
      <c r="AR18" s="54">
        <f>SUM(AR6:AR17)</f>
        <v>5023025</v>
      </c>
      <c r="AS18" s="54">
        <f t="shared" ref="AS18" si="5">SUM(AS6:AS17)</f>
        <v>5023025</v>
      </c>
      <c r="AT18" s="54">
        <f>AO18-AS18</f>
        <v>6153477</v>
      </c>
      <c r="AU18" s="54">
        <f>SUM(AU6:AU17)</f>
        <v>0</v>
      </c>
    </row>
    <row r="21" spans="1:47">
      <c r="AS21" s="8">
        <f>AS18+AT18</f>
        <v>11176502</v>
      </c>
    </row>
  </sheetData>
  <dataConsolidate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3:B7"/>
  <sheetViews>
    <sheetView workbookViewId="0">
      <selection activeCell="D23" sqref="D23"/>
    </sheetView>
  </sheetViews>
  <sheetFormatPr baseColWidth="10" defaultRowHeight="15"/>
  <cols>
    <col min="1" max="1" width="21" bestFit="1" customWidth="1"/>
    <col min="2" max="2" width="16.140625" customWidth="1"/>
  </cols>
  <sheetData>
    <row r="3" spans="1:2">
      <c r="A3" s="6" t="s">
        <v>138</v>
      </c>
      <c r="B3" t="s">
        <v>145</v>
      </c>
    </row>
    <row r="4" spans="1:2">
      <c r="A4" s="7" t="s">
        <v>128</v>
      </c>
      <c r="B4" s="249">
        <v>1047931</v>
      </c>
    </row>
    <row r="5" spans="1:2">
      <c r="A5" s="7" t="s">
        <v>111</v>
      </c>
      <c r="B5" s="249">
        <v>4048192</v>
      </c>
    </row>
    <row r="6" spans="1:2">
      <c r="A6" s="7" t="s">
        <v>303</v>
      </c>
      <c r="B6" s="249">
        <v>1057354</v>
      </c>
    </row>
    <row r="7" spans="1:2">
      <c r="A7" s="7" t="s">
        <v>139</v>
      </c>
      <c r="B7" s="251">
        <v>6153477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BK305"/>
  <sheetViews>
    <sheetView zoomScale="71" zoomScaleNormal="71" workbookViewId="0">
      <pane ySplit="11" topLeftCell="A190" activePane="bottomLeft" state="frozen"/>
      <selection pane="bottomLeft" activeCell="D154" sqref="D154"/>
    </sheetView>
  </sheetViews>
  <sheetFormatPr baseColWidth="10" defaultColWidth="11.42578125" defaultRowHeight="15"/>
  <cols>
    <col min="1" max="1" width="13.85546875" style="1" customWidth="1"/>
    <col min="2" max="2" width="74.85546875" style="1" customWidth="1"/>
    <col min="3" max="3" width="21.42578125" style="1" customWidth="1"/>
    <col min="4" max="4" width="14" style="1" customWidth="1"/>
    <col min="5" max="5" width="15.7109375" style="129" customWidth="1"/>
    <col min="6" max="6" width="13.140625" style="183" customWidth="1"/>
    <col min="7" max="7" width="17.85546875" style="2" customWidth="1"/>
    <col min="8" max="8" width="16.28515625" style="1" customWidth="1"/>
    <col min="9" max="9" width="16.5703125" style="132" customWidth="1"/>
    <col min="10" max="10" width="14.7109375" style="1" customWidth="1"/>
    <col min="11" max="11" width="8.42578125" style="1" customWidth="1"/>
    <col min="12" max="12" width="10" style="1" customWidth="1"/>
    <col min="13" max="13" width="17.85546875" style="1" customWidth="1"/>
    <col min="14" max="14" width="11.42578125" style="1"/>
    <col min="15" max="15" width="12" style="1" customWidth="1"/>
    <col min="16" max="16384" width="11.42578125" style="1"/>
  </cols>
  <sheetData>
    <row r="1" spans="1:63" s="123" customFormat="1" ht="26.25" customHeight="1">
      <c r="A1" s="291" t="s">
        <v>195</v>
      </c>
      <c r="B1" s="291"/>
      <c r="C1" s="291"/>
      <c r="D1" s="291"/>
      <c r="E1" s="291"/>
      <c r="F1" s="292"/>
      <c r="G1" s="291"/>
      <c r="H1" s="291"/>
      <c r="I1" s="291"/>
      <c r="J1" s="291"/>
      <c r="K1" s="291"/>
      <c r="L1" s="291"/>
      <c r="M1" s="291"/>
      <c r="N1" s="291"/>
      <c r="O1" s="291"/>
    </row>
    <row r="2" spans="1:63">
      <c r="B2" s="146" t="s">
        <v>154</v>
      </c>
      <c r="C2" s="147">
        <v>35938210</v>
      </c>
    </row>
    <row r="4" spans="1:63" ht="15.75">
      <c r="B4" s="128" t="s">
        <v>11</v>
      </c>
      <c r="C4" s="128" t="s">
        <v>12</v>
      </c>
    </row>
    <row r="5" spans="1:63">
      <c r="B5" s="3" t="s">
        <v>13</v>
      </c>
      <c r="C5" s="4">
        <f>SUM(E13:E1153)</f>
        <v>5023025</v>
      </c>
      <c r="E5" s="129" t="s">
        <v>109</v>
      </c>
      <c r="H5" s="5"/>
      <c r="I5" s="178"/>
    </row>
    <row r="6" spans="1:63" ht="16.5">
      <c r="B6" s="3" t="s">
        <v>14</v>
      </c>
      <c r="C6" s="4">
        <f>SUM(F13:F1154)</f>
        <v>11176502</v>
      </c>
      <c r="E6" s="168">
        <f>+C7-Récapitulatif!I18</f>
        <v>0</v>
      </c>
      <c r="J6" s="5"/>
      <c r="K6" s="176"/>
      <c r="N6" s="75"/>
    </row>
    <row r="7" spans="1:63" ht="16.5">
      <c r="B7" s="3" t="s">
        <v>15</v>
      </c>
      <c r="C7" s="4">
        <f>C2+C5-C6</f>
        <v>29784733</v>
      </c>
      <c r="D7" s="186">
        <f>C7-Récapitulatif!I18</f>
        <v>0</v>
      </c>
      <c r="K7" s="176"/>
      <c r="N7" s="75"/>
    </row>
    <row r="9" spans="1:63" ht="16.5">
      <c r="B9" s="78"/>
    </row>
    <row r="11" spans="1:63" ht="15.75">
      <c r="A11" s="120" t="s">
        <v>0</v>
      </c>
      <c r="B11" s="121" t="s">
        <v>16</v>
      </c>
      <c r="C11" s="121" t="s">
        <v>17</v>
      </c>
      <c r="D11" s="121" t="s">
        <v>18</v>
      </c>
      <c r="E11" s="131" t="s">
        <v>19</v>
      </c>
      <c r="F11" s="184" t="s">
        <v>20</v>
      </c>
      <c r="G11" s="122" t="s">
        <v>21</v>
      </c>
      <c r="H11" s="121" t="s">
        <v>22</v>
      </c>
      <c r="I11" s="133" t="s">
        <v>23</v>
      </c>
      <c r="J11" s="121" t="s">
        <v>24</v>
      </c>
      <c r="K11" s="121" t="s">
        <v>25</v>
      </c>
      <c r="L11" s="121" t="s">
        <v>26</v>
      </c>
      <c r="M11" s="121" t="s">
        <v>90</v>
      </c>
      <c r="N11" s="121" t="s">
        <v>28</v>
      </c>
      <c r="O11" s="121" t="s">
        <v>27</v>
      </c>
    </row>
    <row r="12" spans="1:63" s="116" customFormat="1" ht="15.75">
      <c r="A12" s="211">
        <v>44409</v>
      </c>
      <c r="B12" s="212" t="s">
        <v>182</v>
      </c>
      <c r="C12" s="212"/>
      <c r="D12" s="212"/>
      <c r="E12" s="213"/>
      <c r="F12" s="214"/>
      <c r="G12" s="215">
        <f>+C2</f>
        <v>35938210</v>
      </c>
      <c r="H12" s="212"/>
      <c r="I12" s="216"/>
      <c r="J12" s="212"/>
      <c r="K12" s="212"/>
      <c r="L12" s="212" t="s">
        <v>181</v>
      </c>
      <c r="M12" s="212"/>
      <c r="N12" s="212"/>
      <c r="O12" s="212"/>
    </row>
    <row r="13" spans="1:63" s="201" customFormat="1" ht="15" customHeight="1">
      <c r="A13" s="211">
        <v>44409</v>
      </c>
      <c r="B13" s="217" t="s">
        <v>374</v>
      </c>
      <c r="C13" s="217" t="s">
        <v>40</v>
      </c>
      <c r="D13" s="217" t="s">
        <v>175</v>
      </c>
      <c r="E13" s="213"/>
      <c r="F13" s="213">
        <v>10000</v>
      </c>
      <c r="G13" s="213">
        <f t="shared" ref="G13:G19" si="0">+G12+E13-F13</f>
        <v>35928210</v>
      </c>
      <c r="H13" s="217" t="s">
        <v>174</v>
      </c>
      <c r="I13" s="216" t="s">
        <v>176</v>
      </c>
      <c r="J13" s="216" t="s">
        <v>111</v>
      </c>
      <c r="K13" s="218" t="s">
        <v>285</v>
      </c>
      <c r="L13" s="212" t="s">
        <v>181</v>
      </c>
      <c r="M13" s="219" t="s">
        <v>320</v>
      </c>
      <c r="N13" s="219" t="s">
        <v>295</v>
      </c>
      <c r="O13" s="212"/>
    </row>
    <row r="14" spans="1:63" s="201" customFormat="1" ht="15" customHeight="1">
      <c r="A14" s="211">
        <v>44409</v>
      </c>
      <c r="B14" s="217" t="s">
        <v>307</v>
      </c>
      <c r="C14" s="217" t="s">
        <v>157</v>
      </c>
      <c r="D14" s="217" t="s">
        <v>192</v>
      </c>
      <c r="E14" s="213"/>
      <c r="F14" s="213">
        <v>2811</v>
      </c>
      <c r="G14" s="213">
        <f t="shared" si="0"/>
        <v>35925399</v>
      </c>
      <c r="H14" s="217" t="s">
        <v>29</v>
      </c>
      <c r="I14" s="219" t="s">
        <v>271</v>
      </c>
      <c r="J14" s="216" t="s">
        <v>128</v>
      </c>
      <c r="K14" s="218" t="s">
        <v>284</v>
      </c>
      <c r="L14" s="212" t="s">
        <v>181</v>
      </c>
      <c r="M14" s="243"/>
      <c r="N14" s="219"/>
      <c r="O14" s="212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</row>
    <row r="15" spans="1:63" s="201" customFormat="1" ht="15" customHeight="1">
      <c r="A15" s="211">
        <v>44410</v>
      </c>
      <c r="B15" s="217" t="s">
        <v>31</v>
      </c>
      <c r="C15" s="217" t="s">
        <v>84</v>
      </c>
      <c r="D15" s="217"/>
      <c r="E15" s="213">
        <v>130000</v>
      </c>
      <c r="F15" s="213"/>
      <c r="G15" s="213">
        <f t="shared" si="0"/>
        <v>36055399</v>
      </c>
      <c r="H15" s="217" t="s">
        <v>174</v>
      </c>
      <c r="I15" s="216" t="s">
        <v>178</v>
      </c>
      <c r="J15" s="216"/>
      <c r="K15" s="218"/>
      <c r="L15" s="212" t="s">
        <v>181</v>
      </c>
      <c r="M15" s="219"/>
      <c r="N15" s="219"/>
      <c r="O15" s="212"/>
    </row>
    <row r="16" spans="1:63" s="201" customFormat="1" ht="15" customHeight="1">
      <c r="A16" s="211">
        <v>44410</v>
      </c>
      <c r="B16" s="220" t="s">
        <v>308</v>
      </c>
      <c r="C16" s="217" t="s">
        <v>158</v>
      </c>
      <c r="D16" s="217" t="s">
        <v>175</v>
      </c>
      <c r="E16" s="213"/>
      <c r="F16" s="213">
        <v>40000</v>
      </c>
      <c r="G16" s="213">
        <f t="shared" si="0"/>
        <v>36015399</v>
      </c>
      <c r="H16" s="217" t="s">
        <v>174</v>
      </c>
      <c r="I16" s="216" t="s">
        <v>176</v>
      </c>
      <c r="J16" s="216" t="s">
        <v>111</v>
      </c>
      <c r="K16" s="218" t="s">
        <v>285</v>
      </c>
      <c r="L16" s="212" t="s">
        <v>181</v>
      </c>
      <c r="M16" s="219" t="s">
        <v>321</v>
      </c>
      <c r="N16" s="219" t="s">
        <v>295</v>
      </c>
      <c r="O16" s="212"/>
    </row>
    <row r="17" spans="1:63" s="201" customFormat="1" ht="15" customHeight="1">
      <c r="A17" s="211">
        <v>44410</v>
      </c>
      <c r="B17" s="217" t="s">
        <v>42</v>
      </c>
      <c r="C17" s="217" t="s">
        <v>84</v>
      </c>
      <c r="D17" s="217"/>
      <c r="E17" s="213"/>
      <c r="F17" s="213">
        <v>130000</v>
      </c>
      <c r="G17" s="213">
        <f t="shared" si="0"/>
        <v>35885399</v>
      </c>
      <c r="H17" s="217" t="s">
        <v>31</v>
      </c>
      <c r="I17" s="216" t="s">
        <v>178</v>
      </c>
      <c r="J17" s="223"/>
      <c r="K17" s="218"/>
      <c r="L17" s="212" t="s">
        <v>181</v>
      </c>
      <c r="M17" s="3"/>
      <c r="N17" s="219"/>
      <c r="O17" s="212"/>
    </row>
    <row r="18" spans="1:63" s="116" customFormat="1" ht="15" customHeight="1">
      <c r="A18" s="211">
        <v>44410</v>
      </c>
      <c r="B18" s="217" t="s">
        <v>206</v>
      </c>
      <c r="C18" s="217" t="s">
        <v>41</v>
      </c>
      <c r="D18" s="217" t="s">
        <v>192</v>
      </c>
      <c r="E18" s="213"/>
      <c r="F18" s="213">
        <v>16750</v>
      </c>
      <c r="G18" s="213">
        <f t="shared" si="0"/>
        <v>35868649</v>
      </c>
      <c r="H18" s="217" t="s">
        <v>31</v>
      </c>
      <c r="I18" s="245" t="s">
        <v>176</v>
      </c>
      <c r="J18" s="216" t="s">
        <v>303</v>
      </c>
      <c r="K18" s="218" t="s">
        <v>284</v>
      </c>
      <c r="L18" s="212" t="s">
        <v>181</v>
      </c>
      <c r="M18" s="243"/>
      <c r="N18" s="219"/>
      <c r="O18" s="212"/>
    </row>
    <row r="19" spans="1:63" s="116" customFormat="1" ht="15" customHeight="1">
      <c r="A19" s="211">
        <v>44410</v>
      </c>
      <c r="B19" s="218" t="s">
        <v>317</v>
      </c>
      <c r="C19" s="217" t="s">
        <v>157</v>
      </c>
      <c r="D19" s="217" t="s">
        <v>192</v>
      </c>
      <c r="E19" s="213"/>
      <c r="F19" s="213">
        <v>3530</v>
      </c>
      <c r="G19" s="213">
        <f t="shared" si="0"/>
        <v>35865119</v>
      </c>
      <c r="H19" s="218" t="s">
        <v>30</v>
      </c>
      <c r="I19" s="216" t="s">
        <v>271</v>
      </c>
      <c r="J19" s="216" t="s">
        <v>111</v>
      </c>
      <c r="K19" s="218" t="s">
        <v>285</v>
      </c>
      <c r="L19" s="212" t="s">
        <v>181</v>
      </c>
      <c r="M19" s="219" t="s">
        <v>322</v>
      </c>
      <c r="N19" s="219" t="s">
        <v>294</v>
      </c>
      <c r="O19" s="212"/>
      <c r="P19" s="201"/>
      <c r="Q19" s="201"/>
      <c r="R19" s="201"/>
      <c r="S19" s="201"/>
      <c r="T19" s="201"/>
      <c r="U19" s="201"/>
      <c r="V19" s="201"/>
      <c r="W19" s="201"/>
      <c r="X19" s="201"/>
      <c r="Y19" s="201"/>
      <c r="Z19" s="201"/>
      <c r="AA19" s="201"/>
      <c r="AB19" s="201"/>
      <c r="AC19" s="201"/>
      <c r="AD19" s="201"/>
      <c r="AE19" s="201"/>
      <c r="AF19" s="201"/>
      <c r="AG19" s="201"/>
      <c r="AH19" s="201"/>
      <c r="AI19" s="201"/>
      <c r="AJ19" s="201"/>
      <c r="AK19" s="201"/>
      <c r="AL19" s="201"/>
      <c r="AM19" s="201"/>
      <c r="AN19" s="201"/>
      <c r="AO19" s="201"/>
      <c r="AP19" s="201"/>
      <c r="AQ19" s="201"/>
      <c r="AR19" s="201"/>
      <c r="AS19" s="201"/>
      <c r="AT19" s="201"/>
      <c r="AU19" s="201"/>
      <c r="AV19" s="201"/>
      <c r="AW19" s="201"/>
      <c r="AX19" s="201"/>
      <c r="AY19" s="201"/>
      <c r="AZ19" s="201"/>
      <c r="BA19" s="201"/>
      <c r="BB19" s="201"/>
      <c r="BC19" s="201"/>
      <c r="BD19" s="201"/>
      <c r="BE19" s="201"/>
      <c r="BF19" s="201"/>
      <c r="BG19" s="201"/>
      <c r="BH19" s="201"/>
      <c r="BI19" s="201"/>
      <c r="BJ19" s="201"/>
      <c r="BK19" s="201"/>
    </row>
    <row r="20" spans="1:63" s="201" customFormat="1" ht="15" customHeight="1">
      <c r="A20" s="211">
        <v>44411</v>
      </c>
      <c r="B20" s="217" t="s">
        <v>196</v>
      </c>
      <c r="C20" s="217" t="s">
        <v>84</v>
      </c>
      <c r="D20" s="218"/>
      <c r="E20" s="213">
        <v>10000</v>
      </c>
      <c r="F20" s="213"/>
      <c r="G20" s="213">
        <f>G19+E20-F20</f>
        <v>35875119</v>
      </c>
      <c r="H20" s="217" t="s">
        <v>102</v>
      </c>
      <c r="I20" s="216" t="s">
        <v>178</v>
      </c>
      <c r="J20" s="216"/>
      <c r="K20" s="218"/>
      <c r="L20" s="212" t="s">
        <v>181</v>
      </c>
      <c r="M20" s="3"/>
      <c r="N20" s="219"/>
      <c r="O20" s="212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</row>
    <row r="21" spans="1:63" s="116" customFormat="1" ht="15" customHeight="1">
      <c r="A21" s="211">
        <v>44411</v>
      </c>
      <c r="B21" s="217" t="s">
        <v>202</v>
      </c>
      <c r="C21" s="217" t="s">
        <v>203</v>
      </c>
      <c r="D21" s="217"/>
      <c r="E21" s="213">
        <v>20000</v>
      </c>
      <c r="F21" s="213"/>
      <c r="G21" s="213">
        <f>G20+E21-F21</f>
        <v>35895119</v>
      </c>
      <c r="H21" s="217" t="s">
        <v>122</v>
      </c>
      <c r="I21" s="216" t="s">
        <v>178</v>
      </c>
      <c r="J21" s="216"/>
      <c r="K21" s="218"/>
      <c r="L21" s="212" t="s">
        <v>181</v>
      </c>
      <c r="M21" s="3"/>
      <c r="N21" s="219"/>
      <c r="O21" s="212"/>
      <c r="P21" s="201"/>
      <c r="Q21" s="201"/>
      <c r="R21" s="201"/>
      <c r="S21" s="201"/>
      <c r="T21" s="201"/>
      <c r="U21" s="201"/>
      <c r="V21" s="201"/>
      <c r="W21" s="201"/>
      <c r="X21" s="201"/>
      <c r="Y21" s="201"/>
      <c r="Z21" s="201"/>
      <c r="AA21" s="201"/>
      <c r="AB21" s="201"/>
      <c r="AC21" s="201"/>
      <c r="AD21" s="201"/>
      <c r="AE21" s="201"/>
      <c r="AF21" s="201"/>
      <c r="AG21" s="201"/>
      <c r="AH21" s="201"/>
      <c r="AI21" s="201"/>
      <c r="AJ21" s="201"/>
      <c r="AK21" s="201"/>
      <c r="AL21" s="201"/>
      <c r="AM21" s="201"/>
      <c r="AN21" s="201"/>
      <c r="AO21" s="201"/>
      <c r="AP21" s="201"/>
      <c r="AQ21" s="201"/>
      <c r="AR21" s="201"/>
      <c r="AS21" s="201"/>
      <c r="AT21" s="201"/>
      <c r="AU21" s="201"/>
      <c r="AV21" s="201"/>
      <c r="AW21" s="201"/>
      <c r="AX21" s="201"/>
      <c r="AY21" s="201"/>
      <c r="AZ21" s="201"/>
      <c r="BA21" s="201"/>
      <c r="BB21" s="201"/>
      <c r="BC21" s="201"/>
      <c r="BD21" s="201"/>
      <c r="BE21" s="201"/>
      <c r="BF21" s="201"/>
      <c r="BG21" s="201"/>
      <c r="BH21" s="201"/>
      <c r="BI21" s="201"/>
      <c r="BJ21" s="201"/>
      <c r="BK21" s="201"/>
    </row>
    <row r="22" spans="1:63" s="116" customFormat="1" ht="15" customHeight="1">
      <c r="A22" s="211">
        <v>44411</v>
      </c>
      <c r="B22" s="217" t="s">
        <v>102</v>
      </c>
      <c r="C22" s="217" t="s">
        <v>84</v>
      </c>
      <c r="D22" s="217"/>
      <c r="E22" s="213"/>
      <c r="F22" s="213">
        <v>10000</v>
      </c>
      <c r="G22" s="213">
        <f t="shared" ref="G22:G33" si="1">+G21+E22-F22</f>
        <v>35885119</v>
      </c>
      <c r="H22" s="217" t="s">
        <v>31</v>
      </c>
      <c r="I22" s="216" t="s">
        <v>178</v>
      </c>
      <c r="J22" s="216"/>
      <c r="K22" s="218"/>
      <c r="L22" s="212" t="s">
        <v>181</v>
      </c>
      <c r="M22" s="244"/>
      <c r="N22" s="219"/>
      <c r="O22" s="212"/>
    </row>
    <row r="23" spans="1:63" s="201" customFormat="1" ht="15" customHeight="1">
      <c r="A23" s="211">
        <v>44411</v>
      </c>
      <c r="B23" s="217" t="s">
        <v>207</v>
      </c>
      <c r="C23" s="217" t="s">
        <v>84</v>
      </c>
      <c r="D23" s="217"/>
      <c r="E23" s="213">
        <v>1000000</v>
      </c>
      <c r="F23" s="213"/>
      <c r="G23" s="213">
        <f t="shared" si="1"/>
        <v>36885119</v>
      </c>
      <c r="H23" s="217" t="s">
        <v>31</v>
      </c>
      <c r="I23" s="216" t="s">
        <v>178</v>
      </c>
      <c r="J23" s="216"/>
      <c r="K23" s="218"/>
      <c r="L23" s="212" t="s">
        <v>181</v>
      </c>
      <c r="M23" s="244"/>
      <c r="N23" s="219"/>
      <c r="O23" s="212"/>
    </row>
    <row r="24" spans="1:63" s="116" customFormat="1" ht="15" customHeight="1">
      <c r="A24" s="211">
        <v>44411</v>
      </c>
      <c r="B24" s="218" t="s">
        <v>208</v>
      </c>
      <c r="C24" s="218" t="s">
        <v>156</v>
      </c>
      <c r="D24" s="221" t="s">
        <v>9</v>
      </c>
      <c r="E24" s="213"/>
      <c r="F24" s="213">
        <v>80000</v>
      </c>
      <c r="G24" s="224">
        <f t="shared" si="1"/>
        <v>36805119</v>
      </c>
      <c r="H24" s="217" t="s">
        <v>31</v>
      </c>
      <c r="I24" s="245" t="s">
        <v>176</v>
      </c>
      <c r="J24" s="216" t="s">
        <v>128</v>
      </c>
      <c r="K24" s="218" t="s">
        <v>284</v>
      </c>
      <c r="L24" s="212" t="s">
        <v>181</v>
      </c>
      <c r="M24" s="243"/>
      <c r="N24" s="219"/>
      <c r="O24" s="212"/>
      <c r="P24" s="201"/>
      <c r="Q24" s="201"/>
      <c r="R24" s="201"/>
      <c r="S24" s="201"/>
      <c r="T24" s="201"/>
      <c r="U24" s="201"/>
      <c r="V24" s="201"/>
      <c r="W24" s="201"/>
      <c r="X24" s="201"/>
      <c r="Y24" s="201"/>
      <c r="Z24" s="201"/>
      <c r="AA24" s="201"/>
      <c r="AB24" s="201"/>
      <c r="AC24" s="201"/>
      <c r="AD24" s="201"/>
      <c r="AE24" s="201"/>
      <c r="AF24" s="201"/>
      <c r="AG24" s="201"/>
      <c r="AH24" s="201"/>
      <c r="AI24" s="201"/>
      <c r="AJ24" s="201"/>
      <c r="AK24" s="201"/>
      <c r="AL24" s="201"/>
      <c r="AM24" s="201"/>
      <c r="AN24" s="201"/>
      <c r="AO24" s="201"/>
      <c r="AP24" s="201"/>
      <c r="AQ24" s="201"/>
      <c r="AR24" s="201"/>
      <c r="AS24" s="201"/>
      <c r="AT24" s="201"/>
      <c r="AU24" s="201"/>
      <c r="AV24" s="201"/>
      <c r="AW24" s="201"/>
      <c r="AX24" s="201"/>
      <c r="AY24" s="201"/>
      <c r="AZ24" s="201"/>
      <c r="BA24" s="201"/>
      <c r="BB24" s="201"/>
      <c r="BC24" s="201"/>
      <c r="BD24" s="201"/>
      <c r="BE24" s="201"/>
      <c r="BF24" s="201"/>
      <c r="BG24" s="201"/>
      <c r="BH24" s="201"/>
      <c r="BI24" s="201"/>
      <c r="BJ24" s="201"/>
      <c r="BK24" s="201"/>
    </row>
    <row r="25" spans="1:63" s="201" customFormat="1" ht="15" customHeight="1">
      <c r="A25" s="211">
        <v>44411</v>
      </c>
      <c r="B25" s="218" t="s">
        <v>122</v>
      </c>
      <c r="C25" s="218" t="s">
        <v>84</v>
      </c>
      <c r="D25" s="221"/>
      <c r="E25" s="213"/>
      <c r="F25" s="213">
        <v>20000</v>
      </c>
      <c r="G25" s="224">
        <f t="shared" si="1"/>
        <v>36785119</v>
      </c>
      <c r="H25" s="217" t="s">
        <v>31</v>
      </c>
      <c r="I25" s="216" t="s">
        <v>178</v>
      </c>
      <c r="J25" s="216"/>
      <c r="K25" s="222"/>
      <c r="L25" s="212" t="s">
        <v>181</v>
      </c>
      <c r="M25" s="244"/>
      <c r="N25" s="219"/>
      <c r="O25" s="212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</row>
    <row r="26" spans="1:63" s="116" customFormat="1" ht="15" customHeight="1">
      <c r="A26" s="211">
        <v>44411</v>
      </c>
      <c r="B26" s="218" t="s">
        <v>209</v>
      </c>
      <c r="C26" s="218" t="s">
        <v>41</v>
      </c>
      <c r="D26" s="221" t="s">
        <v>192</v>
      </c>
      <c r="E26" s="213"/>
      <c r="F26" s="213">
        <v>13500</v>
      </c>
      <c r="G26" s="224">
        <f t="shared" si="1"/>
        <v>36771619</v>
      </c>
      <c r="H26" s="217" t="s">
        <v>31</v>
      </c>
      <c r="I26" s="245" t="s">
        <v>176</v>
      </c>
      <c r="J26" s="216" t="s">
        <v>303</v>
      </c>
      <c r="K26" s="218" t="s">
        <v>284</v>
      </c>
      <c r="L26" s="212" t="s">
        <v>181</v>
      </c>
      <c r="M26" s="244"/>
      <c r="N26" s="219"/>
      <c r="O26" s="212"/>
      <c r="P26" s="201"/>
      <c r="Q26" s="201"/>
      <c r="R26" s="201"/>
      <c r="S26" s="201"/>
      <c r="T26" s="201"/>
      <c r="U26" s="201"/>
      <c r="V26" s="201"/>
      <c r="W26" s="201"/>
      <c r="X26" s="201"/>
      <c r="Y26" s="201"/>
      <c r="Z26" s="201"/>
      <c r="AA26" s="201"/>
      <c r="AB26" s="201"/>
      <c r="AC26" s="201"/>
      <c r="AD26" s="201"/>
      <c r="AE26" s="201"/>
      <c r="AF26" s="201"/>
      <c r="AG26" s="201"/>
      <c r="AH26" s="201"/>
      <c r="AI26" s="201"/>
      <c r="AJ26" s="201"/>
      <c r="AK26" s="201"/>
      <c r="AL26" s="201"/>
      <c r="AM26" s="201"/>
      <c r="AN26" s="201"/>
      <c r="AO26" s="201"/>
      <c r="AP26" s="201"/>
      <c r="AQ26" s="201"/>
      <c r="AR26" s="201"/>
      <c r="AS26" s="201"/>
      <c r="AT26" s="201"/>
      <c r="AU26" s="201"/>
      <c r="AV26" s="201"/>
      <c r="AW26" s="201"/>
      <c r="AX26" s="201"/>
      <c r="AY26" s="201"/>
      <c r="AZ26" s="201"/>
      <c r="BA26" s="201"/>
      <c r="BB26" s="201"/>
      <c r="BC26" s="201"/>
      <c r="BD26" s="201"/>
      <c r="BE26" s="201"/>
      <c r="BF26" s="201"/>
      <c r="BG26" s="201"/>
      <c r="BH26" s="201"/>
      <c r="BI26" s="201"/>
      <c r="BJ26" s="201"/>
      <c r="BK26" s="201"/>
    </row>
    <row r="27" spans="1:63" s="116" customFormat="1" ht="15" customHeight="1">
      <c r="A27" s="211">
        <v>44411</v>
      </c>
      <c r="B27" s="217" t="s">
        <v>305</v>
      </c>
      <c r="C27" s="217" t="s">
        <v>156</v>
      </c>
      <c r="D27" s="221" t="s">
        <v>9</v>
      </c>
      <c r="E27" s="213"/>
      <c r="F27" s="213">
        <v>1500</v>
      </c>
      <c r="G27" s="213">
        <f t="shared" si="1"/>
        <v>36770119</v>
      </c>
      <c r="H27" s="217" t="s">
        <v>31</v>
      </c>
      <c r="I27" s="245" t="s">
        <v>176</v>
      </c>
      <c r="J27" s="216" t="s">
        <v>303</v>
      </c>
      <c r="K27" s="218" t="s">
        <v>284</v>
      </c>
      <c r="L27" s="212" t="s">
        <v>181</v>
      </c>
      <c r="M27" s="244"/>
      <c r="N27" s="219"/>
      <c r="O27" s="212"/>
    </row>
    <row r="28" spans="1:63" s="116" customFormat="1" ht="15" customHeight="1">
      <c r="A28" s="211">
        <v>44411</v>
      </c>
      <c r="B28" s="218" t="s">
        <v>210</v>
      </c>
      <c r="C28" s="218" t="s">
        <v>2</v>
      </c>
      <c r="D28" s="221" t="s">
        <v>9</v>
      </c>
      <c r="E28" s="213"/>
      <c r="F28" s="213">
        <v>181033</v>
      </c>
      <c r="G28" s="213">
        <f t="shared" si="1"/>
        <v>36589086</v>
      </c>
      <c r="H28" s="218" t="s">
        <v>31</v>
      </c>
      <c r="I28" s="245" t="s">
        <v>178</v>
      </c>
      <c r="J28" s="216" t="s">
        <v>128</v>
      </c>
      <c r="K28" s="218" t="s">
        <v>284</v>
      </c>
      <c r="L28" s="212" t="s">
        <v>181</v>
      </c>
      <c r="M28" s="244"/>
      <c r="N28" s="219"/>
      <c r="O28" s="212"/>
      <c r="P28" s="201"/>
      <c r="Q28" s="201"/>
      <c r="R28" s="201"/>
      <c r="S28" s="201"/>
      <c r="T28" s="201"/>
      <c r="U28" s="201"/>
      <c r="V28" s="201"/>
      <c r="W28" s="201"/>
      <c r="X28" s="201"/>
      <c r="Y28" s="201"/>
      <c r="Z28" s="201"/>
      <c r="AA28" s="201"/>
      <c r="AB28" s="201"/>
      <c r="AC28" s="201"/>
      <c r="AD28" s="201"/>
      <c r="AE28" s="201"/>
      <c r="AF28" s="201"/>
      <c r="AG28" s="201"/>
      <c r="AH28" s="201"/>
      <c r="AI28" s="201"/>
      <c r="AJ28" s="201"/>
      <c r="AK28" s="201"/>
      <c r="AL28" s="201"/>
      <c r="AM28" s="201"/>
      <c r="AN28" s="201"/>
      <c r="AO28" s="201"/>
      <c r="AP28" s="201"/>
      <c r="AQ28" s="201"/>
      <c r="AR28" s="201"/>
      <c r="AS28" s="201"/>
      <c r="AT28" s="201"/>
      <c r="AU28" s="201"/>
      <c r="AV28" s="201"/>
      <c r="AW28" s="201"/>
      <c r="AX28" s="201"/>
      <c r="AY28" s="201"/>
      <c r="AZ28" s="201"/>
      <c r="BA28" s="201"/>
      <c r="BB28" s="201"/>
      <c r="BC28" s="201"/>
      <c r="BD28" s="201"/>
      <c r="BE28" s="201"/>
      <c r="BF28" s="201"/>
      <c r="BG28" s="201"/>
      <c r="BH28" s="201"/>
      <c r="BI28" s="201"/>
      <c r="BJ28" s="201"/>
      <c r="BK28" s="201"/>
    </row>
    <row r="29" spans="1:63" s="232" customFormat="1" ht="15" customHeight="1">
      <c r="A29" s="211">
        <v>44411</v>
      </c>
      <c r="B29" s="218" t="s">
        <v>35</v>
      </c>
      <c r="C29" s="218" t="s">
        <v>84</v>
      </c>
      <c r="D29" s="221"/>
      <c r="E29" s="213"/>
      <c r="F29" s="213">
        <v>9400</v>
      </c>
      <c r="G29" s="213">
        <f t="shared" si="1"/>
        <v>36579686</v>
      </c>
      <c r="H29" s="218" t="s">
        <v>31</v>
      </c>
      <c r="I29" s="216" t="s">
        <v>178</v>
      </c>
      <c r="J29" s="216"/>
      <c r="K29" s="218"/>
      <c r="L29" s="212" t="s">
        <v>181</v>
      </c>
      <c r="M29" s="244"/>
      <c r="N29" s="219"/>
      <c r="O29" s="212"/>
      <c r="P29" s="201"/>
      <c r="Q29" s="201"/>
      <c r="R29" s="201"/>
      <c r="S29" s="201"/>
      <c r="T29" s="201"/>
      <c r="U29" s="201"/>
      <c r="V29" s="201"/>
      <c r="W29" s="201"/>
      <c r="X29" s="201"/>
      <c r="Y29" s="201"/>
      <c r="Z29" s="201"/>
      <c r="AA29" s="201"/>
      <c r="AB29" s="201"/>
      <c r="AC29" s="201"/>
      <c r="AD29" s="201"/>
      <c r="AE29" s="201"/>
      <c r="AF29" s="201"/>
      <c r="AG29" s="201"/>
      <c r="AH29" s="201"/>
      <c r="AI29" s="201"/>
      <c r="AJ29" s="201"/>
      <c r="AK29" s="201"/>
      <c r="AL29" s="201"/>
      <c r="AM29" s="201"/>
      <c r="AN29" s="201"/>
      <c r="AO29" s="201"/>
      <c r="AP29" s="201"/>
      <c r="AQ29" s="201"/>
      <c r="AR29" s="201"/>
      <c r="AS29" s="201"/>
      <c r="AT29" s="201"/>
      <c r="AU29" s="201"/>
      <c r="AV29" s="201"/>
      <c r="AW29" s="201"/>
      <c r="AX29" s="201"/>
      <c r="AY29" s="201"/>
      <c r="AZ29" s="201"/>
      <c r="BA29" s="201"/>
      <c r="BB29" s="201"/>
      <c r="BC29" s="201"/>
      <c r="BD29" s="201"/>
      <c r="BE29" s="201"/>
      <c r="BF29" s="201"/>
      <c r="BG29" s="201"/>
      <c r="BH29" s="201"/>
      <c r="BI29" s="201"/>
      <c r="BJ29" s="201"/>
      <c r="BK29" s="201"/>
    </row>
    <row r="30" spans="1:63" s="116" customFormat="1" ht="15" customHeight="1">
      <c r="A30" s="211">
        <v>44411</v>
      </c>
      <c r="B30" s="218" t="s">
        <v>273</v>
      </c>
      <c r="C30" s="218" t="s">
        <v>160</v>
      </c>
      <c r="D30" s="217" t="s">
        <v>175</v>
      </c>
      <c r="E30" s="213"/>
      <c r="F30" s="213">
        <v>150000</v>
      </c>
      <c r="G30" s="213">
        <f t="shared" si="1"/>
        <v>36429686</v>
      </c>
      <c r="H30" s="218" t="s">
        <v>30</v>
      </c>
      <c r="I30" s="216">
        <v>364511</v>
      </c>
      <c r="J30" s="216" t="s">
        <v>111</v>
      </c>
      <c r="K30" s="218" t="s">
        <v>285</v>
      </c>
      <c r="L30" s="212" t="s">
        <v>181</v>
      </c>
      <c r="M30" s="219" t="s">
        <v>323</v>
      </c>
      <c r="N30" s="219" t="s">
        <v>299</v>
      </c>
      <c r="O30" s="212"/>
      <c r="P30" s="201"/>
      <c r="Q30" s="201"/>
      <c r="R30" s="201"/>
      <c r="S30" s="201"/>
      <c r="T30" s="201"/>
      <c r="U30" s="201"/>
      <c r="V30" s="201"/>
      <c r="W30" s="201"/>
      <c r="X30" s="201"/>
      <c r="Y30" s="201"/>
      <c r="Z30" s="201"/>
      <c r="AA30" s="201"/>
      <c r="AB30" s="201"/>
      <c r="AC30" s="201"/>
      <c r="AD30" s="201"/>
      <c r="AE30" s="201"/>
      <c r="AF30" s="201"/>
      <c r="AG30" s="201"/>
      <c r="AH30" s="201"/>
      <c r="AI30" s="201"/>
      <c r="AJ30" s="201"/>
      <c r="AK30" s="201"/>
      <c r="AL30" s="201"/>
      <c r="AM30" s="201"/>
      <c r="AN30" s="201"/>
      <c r="AO30" s="201"/>
      <c r="AP30" s="201"/>
      <c r="AQ30" s="201"/>
      <c r="AR30" s="201"/>
      <c r="AS30" s="201"/>
      <c r="AT30" s="201"/>
      <c r="AU30" s="201"/>
      <c r="AV30" s="201"/>
      <c r="AW30" s="201"/>
      <c r="AX30" s="201"/>
      <c r="AY30" s="201"/>
      <c r="AZ30" s="201"/>
      <c r="BA30" s="201"/>
      <c r="BB30" s="201"/>
      <c r="BC30" s="201"/>
      <c r="BD30" s="201"/>
      <c r="BE30" s="201"/>
      <c r="BF30" s="201"/>
      <c r="BG30" s="201"/>
      <c r="BH30" s="201"/>
      <c r="BI30" s="201"/>
      <c r="BJ30" s="201"/>
      <c r="BK30" s="201"/>
    </row>
    <row r="31" spans="1:63" s="116" customFormat="1" ht="15" customHeight="1">
      <c r="A31" s="211">
        <v>44411</v>
      </c>
      <c r="B31" s="217" t="s">
        <v>274</v>
      </c>
      <c r="C31" s="217" t="s">
        <v>84</v>
      </c>
      <c r="D31" s="217"/>
      <c r="E31" s="213"/>
      <c r="F31" s="213">
        <v>1000000</v>
      </c>
      <c r="G31" s="213">
        <f t="shared" si="1"/>
        <v>35429686</v>
      </c>
      <c r="H31" s="218" t="s">
        <v>30</v>
      </c>
      <c r="I31" s="216">
        <v>364512</v>
      </c>
      <c r="J31" s="216"/>
      <c r="K31" s="218"/>
      <c r="L31" s="212" t="s">
        <v>181</v>
      </c>
      <c r="M31" s="219"/>
      <c r="N31" s="219"/>
      <c r="O31" s="212"/>
    </row>
    <row r="32" spans="1:63" s="116" customFormat="1" ht="15" customHeight="1">
      <c r="A32" s="211">
        <v>44411</v>
      </c>
      <c r="B32" s="217" t="s">
        <v>301</v>
      </c>
      <c r="C32" s="217" t="s">
        <v>84</v>
      </c>
      <c r="D32" s="217"/>
      <c r="E32" s="213">
        <v>9400</v>
      </c>
      <c r="F32" s="213"/>
      <c r="G32" s="213">
        <f t="shared" si="1"/>
        <v>35439086</v>
      </c>
      <c r="H32" s="217" t="s">
        <v>35</v>
      </c>
      <c r="I32" s="219" t="s">
        <v>178</v>
      </c>
      <c r="J32" s="219"/>
      <c r="K32" s="218"/>
      <c r="L32" s="212" t="s">
        <v>181</v>
      </c>
      <c r="M32" s="243"/>
      <c r="N32" s="219"/>
      <c r="O32" s="212"/>
    </row>
    <row r="33" spans="1:63" s="116" customFormat="1" ht="15" customHeight="1">
      <c r="A33" s="211">
        <v>44412</v>
      </c>
      <c r="B33" s="220" t="s">
        <v>31</v>
      </c>
      <c r="C33" s="217" t="s">
        <v>84</v>
      </c>
      <c r="D33" s="217"/>
      <c r="E33" s="213">
        <v>70000</v>
      </c>
      <c r="F33" s="213"/>
      <c r="G33" s="213">
        <f t="shared" si="1"/>
        <v>35509086</v>
      </c>
      <c r="H33" s="217" t="s">
        <v>174</v>
      </c>
      <c r="I33" s="216" t="s">
        <v>178</v>
      </c>
      <c r="J33" s="219"/>
      <c r="K33" s="218"/>
      <c r="L33" s="212" t="s">
        <v>181</v>
      </c>
      <c r="M33" s="219"/>
      <c r="N33" s="219"/>
      <c r="O33" s="212"/>
      <c r="P33" s="201"/>
      <c r="Q33" s="201"/>
      <c r="R33" s="201"/>
      <c r="S33" s="201"/>
      <c r="T33" s="201"/>
      <c r="U33" s="201"/>
      <c r="V33" s="201"/>
      <c r="W33" s="201"/>
      <c r="X33" s="201"/>
      <c r="Y33" s="201"/>
      <c r="Z33" s="201"/>
      <c r="AA33" s="201"/>
      <c r="AB33" s="201"/>
      <c r="AC33" s="201"/>
      <c r="AD33" s="201"/>
      <c r="AE33" s="201"/>
      <c r="AF33" s="201"/>
      <c r="AG33" s="201"/>
      <c r="AH33" s="201"/>
      <c r="AI33" s="201"/>
      <c r="AJ33" s="201"/>
      <c r="AK33" s="201"/>
      <c r="AL33" s="201"/>
      <c r="AM33" s="201"/>
      <c r="AN33" s="201"/>
      <c r="AO33" s="201"/>
      <c r="AP33" s="201"/>
      <c r="AQ33" s="201"/>
      <c r="AR33" s="201"/>
      <c r="AS33" s="201"/>
      <c r="AT33" s="201"/>
      <c r="AU33" s="201"/>
      <c r="AV33" s="201"/>
      <c r="AW33" s="201"/>
      <c r="AX33" s="201"/>
      <c r="AY33" s="201"/>
      <c r="AZ33" s="201"/>
      <c r="BA33" s="201"/>
      <c r="BB33" s="201"/>
      <c r="BC33" s="201"/>
      <c r="BD33" s="201"/>
      <c r="BE33" s="201"/>
      <c r="BF33" s="201"/>
      <c r="BG33" s="201"/>
      <c r="BH33" s="201"/>
      <c r="BI33" s="201"/>
      <c r="BJ33" s="201"/>
      <c r="BK33" s="201"/>
    </row>
    <row r="34" spans="1:63" s="201" customFormat="1" ht="15.75">
      <c r="A34" s="211">
        <v>44412</v>
      </c>
      <c r="B34" s="217" t="s">
        <v>31</v>
      </c>
      <c r="C34" s="217" t="s">
        <v>84</v>
      </c>
      <c r="D34" s="221"/>
      <c r="E34" s="213">
        <v>10000</v>
      </c>
      <c r="F34" s="213"/>
      <c r="G34" s="213">
        <f>G33+E34-F34</f>
        <v>35519086</v>
      </c>
      <c r="H34" s="217" t="s">
        <v>57</v>
      </c>
      <c r="I34" s="216" t="s">
        <v>178</v>
      </c>
      <c r="J34" s="216"/>
      <c r="K34" s="218"/>
      <c r="L34" s="212" t="s">
        <v>181</v>
      </c>
      <c r="M34" s="3"/>
      <c r="N34" s="219"/>
      <c r="O34" s="212"/>
    </row>
    <row r="35" spans="1:63" s="116" customFormat="1" ht="15" customHeight="1">
      <c r="A35" s="211">
        <v>44412</v>
      </c>
      <c r="B35" s="218" t="s">
        <v>184</v>
      </c>
      <c r="C35" s="218" t="s">
        <v>84</v>
      </c>
      <c r="D35" s="221"/>
      <c r="E35" s="213">
        <v>5000</v>
      </c>
      <c r="F35" s="213"/>
      <c r="G35" s="213">
        <f>G34+E35-F35</f>
        <v>35524086</v>
      </c>
      <c r="H35" s="218" t="s">
        <v>185</v>
      </c>
      <c r="I35" s="216" t="s">
        <v>178</v>
      </c>
      <c r="J35" s="216"/>
      <c r="K35" s="218"/>
      <c r="L35" s="212" t="s">
        <v>181</v>
      </c>
      <c r="M35" s="3"/>
      <c r="N35" s="219"/>
      <c r="O35" s="212"/>
    </row>
    <row r="36" spans="1:63" s="201" customFormat="1" ht="15.75">
      <c r="A36" s="211">
        <v>44412</v>
      </c>
      <c r="B36" s="218" t="s">
        <v>36</v>
      </c>
      <c r="C36" s="217" t="s">
        <v>84</v>
      </c>
      <c r="D36" s="218"/>
      <c r="E36" s="213"/>
      <c r="F36" s="213">
        <v>10000</v>
      </c>
      <c r="G36" s="213">
        <f t="shared" ref="G36:G55" si="2">+G35+E36-F36</f>
        <v>35514086</v>
      </c>
      <c r="H36" s="217" t="s">
        <v>31</v>
      </c>
      <c r="I36" s="216" t="s">
        <v>178</v>
      </c>
      <c r="J36" s="216"/>
      <c r="K36" s="218"/>
      <c r="L36" s="212" t="s">
        <v>181</v>
      </c>
      <c r="M36" s="244"/>
      <c r="N36" s="219"/>
      <c r="O36" s="212"/>
    </row>
    <row r="37" spans="1:63" s="116" customFormat="1" ht="15.75">
      <c r="A37" s="211">
        <v>44412</v>
      </c>
      <c r="B37" s="220" t="s">
        <v>42</v>
      </c>
      <c r="C37" s="217" t="s">
        <v>84</v>
      </c>
      <c r="D37" s="217"/>
      <c r="E37" s="213"/>
      <c r="F37" s="213">
        <v>70000</v>
      </c>
      <c r="G37" s="213">
        <f t="shared" si="2"/>
        <v>35444086</v>
      </c>
      <c r="H37" s="218" t="s">
        <v>31</v>
      </c>
      <c r="I37" s="216" t="s">
        <v>178</v>
      </c>
      <c r="J37" s="219"/>
      <c r="K37" s="218"/>
      <c r="L37" s="212" t="s">
        <v>181</v>
      </c>
      <c r="M37" s="244"/>
      <c r="N37" s="219"/>
      <c r="O37" s="212"/>
    </row>
    <row r="38" spans="1:63" s="116" customFormat="1" ht="15.75">
      <c r="A38" s="211">
        <v>44412</v>
      </c>
      <c r="B38" s="220" t="s">
        <v>211</v>
      </c>
      <c r="C38" s="217" t="s">
        <v>159</v>
      </c>
      <c r="D38" s="217" t="s">
        <v>192</v>
      </c>
      <c r="E38" s="213"/>
      <c r="F38" s="213">
        <v>2100</v>
      </c>
      <c r="G38" s="213">
        <f t="shared" si="2"/>
        <v>35441986</v>
      </c>
      <c r="H38" s="218" t="s">
        <v>31</v>
      </c>
      <c r="I38" s="245" t="s">
        <v>176</v>
      </c>
      <c r="J38" s="219" t="s">
        <v>111</v>
      </c>
      <c r="K38" s="218" t="s">
        <v>285</v>
      </c>
      <c r="L38" s="212" t="s">
        <v>181</v>
      </c>
      <c r="M38" s="219" t="s">
        <v>324</v>
      </c>
      <c r="N38" s="219" t="s">
        <v>294</v>
      </c>
      <c r="O38" s="212"/>
    </row>
    <row r="39" spans="1:63" s="116" customFormat="1" ht="15.75">
      <c r="A39" s="211">
        <v>44412</v>
      </c>
      <c r="B39" s="220" t="s">
        <v>212</v>
      </c>
      <c r="C39" s="217" t="s">
        <v>41</v>
      </c>
      <c r="D39" s="217" t="s">
        <v>192</v>
      </c>
      <c r="E39" s="213"/>
      <c r="F39" s="213">
        <v>19750</v>
      </c>
      <c r="G39" s="213">
        <f t="shared" si="2"/>
        <v>35422236</v>
      </c>
      <c r="H39" s="218" t="s">
        <v>31</v>
      </c>
      <c r="I39" s="245" t="s">
        <v>176</v>
      </c>
      <c r="J39" s="216" t="s">
        <v>111</v>
      </c>
      <c r="K39" s="218" t="s">
        <v>285</v>
      </c>
      <c r="L39" s="212" t="s">
        <v>181</v>
      </c>
      <c r="M39" s="219" t="s">
        <v>325</v>
      </c>
      <c r="N39" s="219" t="s">
        <v>286</v>
      </c>
      <c r="O39" s="212"/>
    </row>
    <row r="40" spans="1:63" s="201" customFormat="1" ht="15.75">
      <c r="A40" s="211">
        <v>44412</v>
      </c>
      <c r="B40" s="217" t="s">
        <v>213</v>
      </c>
      <c r="C40" s="217" t="s">
        <v>4</v>
      </c>
      <c r="D40" s="217" t="s">
        <v>192</v>
      </c>
      <c r="E40" s="213"/>
      <c r="F40" s="213">
        <v>12000</v>
      </c>
      <c r="G40" s="213">
        <f t="shared" si="2"/>
        <v>35410236</v>
      </c>
      <c r="H40" s="217" t="s">
        <v>31</v>
      </c>
      <c r="I40" s="245" t="s">
        <v>176</v>
      </c>
      <c r="J40" s="216" t="s">
        <v>303</v>
      </c>
      <c r="K40" s="218" t="s">
        <v>284</v>
      </c>
      <c r="L40" s="212" t="s">
        <v>181</v>
      </c>
      <c r="M40" s="244"/>
      <c r="N40" s="219"/>
      <c r="O40" s="212"/>
    </row>
    <row r="41" spans="1:63" s="116" customFormat="1" ht="15.75">
      <c r="A41" s="211">
        <v>44412</v>
      </c>
      <c r="B41" s="217" t="s">
        <v>185</v>
      </c>
      <c r="C41" s="217" t="s">
        <v>84</v>
      </c>
      <c r="D41" s="217"/>
      <c r="E41" s="213"/>
      <c r="F41" s="213">
        <v>5000</v>
      </c>
      <c r="G41" s="213">
        <f t="shared" si="2"/>
        <v>35405236</v>
      </c>
      <c r="H41" s="217" t="s">
        <v>31</v>
      </c>
      <c r="I41" s="216" t="s">
        <v>178</v>
      </c>
      <c r="J41" s="223"/>
      <c r="K41" s="218"/>
      <c r="L41" s="212" t="s">
        <v>181</v>
      </c>
      <c r="M41" s="243"/>
      <c r="N41" s="219"/>
      <c r="O41" s="212"/>
      <c r="P41" s="201"/>
      <c r="Q41" s="201"/>
      <c r="R41" s="201"/>
      <c r="S41" s="201"/>
      <c r="T41" s="201"/>
      <c r="U41" s="201"/>
      <c r="V41" s="201"/>
      <c r="W41" s="201"/>
      <c r="X41" s="201"/>
      <c r="Y41" s="201"/>
      <c r="Z41" s="201"/>
      <c r="AA41" s="201"/>
      <c r="AB41" s="201"/>
      <c r="AC41" s="201"/>
      <c r="AD41" s="201"/>
      <c r="AE41" s="201"/>
      <c r="AF41" s="201"/>
      <c r="AG41" s="201"/>
      <c r="AH41" s="201"/>
      <c r="AI41" s="201"/>
      <c r="AJ41" s="201"/>
      <c r="AK41" s="201"/>
      <c r="AL41" s="201"/>
      <c r="AM41" s="201"/>
      <c r="AN41" s="201"/>
      <c r="AO41" s="201"/>
      <c r="AP41" s="201"/>
      <c r="AQ41" s="201"/>
      <c r="AR41" s="201"/>
      <c r="AS41" s="201"/>
      <c r="AT41" s="201"/>
      <c r="AU41" s="201"/>
      <c r="AV41" s="201"/>
      <c r="AW41" s="201"/>
      <c r="AX41" s="201"/>
      <c r="AY41" s="201"/>
      <c r="AZ41" s="201"/>
      <c r="BA41" s="201"/>
      <c r="BB41" s="201"/>
      <c r="BC41" s="201"/>
      <c r="BD41" s="201"/>
      <c r="BE41" s="201"/>
      <c r="BF41" s="201"/>
      <c r="BG41" s="201"/>
      <c r="BH41" s="201"/>
      <c r="BI41" s="201"/>
      <c r="BJ41" s="201"/>
      <c r="BK41" s="201"/>
    </row>
    <row r="42" spans="1:63" s="116" customFormat="1" ht="15.75">
      <c r="A42" s="211">
        <v>44413</v>
      </c>
      <c r="B42" s="217" t="s">
        <v>306</v>
      </c>
      <c r="C42" s="217" t="s">
        <v>177</v>
      </c>
      <c r="D42" s="217" t="s">
        <v>175</v>
      </c>
      <c r="E42" s="213"/>
      <c r="F42" s="213">
        <v>45000</v>
      </c>
      <c r="G42" s="213">
        <f t="shared" si="2"/>
        <v>35360236</v>
      </c>
      <c r="H42" s="217" t="s">
        <v>174</v>
      </c>
      <c r="I42" s="216" t="s">
        <v>176</v>
      </c>
      <c r="J42" s="216" t="s">
        <v>111</v>
      </c>
      <c r="K42" s="218" t="s">
        <v>285</v>
      </c>
      <c r="L42" s="212" t="s">
        <v>181</v>
      </c>
      <c r="M42" s="219" t="s">
        <v>326</v>
      </c>
      <c r="N42" s="219" t="s">
        <v>296</v>
      </c>
      <c r="O42" s="212"/>
      <c r="P42" s="201"/>
      <c r="Q42" s="201"/>
      <c r="R42" s="201"/>
      <c r="S42" s="201"/>
      <c r="T42" s="201"/>
      <c r="U42" s="201"/>
      <c r="V42" s="201"/>
      <c r="W42" s="201"/>
      <c r="X42" s="201"/>
      <c r="Y42" s="201"/>
      <c r="Z42" s="201"/>
      <c r="AA42" s="201"/>
      <c r="AB42" s="201"/>
      <c r="AC42" s="201"/>
      <c r="AD42" s="201"/>
      <c r="AE42" s="201"/>
      <c r="AF42" s="201"/>
      <c r="AG42" s="201"/>
      <c r="AH42" s="201"/>
      <c r="AI42" s="201"/>
      <c r="AJ42" s="201"/>
      <c r="AK42" s="201"/>
      <c r="AL42" s="201"/>
      <c r="AM42" s="201"/>
      <c r="AN42" s="201"/>
      <c r="AO42" s="201"/>
      <c r="AP42" s="201"/>
      <c r="AQ42" s="201"/>
      <c r="AR42" s="201"/>
      <c r="AS42" s="201"/>
      <c r="AT42" s="201"/>
      <c r="AU42" s="201"/>
      <c r="AV42" s="201"/>
      <c r="AW42" s="201"/>
      <c r="AX42" s="201"/>
      <c r="AY42" s="201"/>
      <c r="AZ42" s="201"/>
      <c r="BA42" s="201"/>
      <c r="BB42" s="201"/>
      <c r="BC42" s="201"/>
      <c r="BD42" s="201"/>
      <c r="BE42" s="201"/>
      <c r="BF42" s="201"/>
      <c r="BG42" s="201"/>
      <c r="BH42" s="201"/>
      <c r="BI42" s="201"/>
      <c r="BJ42" s="201"/>
      <c r="BK42" s="201"/>
    </row>
    <row r="43" spans="1:63" s="201" customFormat="1" ht="15.75">
      <c r="A43" s="211">
        <v>44413</v>
      </c>
      <c r="B43" s="218" t="s">
        <v>372</v>
      </c>
      <c r="C43" s="217" t="s">
        <v>177</v>
      </c>
      <c r="D43" s="217" t="s">
        <v>175</v>
      </c>
      <c r="E43" s="213"/>
      <c r="F43" s="213">
        <v>120000</v>
      </c>
      <c r="G43" s="213">
        <f t="shared" si="2"/>
        <v>35240236</v>
      </c>
      <c r="H43" s="217" t="s">
        <v>174</v>
      </c>
      <c r="I43" s="216" t="s">
        <v>178</v>
      </c>
      <c r="J43" s="216" t="s">
        <v>111</v>
      </c>
      <c r="K43" s="218" t="s">
        <v>285</v>
      </c>
      <c r="L43" s="212" t="s">
        <v>181</v>
      </c>
      <c r="M43" s="219" t="s">
        <v>327</v>
      </c>
      <c r="N43" s="219" t="s">
        <v>296</v>
      </c>
      <c r="O43" s="219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6"/>
      <c r="BD43" s="116"/>
      <c r="BE43" s="116"/>
      <c r="BF43" s="116"/>
      <c r="BG43" s="116"/>
      <c r="BH43" s="116"/>
      <c r="BI43" s="116"/>
      <c r="BJ43" s="116"/>
      <c r="BK43" s="116"/>
    </row>
    <row r="44" spans="1:63" s="201" customFormat="1" ht="15" customHeight="1">
      <c r="A44" s="211">
        <v>44413</v>
      </c>
      <c r="B44" s="218" t="s">
        <v>375</v>
      </c>
      <c r="C44" s="217" t="s">
        <v>40</v>
      </c>
      <c r="D44" s="217" t="s">
        <v>175</v>
      </c>
      <c r="E44" s="213"/>
      <c r="F44" s="213">
        <v>5000</v>
      </c>
      <c r="G44" s="213">
        <f t="shared" si="2"/>
        <v>35235236</v>
      </c>
      <c r="H44" s="217" t="s">
        <v>174</v>
      </c>
      <c r="I44" s="216" t="s">
        <v>176</v>
      </c>
      <c r="J44" s="216" t="s">
        <v>111</v>
      </c>
      <c r="K44" s="218" t="s">
        <v>285</v>
      </c>
      <c r="L44" s="212" t="s">
        <v>181</v>
      </c>
      <c r="M44" s="219" t="s">
        <v>328</v>
      </c>
      <c r="N44" s="219" t="s">
        <v>295</v>
      </c>
      <c r="O44" s="212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6"/>
      <c r="BD44" s="116"/>
      <c r="BE44" s="116"/>
      <c r="BF44" s="116"/>
      <c r="BG44" s="116"/>
      <c r="BH44" s="116"/>
      <c r="BI44" s="116"/>
      <c r="BJ44" s="116"/>
      <c r="BK44" s="116"/>
    </row>
    <row r="45" spans="1:63" s="116" customFormat="1" ht="15" customHeight="1">
      <c r="A45" s="211">
        <v>44413</v>
      </c>
      <c r="B45" s="217" t="s">
        <v>214</v>
      </c>
      <c r="C45" s="217" t="s">
        <v>162</v>
      </c>
      <c r="D45" s="221" t="s">
        <v>9</v>
      </c>
      <c r="E45" s="213"/>
      <c r="F45" s="213">
        <v>21000</v>
      </c>
      <c r="G45" s="213">
        <f t="shared" si="2"/>
        <v>35214236</v>
      </c>
      <c r="H45" s="217" t="s">
        <v>31</v>
      </c>
      <c r="I45" s="245" t="s">
        <v>178</v>
      </c>
      <c r="J45" s="216" t="s">
        <v>303</v>
      </c>
      <c r="K45" s="218" t="s">
        <v>284</v>
      </c>
      <c r="L45" s="212" t="s">
        <v>181</v>
      </c>
      <c r="M45" s="244"/>
      <c r="N45" s="219"/>
      <c r="O45" s="212"/>
      <c r="P45" s="201"/>
      <c r="Q45" s="201"/>
      <c r="R45" s="201"/>
      <c r="S45" s="201"/>
      <c r="T45" s="201"/>
      <c r="U45" s="201"/>
      <c r="V45" s="201"/>
      <c r="W45" s="201"/>
      <c r="X45" s="201"/>
      <c r="Y45" s="201"/>
      <c r="Z45" s="201"/>
      <c r="AA45" s="201"/>
      <c r="AB45" s="201"/>
      <c r="AC45" s="201"/>
      <c r="AD45" s="201"/>
      <c r="AE45" s="201"/>
      <c r="AF45" s="201"/>
      <c r="AG45" s="201"/>
      <c r="AH45" s="201"/>
      <c r="AI45" s="201"/>
      <c r="AJ45" s="201"/>
      <c r="AK45" s="201"/>
      <c r="AL45" s="201"/>
      <c r="AM45" s="201"/>
      <c r="AN45" s="201"/>
      <c r="AO45" s="201"/>
      <c r="AP45" s="201"/>
      <c r="AQ45" s="201"/>
      <c r="AR45" s="201"/>
      <c r="AS45" s="201"/>
      <c r="AT45" s="201"/>
      <c r="AU45" s="201"/>
      <c r="AV45" s="201"/>
      <c r="AW45" s="201"/>
      <c r="AX45" s="201"/>
      <c r="AY45" s="201"/>
      <c r="AZ45" s="201"/>
      <c r="BA45" s="201"/>
      <c r="BB45" s="201"/>
      <c r="BC45" s="201"/>
      <c r="BD45" s="201"/>
      <c r="BE45" s="201"/>
      <c r="BF45" s="201"/>
      <c r="BG45" s="201"/>
      <c r="BH45" s="201"/>
      <c r="BI45" s="201"/>
      <c r="BJ45" s="201"/>
      <c r="BK45" s="201"/>
    </row>
    <row r="46" spans="1:63" s="116" customFormat="1" ht="15" customHeight="1">
      <c r="A46" s="211">
        <v>44413</v>
      </c>
      <c r="B46" s="217" t="s">
        <v>215</v>
      </c>
      <c r="C46" s="218" t="s">
        <v>2</v>
      </c>
      <c r="D46" s="217" t="s">
        <v>216</v>
      </c>
      <c r="E46" s="213"/>
      <c r="F46" s="213">
        <v>15000</v>
      </c>
      <c r="G46" s="213">
        <f t="shared" si="2"/>
        <v>35199236</v>
      </c>
      <c r="H46" s="217" t="s">
        <v>31</v>
      </c>
      <c r="I46" s="245" t="s">
        <v>176</v>
      </c>
      <c r="J46" s="216" t="s">
        <v>303</v>
      </c>
      <c r="K46" s="218" t="s">
        <v>284</v>
      </c>
      <c r="L46" s="212" t="s">
        <v>181</v>
      </c>
      <c r="M46" s="244"/>
      <c r="N46" s="219"/>
      <c r="O46" s="212"/>
    </row>
    <row r="47" spans="1:63" s="201" customFormat="1" ht="15" customHeight="1">
      <c r="A47" s="211">
        <v>44414</v>
      </c>
      <c r="B47" s="217" t="s">
        <v>309</v>
      </c>
      <c r="C47" s="217" t="s">
        <v>158</v>
      </c>
      <c r="D47" s="221" t="s">
        <v>9</v>
      </c>
      <c r="E47" s="213"/>
      <c r="F47" s="213">
        <v>370165</v>
      </c>
      <c r="G47" s="213">
        <f t="shared" si="2"/>
        <v>34829071</v>
      </c>
      <c r="H47" s="217" t="s">
        <v>31</v>
      </c>
      <c r="I47" s="245" t="s">
        <v>176</v>
      </c>
      <c r="J47" s="216" t="s">
        <v>111</v>
      </c>
      <c r="K47" s="218" t="s">
        <v>285</v>
      </c>
      <c r="L47" s="212" t="s">
        <v>181</v>
      </c>
      <c r="M47" s="219" t="s">
        <v>329</v>
      </c>
      <c r="N47" s="219" t="s">
        <v>383</v>
      </c>
      <c r="O47" s="212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  <c r="AU47" s="116"/>
      <c r="AV47" s="116"/>
      <c r="AW47" s="116"/>
      <c r="AX47" s="116"/>
      <c r="AY47" s="116"/>
      <c r="AZ47" s="116"/>
      <c r="BA47" s="116"/>
      <c r="BB47" s="116"/>
      <c r="BC47" s="116"/>
      <c r="BD47" s="116"/>
      <c r="BE47" s="116"/>
      <c r="BF47" s="116"/>
      <c r="BG47" s="116"/>
      <c r="BH47" s="116"/>
      <c r="BI47" s="116"/>
      <c r="BJ47" s="116"/>
      <c r="BK47" s="116"/>
    </row>
    <row r="48" spans="1:63" s="201" customFormat="1" ht="15" customHeight="1">
      <c r="A48" s="211">
        <v>44414</v>
      </c>
      <c r="B48" s="217" t="s">
        <v>217</v>
      </c>
      <c r="C48" s="217" t="s">
        <v>6</v>
      </c>
      <c r="D48" s="221" t="s">
        <v>9</v>
      </c>
      <c r="E48" s="213"/>
      <c r="F48" s="213">
        <v>5000</v>
      </c>
      <c r="G48" s="213">
        <f t="shared" si="2"/>
        <v>34824071</v>
      </c>
      <c r="H48" s="217" t="s">
        <v>31</v>
      </c>
      <c r="I48" s="245" t="s">
        <v>176</v>
      </c>
      <c r="J48" s="216" t="s">
        <v>303</v>
      </c>
      <c r="K48" s="218" t="s">
        <v>284</v>
      </c>
      <c r="L48" s="212" t="s">
        <v>181</v>
      </c>
      <c r="M48" s="244"/>
      <c r="N48" s="219"/>
      <c r="O48" s="212"/>
    </row>
    <row r="49" spans="1:63" s="201" customFormat="1" ht="15" customHeight="1">
      <c r="A49" s="211">
        <v>44414</v>
      </c>
      <c r="B49" s="217" t="s">
        <v>318</v>
      </c>
      <c r="C49" s="217" t="s">
        <v>157</v>
      </c>
      <c r="D49" s="217" t="s">
        <v>192</v>
      </c>
      <c r="E49" s="213"/>
      <c r="F49" s="213">
        <v>8644</v>
      </c>
      <c r="G49" s="213">
        <f t="shared" si="2"/>
        <v>34815427</v>
      </c>
      <c r="H49" s="217" t="s">
        <v>29</v>
      </c>
      <c r="I49" s="219" t="s">
        <v>271</v>
      </c>
      <c r="J49" s="216" t="s">
        <v>303</v>
      </c>
      <c r="K49" s="218" t="s">
        <v>284</v>
      </c>
      <c r="L49" s="212" t="s">
        <v>181</v>
      </c>
      <c r="M49" s="243"/>
      <c r="N49" s="219"/>
      <c r="O49" s="212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  <c r="AU49" s="116"/>
      <c r="AV49" s="116"/>
      <c r="AW49" s="116"/>
      <c r="AX49" s="116"/>
      <c r="AY49" s="116"/>
      <c r="AZ49" s="116"/>
      <c r="BA49" s="116"/>
      <c r="BB49" s="116"/>
      <c r="BC49" s="116"/>
      <c r="BD49" s="116"/>
      <c r="BE49" s="116"/>
      <c r="BF49" s="116"/>
      <c r="BG49" s="116"/>
      <c r="BH49" s="116"/>
      <c r="BI49" s="116"/>
      <c r="BJ49" s="116"/>
      <c r="BK49" s="116"/>
    </row>
    <row r="50" spans="1:63" s="201" customFormat="1" ht="15" customHeight="1">
      <c r="A50" s="211">
        <v>44415</v>
      </c>
      <c r="B50" s="218" t="s">
        <v>31</v>
      </c>
      <c r="C50" s="218" t="s">
        <v>84</v>
      </c>
      <c r="D50" s="217"/>
      <c r="E50" s="213">
        <v>117000</v>
      </c>
      <c r="F50" s="213"/>
      <c r="G50" s="213">
        <f t="shared" si="2"/>
        <v>34932427</v>
      </c>
      <c r="H50" s="217" t="s">
        <v>174</v>
      </c>
      <c r="I50" s="216" t="s">
        <v>178</v>
      </c>
      <c r="J50" s="216"/>
      <c r="K50" s="218"/>
      <c r="L50" s="212" t="s">
        <v>181</v>
      </c>
      <c r="M50" s="3"/>
      <c r="N50" s="219"/>
      <c r="O50" s="212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116"/>
      <c r="AS50" s="116"/>
      <c r="AT50" s="116"/>
      <c r="AU50" s="116"/>
      <c r="AV50" s="116"/>
      <c r="AW50" s="116"/>
      <c r="AX50" s="116"/>
      <c r="AY50" s="116"/>
      <c r="AZ50" s="116"/>
      <c r="BA50" s="116"/>
      <c r="BB50" s="116"/>
      <c r="BC50" s="116"/>
      <c r="BD50" s="116"/>
      <c r="BE50" s="116"/>
      <c r="BF50" s="116"/>
      <c r="BG50" s="116"/>
      <c r="BH50" s="116"/>
      <c r="BI50" s="116"/>
      <c r="BJ50" s="116"/>
      <c r="BK50" s="116"/>
    </row>
    <row r="51" spans="1:63" s="116" customFormat="1" ht="15" customHeight="1">
      <c r="A51" s="211">
        <v>44415</v>
      </c>
      <c r="B51" s="220" t="s">
        <v>179</v>
      </c>
      <c r="C51" s="217" t="s">
        <v>161</v>
      </c>
      <c r="D51" s="217" t="s">
        <v>175</v>
      </c>
      <c r="E51" s="213"/>
      <c r="F51" s="213">
        <v>9175</v>
      </c>
      <c r="G51" s="213">
        <f t="shared" si="2"/>
        <v>34923252</v>
      </c>
      <c r="H51" s="217" t="s">
        <v>174</v>
      </c>
      <c r="I51" s="216" t="s">
        <v>176</v>
      </c>
      <c r="J51" s="216" t="s">
        <v>303</v>
      </c>
      <c r="K51" s="222" t="s">
        <v>284</v>
      </c>
      <c r="L51" s="212" t="s">
        <v>181</v>
      </c>
      <c r="M51" s="3"/>
      <c r="N51" s="219"/>
      <c r="O51" s="212"/>
    </row>
    <row r="52" spans="1:63" s="116" customFormat="1" ht="15" customHeight="1">
      <c r="A52" s="211">
        <v>44415</v>
      </c>
      <c r="B52" s="217" t="s">
        <v>42</v>
      </c>
      <c r="C52" s="217" t="s">
        <v>84</v>
      </c>
      <c r="D52" s="217"/>
      <c r="E52" s="213"/>
      <c r="F52" s="213">
        <v>117000</v>
      </c>
      <c r="G52" s="213">
        <f t="shared" si="2"/>
        <v>34806252</v>
      </c>
      <c r="H52" s="217" t="s">
        <v>31</v>
      </c>
      <c r="I52" s="216" t="s">
        <v>178</v>
      </c>
      <c r="J52" s="216"/>
      <c r="K52" s="222"/>
      <c r="L52" s="212" t="s">
        <v>181</v>
      </c>
      <c r="M52" s="243"/>
      <c r="N52" s="219"/>
      <c r="O52" s="212"/>
    </row>
    <row r="53" spans="1:63" s="201" customFormat="1" ht="15" customHeight="1">
      <c r="A53" s="211">
        <v>44415</v>
      </c>
      <c r="B53" s="218" t="s">
        <v>211</v>
      </c>
      <c r="C53" s="217" t="s">
        <v>159</v>
      </c>
      <c r="D53" s="218" t="s">
        <v>192</v>
      </c>
      <c r="E53" s="213"/>
      <c r="F53" s="213">
        <v>3510</v>
      </c>
      <c r="G53" s="213">
        <f t="shared" si="2"/>
        <v>34802742</v>
      </c>
      <c r="H53" s="217" t="s">
        <v>31</v>
      </c>
      <c r="I53" s="245" t="s">
        <v>176</v>
      </c>
      <c r="J53" s="219" t="s">
        <v>111</v>
      </c>
      <c r="K53" s="218" t="s">
        <v>285</v>
      </c>
      <c r="L53" s="212" t="s">
        <v>181</v>
      </c>
      <c r="M53" s="219" t="s">
        <v>330</v>
      </c>
      <c r="N53" s="219" t="s">
        <v>294</v>
      </c>
      <c r="O53" s="212"/>
    </row>
    <row r="54" spans="1:63" s="201" customFormat="1" ht="15" customHeight="1">
      <c r="A54" s="211">
        <v>44416</v>
      </c>
      <c r="B54" s="217" t="s">
        <v>310</v>
      </c>
      <c r="C54" s="217" t="s">
        <v>177</v>
      </c>
      <c r="D54" s="217" t="s">
        <v>175</v>
      </c>
      <c r="E54" s="213"/>
      <c r="F54" s="213">
        <v>45000</v>
      </c>
      <c r="G54" s="213">
        <f t="shared" si="2"/>
        <v>34757742</v>
      </c>
      <c r="H54" s="217" t="s">
        <v>174</v>
      </c>
      <c r="I54" s="216" t="s">
        <v>176</v>
      </c>
      <c r="J54" s="216" t="s">
        <v>111</v>
      </c>
      <c r="K54" s="218" t="s">
        <v>285</v>
      </c>
      <c r="L54" s="212" t="s">
        <v>181</v>
      </c>
      <c r="M54" s="219" t="s">
        <v>331</v>
      </c>
      <c r="N54" s="219" t="s">
        <v>296</v>
      </c>
      <c r="O54" s="212"/>
    </row>
    <row r="55" spans="1:63" s="116" customFormat="1" ht="15" customHeight="1">
      <c r="A55" s="211">
        <v>44416</v>
      </c>
      <c r="B55" s="218" t="s">
        <v>376</v>
      </c>
      <c r="C55" s="218" t="s">
        <v>40</v>
      </c>
      <c r="D55" s="217" t="s">
        <v>175</v>
      </c>
      <c r="E55" s="213"/>
      <c r="F55" s="213">
        <v>5000</v>
      </c>
      <c r="G55" s="213">
        <f t="shared" si="2"/>
        <v>34752742</v>
      </c>
      <c r="H55" s="218" t="s">
        <v>174</v>
      </c>
      <c r="I55" s="216" t="s">
        <v>176</v>
      </c>
      <c r="J55" s="216" t="s">
        <v>111</v>
      </c>
      <c r="K55" s="218" t="s">
        <v>285</v>
      </c>
      <c r="L55" s="212" t="s">
        <v>181</v>
      </c>
      <c r="M55" s="219" t="s">
        <v>332</v>
      </c>
      <c r="N55" s="219" t="s">
        <v>295</v>
      </c>
      <c r="O55" s="212"/>
    </row>
    <row r="56" spans="1:63" s="116" customFormat="1" ht="15" customHeight="1">
      <c r="A56" s="211">
        <v>44417</v>
      </c>
      <c r="B56" s="218" t="s">
        <v>31</v>
      </c>
      <c r="C56" s="218" t="s">
        <v>84</v>
      </c>
      <c r="D56" s="221"/>
      <c r="E56" s="213">
        <v>10000</v>
      </c>
      <c r="F56" s="213"/>
      <c r="G56" s="213">
        <f>G55+E56-F56</f>
        <v>34762742</v>
      </c>
      <c r="H56" s="217" t="s">
        <v>57</v>
      </c>
      <c r="I56" s="216" t="s">
        <v>178</v>
      </c>
      <c r="J56" s="216"/>
      <c r="K56" s="218"/>
      <c r="L56" s="212" t="s">
        <v>181</v>
      </c>
      <c r="M56" s="3"/>
      <c r="N56" s="219"/>
      <c r="O56" s="212"/>
    </row>
    <row r="57" spans="1:63" s="116" customFormat="1" ht="15" customHeight="1">
      <c r="A57" s="211">
        <v>44417</v>
      </c>
      <c r="B57" s="220" t="s">
        <v>184</v>
      </c>
      <c r="C57" s="217" t="s">
        <v>84</v>
      </c>
      <c r="D57" s="217"/>
      <c r="E57" s="213">
        <v>10000</v>
      </c>
      <c r="F57" s="213"/>
      <c r="G57" s="213">
        <f>G56+E57-F57</f>
        <v>34772742</v>
      </c>
      <c r="H57" s="218" t="s">
        <v>185</v>
      </c>
      <c r="I57" s="216" t="s">
        <v>178</v>
      </c>
      <c r="J57" s="216"/>
      <c r="K57" s="218"/>
      <c r="L57" s="212" t="s">
        <v>181</v>
      </c>
      <c r="M57" s="3"/>
      <c r="N57" s="219"/>
      <c r="O57" s="212"/>
    </row>
    <row r="58" spans="1:63" s="201" customFormat="1" ht="15" customHeight="1">
      <c r="A58" s="211">
        <v>44417</v>
      </c>
      <c r="B58" s="218" t="s">
        <v>311</v>
      </c>
      <c r="C58" s="218" t="s">
        <v>158</v>
      </c>
      <c r="D58" s="221" t="s">
        <v>9</v>
      </c>
      <c r="E58" s="213"/>
      <c r="F58" s="213">
        <v>74835</v>
      </c>
      <c r="G58" s="224">
        <f t="shared" ref="G58:G64" si="3">+G57+E58-F58</f>
        <v>34697907</v>
      </c>
      <c r="H58" s="217" t="s">
        <v>31</v>
      </c>
      <c r="I58" s="245" t="s">
        <v>176</v>
      </c>
      <c r="J58" s="216" t="s">
        <v>111</v>
      </c>
      <c r="K58" s="218" t="s">
        <v>285</v>
      </c>
      <c r="L58" s="212" t="s">
        <v>181</v>
      </c>
      <c r="M58" s="219" t="s">
        <v>333</v>
      </c>
      <c r="N58" s="219" t="s">
        <v>383</v>
      </c>
      <c r="O58" s="212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  <c r="AK58" s="116"/>
      <c r="AL58" s="116"/>
      <c r="AM58" s="116"/>
      <c r="AN58" s="116"/>
      <c r="AO58" s="116"/>
      <c r="AP58" s="116"/>
      <c r="AQ58" s="116"/>
      <c r="AR58" s="116"/>
      <c r="AS58" s="116"/>
      <c r="AT58" s="116"/>
      <c r="AU58" s="116"/>
      <c r="AV58" s="116"/>
      <c r="AW58" s="116"/>
      <c r="AX58" s="116"/>
      <c r="AY58" s="116"/>
      <c r="AZ58" s="116"/>
      <c r="BA58" s="116"/>
      <c r="BB58" s="116"/>
      <c r="BC58" s="116"/>
      <c r="BD58" s="116"/>
      <c r="BE58" s="116"/>
      <c r="BF58" s="116"/>
      <c r="BG58" s="116"/>
      <c r="BH58" s="116"/>
      <c r="BI58" s="116"/>
      <c r="BJ58" s="116"/>
      <c r="BK58" s="116"/>
    </row>
    <row r="59" spans="1:63" s="116" customFormat="1" ht="15" customHeight="1">
      <c r="A59" s="211">
        <v>44417</v>
      </c>
      <c r="B59" s="218" t="s">
        <v>218</v>
      </c>
      <c r="C59" s="218" t="s">
        <v>84</v>
      </c>
      <c r="D59" s="221"/>
      <c r="E59" s="213">
        <v>1000000</v>
      </c>
      <c r="F59" s="213"/>
      <c r="G59" s="224">
        <f t="shared" si="3"/>
        <v>35697907</v>
      </c>
      <c r="H59" s="217" t="s">
        <v>31</v>
      </c>
      <c r="I59" s="216" t="s">
        <v>178</v>
      </c>
      <c r="J59" s="216"/>
      <c r="K59" s="218"/>
      <c r="L59" s="212" t="s">
        <v>181</v>
      </c>
      <c r="M59" s="244"/>
      <c r="N59" s="219"/>
      <c r="O59" s="212"/>
    </row>
    <row r="60" spans="1:63" s="116" customFormat="1" ht="15" customHeight="1">
      <c r="A60" s="211">
        <v>44417</v>
      </c>
      <c r="B60" s="218" t="s">
        <v>185</v>
      </c>
      <c r="C60" s="218" t="s">
        <v>84</v>
      </c>
      <c r="D60" s="221"/>
      <c r="E60" s="213"/>
      <c r="F60" s="213">
        <v>10000</v>
      </c>
      <c r="G60" s="213">
        <f t="shared" si="3"/>
        <v>35687907</v>
      </c>
      <c r="H60" s="218" t="s">
        <v>31</v>
      </c>
      <c r="I60" s="216" t="s">
        <v>178</v>
      </c>
      <c r="J60" s="223"/>
      <c r="K60" s="218"/>
      <c r="L60" s="212" t="s">
        <v>181</v>
      </c>
      <c r="M60" s="243"/>
      <c r="N60" s="219"/>
      <c r="O60" s="212"/>
      <c r="P60" s="201"/>
      <c r="Q60" s="201"/>
      <c r="R60" s="201"/>
      <c r="S60" s="201"/>
      <c r="T60" s="201"/>
      <c r="U60" s="201"/>
      <c r="V60" s="201"/>
      <c r="W60" s="201"/>
      <c r="X60" s="201"/>
      <c r="Y60" s="201"/>
      <c r="Z60" s="201"/>
      <c r="AA60" s="201"/>
      <c r="AB60" s="201"/>
      <c r="AC60" s="201"/>
      <c r="AD60" s="201"/>
      <c r="AE60" s="201"/>
      <c r="AF60" s="201"/>
      <c r="AG60" s="201"/>
      <c r="AH60" s="201"/>
      <c r="AI60" s="201"/>
      <c r="AJ60" s="201"/>
      <c r="AK60" s="201"/>
      <c r="AL60" s="201"/>
      <c r="AM60" s="201"/>
      <c r="AN60" s="201"/>
      <c r="AO60" s="201"/>
      <c r="AP60" s="201"/>
      <c r="AQ60" s="201"/>
      <c r="AR60" s="201"/>
      <c r="AS60" s="201"/>
      <c r="AT60" s="201"/>
      <c r="AU60" s="201"/>
      <c r="AV60" s="201"/>
      <c r="AW60" s="201"/>
      <c r="AX60" s="201"/>
      <c r="AY60" s="201"/>
      <c r="AZ60" s="201"/>
      <c r="BA60" s="201"/>
      <c r="BB60" s="201"/>
      <c r="BC60" s="201"/>
      <c r="BD60" s="201"/>
      <c r="BE60" s="201"/>
      <c r="BF60" s="201"/>
      <c r="BG60" s="201"/>
      <c r="BH60" s="201"/>
      <c r="BI60" s="201"/>
      <c r="BJ60" s="201"/>
      <c r="BK60" s="201"/>
    </row>
    <row r="61" spans="1:63" s="116" customFormat="1" ht="15" customHeight="1">
      <c r="A61" s="211">
        <v>44417</v>
      </c>
      <c r="B61" s="218" t="s">
        <v>36</v>
      </c>
      <c r="C61" s="218" t="s">
        <v>84</v>
      </c>
      <c r="D61" s="221"/>
      <c r="E61" s="213"/>
      <c r="F61" s="213">
        <v>10000</v>
      </c>
      <c r="G61" s="224">
        <f t="shared" si="3"/>
        <v>35677907</v>
      </c>
      <c r="H61" s="217" t="s">
        <v>31</v>
      </c>
      <c r="I61" s="216" t="s">
        <v>178</v>
      </c>
      <c r="J61" s="216"/>
      <c r="K61" s="218"/>
      <c r="L61" s="212" t="s">
        <v>181</v>
      </c>
      <c r="M61" s="243"/>
      <c r="N61" s="219"/>
      <c r="O61" s="212"/>
    </row>
    <row r="62" spans="1:63" s="116" customFormat="1" ht="15" customHeight="1">
      <c r="A62" s="211">
        <v>44417</v>
      </c>
      <c r="B62" s="218" t="s">
        <v>219</v>
      </c>
      <c r="C62" s="218" t="s">
        <v>156</v>
      </c>
      <c r="D62" s="221" t="s">
        <v>9</v>
      </c>
      <c r="E62" s="213"/>
      <c r="F62" s="213">
        <v>20000</v>
      </c>
      <c r="G62" s="224">
        <f t="shared" si="3"/>
        <v>35657907</v>
      </c>
      <c r="H62" s="217" t="s">
        <v>31</v>
      </c>
      <c r="I62" s="245" t="s">
        <v>176</v>
      </c>
      <c r="J62" s="216" t="s">
        <v>303</v>
      </c>
      <c r="K62" s="218" t="s">
        <v>284</v>
      </c>
      <c r="L62" s="212" t="s">
        <v>181</v>
      </c>
      <c r="M62" s="243"/>
      <c r="N62" s="219"/>
      <c r="O62" s="212"/>
    </row>
    <row r="63" spans="1:63" s="116" customFormat="1" ht="15" customHeight="1">
      <c r="A63" s="211">
        <v>44417</v>
      </c>
      <c r="B63" s="217" t="s">
        <v>275</v>
      </c>
      <c r="C63" s="217" t="s">
        <v>84</v>
      </c>
      <c r="D63" s="217"/>
      <c r="E63" s="213"/>
      <c r="F63" s="213">
        <v>1000000</v>
      </c>
      <c r="G63" s="213">
        <f t="shared" si="3"/>
        <v>34657907</v>
      </c>
      <c r="H63" s="218" t="s">
        <v>30</v>
      </c>
      <c r="I63" s="216">
        <v>364513</v>
      </c>
      <c r="J63" s="216"/>
      <c r="K63" s="218"/>
      <c r="L63" s="212" t="s">
        <v>181</v>
      </c>
      <c r="M63" s="219"/>
      <c r="N63" s="219"/>
      <c r="O63" s="212"/>
    </row>
    <row r="64" spans="1:63" s="201" customFormat="1" ht="15" customHeight="1">
      <c r="A64" s="211">
        <v>44418</v>
      </c>
      <c r="B64" s="220" t="s">
        <v>31</v>
      </c>
      <c r="C64" s="217" t="s">
        <v>84</v>
      </c>
      <c r="D64" s="217"/>
      <c r="E64" s="213">
        <v>114625</v>
      </c>
      <c r="F64" s="213"/>
      <c r="G64" s="213">
        <f t="shared" si="3"/>
        <v>34772532</v>
      </c>
      <c r="H64" s="217" t="s">
        <v>174</v>
      </c>
      <c r="I64" s="216" t="s">
        <v>178</v>
      </c>
      <c r="J64" s="219"/>
      <c r="K64" s="218"/>
      <c r="L64" s="212" t="s">
        <v>181</v>
      </c>
      <c r="M64" s="3"/>
      <c r="N64" s="219"/>
      <c r="O64" s="218"/>
    </row>
    <row r="65" spans="1:63" s="204" customFormat="1" ht="15" customHeight="1">
      <c r="A65" s="211">
        <v>44418</v>
      </c>
      <c r="B65" s="217" t="s">
        <v>184</v>
      </c>
      <c r="C65" s="217" t="s">
        <v>84</v>
      </c>
      <c r="D65" s="217"/>
      <c r="E65" s="213">
        <v>10000</v>
      </c>
      <c r="F65" s="213"/>
      <c r="G65" s="213">
        <f>G64+E65-F65</f>
        <v>34782532</v>
      </c>
      <c r="H65" s="218" t="s">
        <v>187</v>
      </c>
      <c r="I65" s="216" t="s">
        <v>178</v>
      </c>
      <c r="J65" s="216"/>
      <c r="K65" s="218"/>
      <c r="L65" s="212" t="s">
        <v>181</v>
      </c>
      <c r="M65" s="3"/>
      <c r="N65" s="219"/>
      <c r="O65" s="212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16"/>
      <c r="AT65" s="116"/>
      <c r="AU65" s="116"/>
      <c r="AV65" s="116"/>
      <c r="AW65" s="116"/>
      <c r="AX65" s="116"/>
      <c r="AY65" s="116"/>
      <c r="AZ65" s="116"/>
      <c r="BA65" s="116"/>
      <c r="BB65" s="116"/>
      <c r="BC65" s="116"/>
      <c r="BD65" s="116"/>
      <c r="BE65" s="116"/>
      <c r="BF65" s="116"/>
      <c r="BG65" s="116"/>
      <c r="BH65" s="116"/>
      <c r="BI65" s="116"/>
      <c r="BJ65" s="116"/>
      <c r="BK65" s="116"/>
    </row>
    <row r="66" spans="1:63" s="201" customFormat="1" ht="15" customHeight="1">
      <c r="A66" s="211">
        <v>44418</v>
      </c>
      <c r="B66" s="218" t="s">
        <v>189</v>
      </c>
      <c r="C66" s="217" t="s">
        <v>84</v>
      </c>
      <c r="D66" s="212"/>
      <c r="E66" s="213">
        <v>10000</v>
      </c>
      <c r="F66" s="213"/>
      <c r="G66" s="213">
        <f t="shared" ref="G66:G76" si="4">+G65+E66-F66</f>
        <v>34792532</v>
      </c>
      <c r="H66" s="218" t="s">
        <v>56</v>
      </c>
      <c r="I66" s="216" t="s">
        <v>178</v>
      </c>
      <c r="J66" s="216"/>
      <c r="K66" s="218"/>
      <c r="L66" s="212" t="s">
        <v>181</v>
      </c>
      <c r="M66" s="3"/>
      <c r="N66" s="219"/>
      <c r="O66" s="212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  <c r="AE66" s="116"/>
      <c r="AF66" s="116"/>
      <c r="AG66" s="116"/>
      <c r="AH66" s="116"/>
      <c r="AI66" s="116"/>
      <c r="AJ66" s="116"/>
      <c r="AK66" s="116"/>
      <c r="AL66" s="116"/>
      <c r="AM66" s="116"/>
      <c r="AN66" s="116"/>
      <c r="AO66" s="116"/>
      <c r="AP66" s="116"/>
      <c r="AQ66" s="116"/>
      <c r="AR66" s="116"/>
      <c r="AS66" s="116"/>
      <c r="AT66" s="116"/>
      <c r="AU66" s="116"/>
      <c r="AV66" s="116"/>
      <c r="AW66" s="116"/>
      <c r="AX66" s="116"/>
      <c r="AY66" s="116"/>
      <c r="AZ66" s="116"/>
      <c r="BA66" s="116"/>
      <c r="BB66" s="116"/>
      <c r="BC66" s="116"/>
      <c r="BD66" s="116"/>
      <c r="BE66" s="116"/>
      <c r="BF66" s="116"/>
      <c r="BG66" s="116"/>
      <c r="BH66" s="116"/>
      <c r="BI66" s="116"/>
      <c r="BJ66" s="116"/>
      <c r="BK66" s="116"/>
    </row>
    <row r="67" spans="1:63" s="201" customFormat="1" ht="15" customHeight="1">
      <c r="A67" s="211">
        <v>44418</v>
      </c>
      <c r="B67" s="217" t="s">
        <v>189</v>
      </c>
      <c r="C67" s="217" t="s">
        <v>84</v>
      </c>
      <c r="D67" s="217"/>
      <c r="E67" s="213">
        <v>7000</v>
      </c>
      <c r="F67" s="213"/>
      <c r="G67" s="213">
        <f t="shared" si="4"/>
        <v>34799532</v>
      </c>
      <c r="H67" s="217" t="s">
        <v>56</v>
      </c>
      <c r="I67" s="216" t="s">
        <v>178</v>
      </c>
      <c r="J67" s="216"/>
      <c r="K67" s="218"/>
      <c r="L67" s="212" t="s">
        <v>181</v>
      </c>
      <c r="M67" s="3"/>
      <c r="N67" s="219"/>
      <c r="O67" s="212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  <c r="AE67" s="116"/>
      <c r="AF67" s="116"/>
      <c r="AG67" s="116"/>
      <c r="AH67" s="116"/>
      <c r="AI67" s="116"/>
      <c r="AJ67" s="116"/>
      <c r="AK67" s="116"/>
      <c r="AL67" s="116"/>
      <c r="AM67" s="116"/>
      <c r="AN67" s="116"/>
      <c r="AO67" s="116"/>
      <c r="AP67" s="116"/>
      <c r="AQ67" s="116"/>
      <c r="AR67" s="116"/>
      <c r="AS67" s="116"/>
      <c r="AT67" s="116"/>
      <c r="AU67" s="116"/>
      <c r="AV67" s="116"/>
      <c r="AW67" s="116"/>
      <c r="AX67" s="116"/>
      <c r="AY67" s="116"/>
      <c r="AZ67" s="116"/>
      <c r="BA67" s="116"/>
      <c r="BB67" s="116"/>
      <c r="BC67" s="116"/>
      <c r="BD67" s="116"/>
      <c r="BE67" s="116"/>
      <c r="BF67" s="116"/>
      <c r="BG67" s="116"/>
      <c r="BH67" s="116"/>
      <c r="BI67" s="116"/>
      <c r="BJ67" s="116"/>
      <c r="BK67" s="116"/>
    </row>
    <row r="68" spans="1:63" s="116" customFormat="1" ht="15" customHeight="1">
      <c r="A68" s="211">
        <v>44418</v>
      </c>
      <c r="B68" s="217" t="s">
        <v>190</v>
      </c>
      <c r="C68" s="217" t="s">
        <v>161</v>
      </c>
      <c r="D68" s="217" t="s">
        <v>175</v>
      </c>
      <c r="E68" s="213"/>
      <c r="F68" s="213">
        <v>4000</v>
      </c>
      <c r="G68" s="213">
        <f t="shared" si="4"/>
        <v>34795532</v>
      </c>
      <c r="H68" s="217" t="s">
        <v>56</v>
      </c>
      <c r="I68" s="216" t="s">
        <v>178</v>
      </c>
      <c r="J68" s="216" t="s">
        <v>303</v>
      </c>
      <c r="K68" s="222" t="s">
        <v>284</v>
      </c>
      <c r="L68" s="212" t="s">
        <v>181</v>
      </c>
      <c r="M68" s="3"/>
      <c r="N68" s="219"/>
      <c r="O68" s="212"/>
      <c r="P68" s="201"/>
      <c r="Q68" s="201"/>
      <c r="R68" s="201"/>
      <c r="S68" s="201"/>
      <c r="T68" s="201"/>
      <c r="U68" s="201"/>
      <c r="V68" s="201"/>
      <c r="W68" s="201"/>
      <c r="X68" s="201"/>
      <c r="Y68" s="201"/>
      <c r="Z68" s="201"/>
      <c r="AA68" s="201"/>
      <c r="AB68" s="201"/>
      <c r="AC68" s="201"/>
      <c r="AD68" s="201"/>
      <c r="AE68" s="201"/>
      <c r="AF68" s="201"/>
      <c r="AG68" s="201"/>
      <c r="AH68" s="201"/>
      <c r="AI68" s="201"/>
      <c r="AJ68" s="201"/>
      <c r="AK68" s="201"/>
      <c r="AL68" s="201"/>
      <c r="AM68" s="201"/>
      <c r="AN68" s="201"/>
      <c r="AO68" s="201"/>
      <c r="AP68" s="201"/>
      <c r="AQ68" s="201"/>
      <c r="AR68" s="201"/>
      <c r="AS68" s="201"/>
      <c r="AT68" s="201"/>
      <c r="AU68" s="201"/>
      <c r="AV68" s="201"/>
      <c r="AW68" s="201"/>
      <c r="AX68" s="201"/>
      <c r="AY68" s="201"/>
      <c r="AZ68" s="201"/>
      <c r="BA68" s="201"/>
      <c r="BB68" s="201"/>
      <c r="BC68" s="201"/>
      <c r="BD68" s="201"/>
      <c r="BE68" s="201"/>
      <c r="BF68" s="201"/>
      <c r="BG68" s="201"/>
      <c r="BH68" s="201"/>
      <c r="BI68" s="201"/>
      <c r="BJ68" s="201"/>
      <c r="BK68" s="201"/>
    </row>
    <row r="69" spans="1:63" s="201" customFormat="1" ht="15" customHeight="1">
      <c r="A69" s="211">
        <v>44418</v>
      </c>
      <c r="B69" s="218" t="s">
        <v>220</v>
      </c>
      <c r="C69" s="218" t="s">
        <v>6</v>
      </c>
      <c r="D69" s="217" t="s">
        <v>175</v>
      </c>
      <c r="E69" s="213"/>
      <c r="F69" s="213">
        <v>5000</v>
      </c>
      <c r="G69" s="213">
        <f t="shared" si="4"/>
        <v>34790532</v>
      </c>
      <c r="H69" s="218" t="s">
        <v>31</v>
      </c>
      <c r="I69" s="245" t="s">
        <v>176</v>
      </c>
      <c r="J69" s="216" t="s">
        <v>303</v>
      </c>
      <c r="K69" s="218" t="s">
        <v>284</v>
      </c>
      <c r="L69" s="212" t="s">
        <v>181</v>
      </c>
      <c r="M69" s="243"/>
      <c r="N69" s="219"/>
      <c r="O69" s="212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  <c r="AE69" s="116"/>
      <c r="AF69" s="116"/>
      <c r="AG69" s="116"/>
      <c r="AH69" s="116"/>
      <c r="AI69" s="116"/>
      <c r="AJ69" s="116"/>
      <c r="AK69" s="116"/>
      <c r="AL69" s="116"/>
      <c r="AM69" s="116"/>
      <c r="AN69" s="116"/>
      <c r="AO69" s="116"/>
      <c r="AP69" s="116"/>
      <c r="AQ69" s="116"/>
      <c r="AR69" s="116"/>
      <c r="AS69" s="116"/>
      <c r="AT69" s="116"/>
      <c r="AU69" s="116"/>
      <c r="AV69" s="116"/>
      <c r="AW69" s="116"/>
      <c r="AX69" s="116"/>
      <c r="AY69" s="116"/>
      <c r="AZ69" s="116"/>
      <c r="BA69" s="116"/>
      <c r="BB69" s="116"/>
      <c r="BC69" s="116"/>
      <c r="BD69" s="116"/>
      <c r="BE69" s="116"/>
      <c r="BF69" s="116"/>
      <c r="BG69" s="116"/>
      <c r="BH69" s="116"/>
      <c r="BI69" s="116"/>
      <c r="BJ69" s="116"/>
      <c r="BK69" s="116"/>
    </row>
    <row r="70" spans="1:63" s="116" customFormat="1" ht="15" customHeight="1">
      <c r="A70" s="211">
        <v>44418</v>
      </c>
      <c r="B70" s="218" t="s">
        <v>211</v>
      </c>
      <c r="C70" s="217" t="s">
        <v>159</v>
      </c>
      <c r="D70" s="217" t="s">
        <v>192</v>
      </c>
      <c r="E70" s="213"/>
      <c r="F70" s="213">
        <v>3440</v>
      </c>
      <c r="G70" s="213">
        <f t="shared" si="4"/>
        <v>34787092</v>
      </c>
      <c r="H70" s="217" t="s">
        <v>31</v>
      </c>
      <c r="I70" s="245" t="s">
        <v>176</v>
      </c>
      <c r="J70" s="219" t="s">
        <v>111</v>
      </c>
      <c r="K70" s="218" t="s">
        <v>285</v>
      </c>
      <c r="L70" s="212" t="s">
        <v>181</v>
      </c>
      <c r="M70" s="219" t="s">
        <v>334</v>
      </c>
      <c r="N70" s="219" t="s">
        <v>294</v>
      </c>
      <c r="O70" s="212"/>
      <c r="P70" s="201"/>
      <c r="Q70" s="201"/>
      <c r="R70" s="201"/>
      <c r="S70" s="201"/>
      <c r="T70" s="201"/>
      <c r="U70" s="201"/>
      <c r="V70" s="201"/>
      <c r="W70" s="201"/>
      <c r="X70" s="201"/>
      <c r="Y70" s="201"/>
      <c r="Z70" s="201"/>
      <c r="AA70" s="201"/>
      <c r="AB70" s="201"/>
      <c r="AC70" s="201"/>
      <c r="AD70" s="201"/>
      <c r="AE70" s="201"/>
      <c r="AF70" s="201"/>
      <c r="AG70" s="201"/>
      <c r="AH70" s="201"/>
      <c r="AI70" s="201"/>
      <c r="AJ70" s="201"/>
      <c r="AK70" s="201"/>
      <c r="AL70" s="201"/>
      <c r="AM70" s="201"/>
      <c r="AN70" s="201"/>
      <c r="AO70" s="201"/>
      <c r="AP70" s="201"/>
      <c r="AQ70" s="201"/>
      <c r="AR70" s="201"/>
      <c r="AS70" s="201"/>
      <c r="AT70" s="201"/>
      <c r="AU70" s="201"/>
      <c r="AV70" s="201"/>
      <c r="AW70" s="201"/>
      <c r="AX70" s="201"/>
      <c r="AY70" s="201"/>
      <c r="AZ70" s="201"/>
      <c r="BA70" s="201"/>
      <c r="BB70" s="201"/>
      <c r="BC70" s="201"/>
      <c r="BD70" s="201"/>
      <c r="BE70" s="201"/>
      <c r="BF70" s="201"/>
      <c r="BG70" s="201"/>
      <c r="BH70" s="201"/>
      <c r="BI70" s="201"/>
      <c r="BJ70" s="201"/>
      <c r="BK70" s="201"/>
    </row>
    <row r="71" spans="1:63" s="201" customFormat="1" ht="15" customHeight="1">
      <c r="A71" s="211">
        <v>44418</v>
      </c>
      <c r="B71" s="217" t="s">
        <v>42</v>
      </c>
      <c r="C71" s="217" t="s">
        <v>84</v>
      </c>
      <c r="D71" s="221"/>
      <c r="E71" s="213"/>
      <c r="F71" s="213">
        <v>114625</v>
      </c>
      <c r="G71" s="213">
        <f t="shared" si="4"/>
        <v>34672467</v>
      </c>
      <c r="H71" s="217" t="s">
        <v>31</v>
      </c>
      <c r="I71" s="216" t="s">
        <v>178</v>
      </c>
      <c r="J71" s="216"/>
      <c r="K71" s="218"/>
      <c r="L71" s="212" t="s">
        <v>181</v>
      </c>
      <c r="M71" s="244"/>
      <c r="N71" s="219"/>
      <c r="O71" s="212"/>
    </row>
    <row r="72" spans="1:63" s="201" customFormat="1" ht="15" customHeight="1">
      <c r="A72" s="211">
        <v>44418</v>
      </c>
      <c r="B72" s="217" t="s">
        <v>56</v>
      </c>
      <c r="C72" s="217" t="s">
        <v>84</v>
      </c>
      <c r="D72" s="221"/>
      <c r="E72" s="213"/>
      <c r="F72" s="213">
        <v>7000</v>
      </c>
      <c r="G72" s="213">
        <f t="shared" si="4"/>
        <v>34665467</v>
      </c>
      <c r="H72" s="217" t="s">
        <v>31</v>
      </c>
      <c r="I72" s="216" t="s">
        <v>178</v>
      </c>
      <c r="J72" s="216"/>
      <c r="K72" s="218"/>
      <c r="L72" s="212" t="s">
        <v>181</v>
      </c>
      <c r="M72" s="244"/>
      <c r="N72" s="219"/>
      <c r="O72" s="212"/>
    </row>
    <row r="73" spans="1:63" s="116" customFormat="1" ht="15" customHeight="1">
      <c r="A73" s="211">
        <v>44418</v>
      </c>
      <c r="B73" s="218" t="s">
        <v>56</v>
      </c>
      <c r="C73" s="218" t="s">
        <v>84</v>
      </c>
      <c r="D73" s="217"/>
      <c r="E73" s="213"/>
      <c r="F73" s="213">
        <v>10000</v>
      </c>
      <c r="G73" s="213">
        <f t="shared" si="4"/>
        <v>34655467</v>
      </c>
      <c r="H73" s="217" t="s">
        <v>31</v>
      </c>
      <c r="I73" s="216" t="s">
        <v>178</v>
      </c>
      <c r="J73" s="216"/>
      <c r="K73" s="218"/>
      <c r="L73" s="212" t="s">
        <v>181</v>
      </c>
      <c r="M73" s="244"/>
      <c r="N73" s="219"/>
      <c r="O73" s="212"/>
      <c r="P73" s="201"/>
      <c r="Q73" s="201"/>
      <c r="R73" s="201"/>
      <c r="S73" s="201"/>
      <c r="T73" s="201"/>
      <c r="U73" s="201"/>
      <c r="V73" s="201"/>
      <c r="W73" s="201"/>
      <c r="X73" s="201"/>
      <c r="Y73" s="201"/>
      <c r="Z73" s="201"/>
      <c r="AA73" s="201"/>
      <c r="AB73" s="201"/>
      <c r="AC73" s="201"/>
      <c r="AD73" s="201"/>
      <c r="AE73" s="201"/>
      <c r="AF73" s="201"/>
      <c r="AG73" s="201"/>
      <c r="AH73" s="201"/>
      <c r="AI73" s="201"/>
      <c r="AJ73" s="201"/>
      <c r="AK73" s="201"/>
      <c r="AL73" s="201"/>
      <c r="AM73" s="201"/>
      <c r="AN73" s="201"/>
      <c r="AO73" s="201"/>
      <c r="AP73" s="201"/>
      <c r="AQ73" s="201"/>
      <c r="AR73" s="201"/>
      <c r="AS73" s="201"/>
      <c r="AT73" s="201"/>
      <c r="AU73" s="201"/>
      <c r="AV73" s="201"/>
      <c r="AW73" s="201"/>
      <c r="AX73" s="201"/>
      <c r="AY73" s="201"/>
      <c r="AZ73" s="201"/>
      <c r="BA73" s="201"/>
      <c r="BB73" s="201"/>
      <c r="BC73" s="201"/>
      <c r="BD73" s="201"/>
      <c r="BE73" s="201"/>
      <c r="BF73" s="201"/>
      <c r="BG73" s="201"/>
      <c r="BH73" s="201"/>
      <c r="BI73" s="201"/>
      <c r="BJ73" s="201"/>
      <c r="BK73" s="201"/>
    </row>
    <row r="74" spans="1:63" s="116" customFormat="1" ht="15" customHeight="1">
      <c r="A74" s="211">
        <v>44418</v>
      </c>
      <c r="B74" s="218" t="s">
        <v>221</v>
      </c>
      <c r="C74" s="218" t="s">
        <v>84</v>
      </c>
      <c r="D74" s="217"/>
      <c r="E74" s="213"/>
      <c r="F74" s="213">
        <v>10000</v>
      </c>
      <c r="G74" s="213">
        <f t="shared" si="4"/>
        <v>34645467</v>
      </c>
      <c r="H74" s="217" t="s">
        <v>31</v>
      </c>
      <c r="I74" s="216" t="s">
        <v>178</v>
      </c>
      <c r="J74" s="216"/>
      <c r="K74" s="218"/>
      <c r="L74" s="212" t="s">
        <v>181</v>
      </c>
      <c r="M74" s="244"/>
      <c r="N74" s="219"/>
      <c r="O74" s="212"/>
      <c r="P74" s="201"/>
      <c r="Q74" s="201"/>
      <c r="R74" s="201"/>
      <c r="S74" s="201"/>
      <c r="T74" s="201"/>
      <c r="U74" s="201"/>
      <c r="V74" s="201"/>
      <c r="W74" s="201"/>
      <c r="X74" s="201"/>
      <c r="Y74" s="201"/>
      <c r="Z74" s="201"/>
      <c r="AA74" s="201"/>
      <c r="AB74" s="201"/>
      <c r="AC74" s="201"/>
      <c r="AD74" s="201"/>
      <c r="AE74" s="201"/>
      <c r="AF74" s="201"/>
      <c r="AG74" s="201"/>
      <c r="AH74" s="201"/>
      <c r="AI74" s="201"/>
      <c r="AJ74" s="201"/>
      <c r="AK74" s="201"/>
      <c r="AL74" s="201"/>
      <c r="AM74" s="201"/>
      <c r="AN74" s="201"/>
      <c r="AO74" s="201"/>
      <c r="AP74" s="201"/>
      <c r="AQ74" s="201"/>
      <c r="AR74" s="201"/>
      <c r="AS74" s="201"/>
      <c r="AT74" s="201"/>
      <c r="AU74" s="201"/>
      <c r="AV74" s="201"/>
      <c r="AW74" s="201"/>
      <c r="AX74" s="201"/>
      <c r="AY74" s="201"/>
      <c r="AZ74" s="201"/>
      <c r="BA74" s="201"/>
      <c r="BB74" s="201"/>
      <c r="BC74" s="201"/>
      <c r="BD74" s="201"/>
      <c r="BE74" s="201"/>
      <c r="BF74" s="201"/>
      <c r="BG74" s="201"/>
      <c r="BH74" s="201"/>
      <c r="BI74" s="201"/>
      <c r="BJ74" s="201"/>
      <c r="BK74" s="201"/>
    </row>
    <row r="75" spans="1:63" s="116" customFormat="1" ht="15" customHeight="1">
      <c r="A75" s="211">
        <v>44418</v>
      </c>
      <c r="B75" s="220" t="s">
        <v>222</v>
      </c>
      <c r="C75" s="217" t="s">
        <v>41</v>
      </c>
      <c r="D75" s="217" t="s">
        <v>192</v>
      </c>
      <c r="E75" s="213"/>
      <c r="F75" s="213">
        <v>18000</v>
      </c>
      <c r="G75" s="213">
        <f t="shared" si="4"/>
        <v>34627467</v>
      </c>
      <c r="H75" s="218" t="s">
        <v>31</v>
      </c>
      <c r="I75" s="245" t="s">
        <v>176</v>
      </c>
      <c r="J75" s="219" t="s">
        <v>111</v>
      </c>
      <c r="K75" s="218" t="s">
        <v>285</v>
      </c>
      <c r="L75" s="212" t="s">
        <v>181</v>
      </c>
      <c r="M75" s="219" t="s">
        <v>335</v>
      </c>
      <c r="N75" s="219" t="s">
        <v>286</v>
      </c>
      <c r="O75" s="212"/>
    </row>
    <row r="76" spans="1:63" s="116" customFormat="1" ht="15" customHeight="1">
      <c r="A76" s="211">
        <v>44418</v>
      </c>
      <c r="B76" s="220" t="s">
        <v>223</v>
      </c>
      <c r="C76" s="217" t="s">
        <v>162</v>
      </c>
      <c r="D76" s="221" t="s">
        <v>9</v>
      </c>
      <c r="E76" s="213"/>
      <c r="F76" s="213">
        <v>10000</v>
      </c>
      <c r="G76" s="213">
        <f t="shared" si="4"/>
        <v>34617467</v>
      </c>
      <c r="H76" s="218" t="s">
        <v>31</v>
      </c>
      <c r="I76" s="245" t="s">
        <v>176</v>
      </c>
      <c r="J76" s="216" t="s">
        <v>303</v>
      </c>
      <c r="K76" s="218" t="s">
        <v>284</v>
      </c>
      <c r="L76" s="212" t="s">
        <v>181</v>
      </c>
      <c r="M76" s="244"/>
      <c r="N76" s="219"/>
      <c r="O76" s="212"/>
    </row>
    <row r="77" spans="1:63" s="116" customFormat="1" ht="15" customHeight="1">
      <c r="A77" s="211">
        <v>44419</v>
      </c>
      <c r="B77" s="218" t="s">
        <v>31</v>
      </c>
      <c r="C77" s="218" t="s">
        <v>84</v>
      </c>
      <c r="D77" s="221"/>
      <c r="E77" s="213">
        <v>5000</v>
      </c>
      <c r="F77" s="213"/>
      <c r="G77" s="213">
        <f>G76+E77-F77</f>
        <v>34622467</v>
      </c>
      <c r="H77" s="217" t="s">
        <v>57</v>
      </c>
      <c r="I77" s="216" t="s">
        <v>178</v>
      </c>
      <c r="J77" s="216"/>
      <c r="K77" s="218"/>
      <c r="L77" s="212" t="s">
        <v>181</v>
      </c>
      <c r="M77" s="3"/>
      <c r="N77" s="219"/>
      <c r="O77" s="212"/>
    </row>
    <row r="78" spans="1:63" s="201" customFormat="1" ht="15" customHeight="1">
      <c r="A78" s="211">
        <v>44419</v>
      </c>
      <c r="B78" s="218" t="s">
        <v>31</v>
      </c>
      <c r="C78" s="218" t="s">
        <v>84</v>
      </c>
      <c r="D78" s="221"/>
      <c r="E78" s="213">
        <v>10000</v>
      </c>
      <c r="F78" s="213"/>
      <c r="G78" s="224">
        <f>G77+E78-F78</f>
        <v>34632467</v>
      </c>
      <c r="H78" s="217" t="s">
        <v>57</v>
      </c>
      <c r="I78" s="216" t="s">
        <v>178</v>
      </c>
      <c r="J78" s="216"/>
      <c r="K78" s="218"/>
      <c r="L78" s="212" t="s">
        <v>181</v>
      </c>
      <c r="M78" s="3"/>
      <c r="N78" s="219"/>
      <c r="O78" s="212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  <c r="AE78" s="116"/>
      <c r="AF78" s="116"/>
      <c r="AG78" s="116"/>
      <c r="AH78" s="116"/>
      <c r="AI78" s="116"/>
      <c r="AJ78" s="116"/>
      <c r="AK78" s="116"/>
      <c r="AL78" s="116"/>
      <c r="AM78" s="116"/>
      <c r="AN78" s="116"/>
      <c r="AO78" s="116"/>
      <c r="AP78" s="116"/>
      <c r="AQ78" s="116"/>
      <c r="AR78" s="116"/>
      <c r="AS78" s="116"/>
      <c r="AT78" s="116"/>
      <c r="AU78" s="116"/>
      <c r="AV78" s="116"/>
      <c r="AW78" s="116"/>
      <c r="AX78" s="116"/>
      <c r="AY78" s="116"/>
      <c r="AZ78" s="116"/>
      <c r="BA78" s="116"/>
      <c r="BB78" s="116"/>
      <c r="BC78" s="116"/>
      <c r="BD78" s="116"/>
      <c r="BE78" s="116"/>
      <c r="BF78" s="116"/>
      <c r="BG78" s="116"/>
      <c r="BH78" s="116"/>
      <c r="BI78" s="116"/>
      <c r="BJ78" s="116"/>
      <c r="BK78" s="116"/>
    </row>
    <row r="79" spans="1:63" s="201" customFormat="1" ht="15" customHeight="1">
      <c r="A79" s="211">
        <v>44419</v>
      </c>
      <c r="B79" s="220" t="s">
        <v>224</v>
      </c>
      <c r="C79" s="218" t="s">
        <v>2</v>
      </c>
      <c r="D79" s="217" t="s">
        <v>216</v>
      </c>
      <c r="E79" s="213"/>
      <c r="F79" s="213">
        <v>20000</v>
      </c>
      <c r="G79" s="213">
        <f>+G78+E79-F79</f>
        <v>34612467</v>
      </c>
      <c r="H79" s="218" t="s">
        <v>31</v>
      </c>
      <c r="I79" s="245" t="s">
        <v>176</v>
      </c>
      <c r="J79" s="216" t="s">
        <v>303</v>
      </c>
      <c r="K79" s="218" t="s">
        <v>284</v>
      </c>
      <c r="L79" s="212" t="s">
        <v>181</v>
      </c>
      <c r="M79" s="244"/>
      <c r="N79" s="219"/>
      <c r="O79" s="212"/>
    </row>
    <row r="80" spans="1:63" s="116" customFormat="1" ht="15" customHeight="1">
      <c r="A80" s="211">
        <v>44419</v>
      </c>
      <c r="B80" s="220" t="s">
        <v>36</v>
      </c>
      <c r="C80" s="218" t="s">
        <v>84</v>
      </c>
      <c r="D80" s="217"/>
      <c r="E80" s="213"/>
      <c r="F80" s="213">
        <v>5000</v>
      </c>
      <c r="G80" s="213">
        <f>+G79+E80-F80</f>
        <v>34607467</v>
      </c>
      <c r="H80" s="218" t="s">
        <v>31</v>
      </c>
      <c r="I80" s="216" t="s">
        <v>178</v>
      </c>
      <c r="J80" s="219"/>
      <c r="K80" s="218"/>
      <c r="L80" s="212" t="s">
        <v>181</v>
      </c>
      <c r="M80" s="244"/>
      <c r="N80" s="219"/>
      <c r="O80" s="218"/>
      <c r="P80" s="201"/>
      <c r="Q80" s="201"/>
      <c r="R80" s="201"/>
      <c r="S80" s="201"/>
      <c r="T80" s="201"/>
      <c r="U80" s="201"/>
      <c r="V80" s="201"/>
      <c r="W80" s="201"/>
      <c r="X80" s="201"/>
      <c r="Y80" s="201"/>
      <c r="Z80" s="201"/>
      <c r="AA80" s="201"/>
      <c r="AB80" s="201"/>
      <c r="AC80" s="201"/>
      <c r="AD80" s="201"/>
      <c r="AE80" s="201"/>
      <c r="AF80" s="201"/>
      <c r="AG80" s="201"/>
      <c r="AH80" s="201"/>
      <c r="AI80" s="201"/>
      <c r="AJ80" s="201"/>
      <c r="AK80" s="201"/>
      <c r="AL80" s="201"/>
      <c r="AM80" s="201"/>
      <c r="AN80" s="201"/>
      <c r="AO80" s="201"/>
      <c r="AP80" s="201"/>
      <c r="AQ80" s="201"/>
      <c r="AR80" s="201"/>
      <c r="AS80" s="201"/>
      <c r="AT80" s="201"/>
      <c r="AU80" s="201"/>
      <c r="AV80" s="201"/>
      <c r="AW80" s="201"/>
      <c r="AX80" s="201"/>
      <c r="AY80" s="201"/>
      <c r="AZ80" s="201"/>
      <c r="BA80" s="201"/>
      <c r="BB80" s="201"/>
      <c r="BC80" s="201"/>
      <c r="BD80" s="201"/>
      <c r="BE80" s="201"/>
      <c r="BF80" s="201"/>
      <c r="BG80" s="201"/>
      <c r="BH80" s="201"/>
      <c r="BI80" s="201"/>
      <c r="BJ80" s="201"/>
      <c r="BK80" s="201"/>
    </row>
    <row r="81" spans="1:63" s="116" customFormat="1" ht="15" customHeight="1">
      <c r="A81" s="211">
        <v>44419</v>
      </c>
      <c r="B81" s="220" t="s">
        <v>225</v>
      </c>
      <c r="C81" s="218" t="s">
        <v>7</v>
      </c>
      <c r="D81" s="221" t="s">
        <v>9</v>
      </c>
      <c r="E81" s="213"/>
      <c r="F81" s="213">
        <v>40000</v>
      </c>
      <c r="G81" s="213">
        <f>+G80+E81-F81</f>
        <v>34567467</v>
      </c>
      <c r="H81" s="218" t="s">
        <v>31</v>
      </c>
      <c r="I81" s="245" t="s">
        <v>178</v>
      </c>
      <c r="J81" s="216" t="s">
        <v>303</v>
      </c>
      <c r="K81" s="218" t="s">
        <v>284</v>
      </c>
      <c r="L81" s="212" t="s">
        <v>181</v>
      </c>
      <c r="M81" s="244"/>
      <c r="N81" s="219"/>
      <c r="O81" s="212"/>
      <c r="P81" s="201"/>
      <c r="Q81" s="201"/>
      <c r="R81" s="201"/>
      <c r="S81" s="201"/>
      <c r="T81" s="201"/>
      <c r="U81" s="201"/>
      <c r="V81" s="201"/>
      <c r="W81" s="201"/>
      <c r="X81" s="201"/>
      <c r="Y81" s="201"/>
      <c r="Z81" s="201"/>
      <c r="AA81" s="201"/>
      <c r="AB81" s="201"/>
      <c r="AC81" s="201"/>
      <c r="AD81" s="201"/>
      <c r="AE81" s="201"/>
      <c r="AF81" s="201"/>
      <c r="AG81" s="201"/>
      <c r="AH81" s="201"/>
      <c r="AI81" s="201"/>
      <c r="AJ81" s="201"/>
      <c r="AK81" s="201"/>
      <c r="AL81" s="201"/>
      <c r="AM81" s="201"/>
      <c r="AN81" s="201"/>
      <c r="AO81" s="201"/>
      <c r="AP81" s="201"/>
      <c r="AQ81" s="201"/>
      <c r="AR81" s="201"/>
      <c r="AS81" s="201"/>
      <c r="AT81" s="201"/>
      <c r="AU81" s="201"/>
      <c r="AV81" s="201"/>
      <c r="AW81" s="201"/>
      <c r="AX81" s="201"/>
      <c r="AY81" s="201"/>
      <c r="AZ81" s="201"/>
      <c r="BA81" s="201"/>
      <c r="BB81" s="201"/>
      <c r="BC81" s="201"/>
      <c r="BD81" s="201"/>
      <c r="BE81" s="201"/>
      <c r="BF81" s="201"/>
      <c r="BG81" s="201"/>
      <c r="BH81" s="201"/>
      <c r="BI81" s="201"/>
      <c r="BJ81" s="201"/>
      <c r="BK81" s="201"/>
    </row>
    <row r="82" spans="1:63" s="201" customFormat="1" ht="15" customHeight="1">
      <c r="A82" s="211">
        <v>44419</v>
      </c>
      <c r="B82" s="220" t="s">
        <v>226</v>
      </c>
      <c r="C82" s="218" t="s">
        <v>7</v>
      </c>
      <c r="D82" s="221" t="s">
        <v>9</v>
      </c>
      <c r="E82" s="213"/>
      <c r="F82" s="213">
        <v>20000</v>
      </c>
      <c r="G82" s="213">
        <f>+G81+E82-F82</f>
        <v>34547467</v>
      </c>
      <c r="H82" s="218" t="s">
        <v>31</v>
      </c>
      <c r="I82" s="245" t="s">
        <v>178</v>
      </c>
      <c r="J82" s="216" t="s">
        <v>303</v>
      </c>
      <c r="K82" s="218" t="s">
        <v>284</v>
      </c>
      <c r="L82" s="212" t="s">
        <v>181</v>
      </c>
      <c r="M82" s="244"/>
      <c r="N82" s="219"/>
      <c r="O82" s="212"/>
    </row>
    <row r="83" spans="1:63" s="116" customFormat="1" ht="15" customHeight="1">
      <c r="A83" s="211">
        <v>44419</v>
      </c>
      <c r="B83" s="220" t="s">
        <v>36</v>
      </c>
      <c r="C83" s="218" t="s">
        <v>84</v>
      </c>
      <c r="D83" s="217"/>
      <c r="E83" s="213"/>
      <c r="F83" s="213">
        <v>10000</v>
      </c>
      <c r="G83" s="213">
        <f>+G82+E83-F83</f>
        <v>34537467</v>
      </c>
      <c r="H83" s="218" t="s">
        <v>31</v>
      </c>
      <c r="I83" s="216" t="s">
        <v>178</v>
      </c>
      <c r="J83" s="219"/>
      <c r="K83" s="218"/>
      <c r="L83" s="212" t="s">
        <v>181</v>
      </c>
      <c r="M83" s="244"/>
      <c r="N83" s="219"/>
      <c r="O83" s="212"/>
      <c r="P83" s="201"/>
      <c r="Q83" s="201"/>
      <c r="R83" s="201"/>
      <c r="S83" s="201"/>
      <c r="T83" s="201"/>
      <c r="U83" s="201"/>
      <c r="V83" s="201"/>
      <c r="W83" s="201"/>
      <c r="X83" s="201"/>
      <c r="Y83" s="201"/>
      <c r="Z83" s="201"/>
      <c r="AA83" s="201"/>
      <c r="AB83" s="201"/>
      <c r="AC83" s="201"/>
      <c r="AD83" s="201"/>
      <c r="AE83" s="201"/>
      <c r="AF83" s="201"/>
      <c r="AG83" s="201"/>
      <c r="AH83" s="201"/>
      <c r="AI83" s="201"/>
      <c r="AJ83" s="201"/>
      <c r="AK83" s="201"/>
      <c r="AL83" s="201"/>
      <c r="AM83" s="201"/>
      <c r="AN83" s="201"/>
      <c r="AO83" s="201"/>
      <c r="AP83" s="201"/>
      <c r="AQ83" s="201"/>
      <c r="AR83" s="201"/>
      <c r="AS83" s="201"/>
      <c r="AT83" s="201"/>
      <c r="AU83" s="201"/>
      <c r="AV83" s="201"/>
      <c r="AW83" s="201"/>
      <c r="AX83" s="201"/>
      <c r="AY83" s="201"/>
      <c r="AZ83" s="201"/>
      <c r="BA83" s="201"/>
      <c r="BB83" s="201"/>
      <c r="BC83" s="201"/>
      <c r="BD83" s="201"/>
      <c r="BE83" s="201"/>
      <c r="BF83" s="201"/>
      <c r="BG83" s="201"/>
      <c r="BH83" s="201"/>
      <c r="BI83" s="201"/>
      <c r="BJ83" s="201"/>
      <c r="BK83" s="201"/>
    </row>
    <row r="84" spans="1:63" s="116" customFormat="1" ht="15" customHeight="1">
      <c r="A84" s="211">
        <v>44420</v>
      </c>
      <c r="B84" s="218" t="s">
        <v>382</v>
      </c>
      <c r="C84" s="218" t="s">
        <v>40</v>
      </c>
      <c r="D84" s="221" t="s">
        <v>9</v>
      </c>
      <c r="E84" s="213"/>
      <c r="F84" s="213">
        <v>20500</v>
      </c>
      <c r="G84" s="213">
        <f>G83+E84-F84</f>
        <v>34516967</v>
      </c>
      <c r="H84" s="218" t="s">
        <v>57</v>
      </c>
      <c r="I84" s="216" t="s">
        <v>178</v>
      </c>
      <c r="J84" s="216" t="s">
        <v>111</v>
      </c>
      <c r="K84" s="218" t="s">
        <v>285</v>
      </c>
      <c r="L84" s="212" t="s">
        <v>181</v>
      </c>
      <c r="M84" s="219" t="s">
        <v>336</v>
      </c>
      <c r="N84" s="219" t="s">
        <v>295</v>
      </c>
      <c r="O84" s="212"/>
    </row>
    <row r="85" spans="1:63" s="116" customFormat="1" ht="15" customHeight="1">
      <c r="A85" s="211">
        <v>44420</v>
      </c>
      <c r="B85" s="217" t="s">
        <v>196</v>
      </c>
      <c r="C85" s="217" t="s">
        <v>84</v>
      </c>
      <c r="D85" s="218"/>
      <c r="E85" s="213">
        <v>10000</v>
      </c>
      <c r="F85" s="213"/>
      <c r="G85" s="213">
        <f>G84+E85-F85</f>
        <v>34526967</v>
      </c>
      <c r="H85" s="217" t="s">
        <v>102</v>
      </c>
      <c r="I85" s="216" t="s">
        <v>178</v>
      </c>
      <c r="J85" s="216"/>
      <c r="K85" s="222"/>
      <c r="L85" s="212" t="s">
        <v>181</v>
      </c>
      <c r="M85" s="3"/>
      <c r="N85" s="219"/>
      <c r="O85" s="212"/>
    </row>
    <row r="86" spans="1:63" s="116" customFormat="1" ht="15" customHeight="1">
      <c r="A86" s="211">
        <v>44420</v>
      </c>
      <c r="B86" s="220" t="s">
        <v>227</v>
      </c>
      <c r="C86" s="218" t="s">
        <v>7</v>
      </c>
      <c r="D86" s="217" t="s">
        <v>175</v>
      </c>
      <c r="E86" s="213"/>
      <c r="F86" s="213">
        <v>20000</v>
      </c>
      <c r="G86" s="213">
        <f t="shared" ref="G86:G95" si="5">+G85+E86-F86</f>
        <v>34506967</v>
      </c>
      <c r="H86" s="218" t="s">
        <v>31</v>
      </c>
      <c r="I86" s="245" t="s">
        <v>178</v>
      </c>
      <c r="J86" s="216" t="s">
        <v>303</v>
      </c>
      <c r="K86" s="218" t="s">
        <v>284</v>
      </c>
      <c r="L86" s="212" t="s">
        <v>181</v>
      </c>
      <c r="M86" s="244"/>
      <c r="N86" s="219"/>
      <c r="O86" s="212"/>
    </row>
    <row r="87" spans="1:63" s="116" customFormat="1" ht="15" customHeight="1">
      <c r="A87" s="211">
        <v>44420</v>
      </c>
      <c r="B87" s="220" t="s">
        <v>228</v>
      </c>
      <c r="C87" s="218" t="s">
        <v>7</v>
      </c>
      <c r="D87" s="217" t="s">
        <v>229</v>
      </c>
      <c r="E87" s="213"/>
      <c r="F87" s="213">
        <v>40000</v>
      </c>
      <c r="G87" s="213">
        <f t="shared" si="5"/>
        <v>34466967</v>
      </c>
      <c r="H87" s="218" t="s">
        <v>31</v>
      </c>
      <c r="I87" s="245" t="s">
        <v>178</v>
      </c>
      <c r="J87" s="216" t="s">
        <v>303</v>
      </c>
      <c r="K87" s="218" t="s">
        <v>284</v>
      </c>
      <c r="L87" s="212" t="s">
        <v>181</v>
      </c>
      <c r="M87" s="244"/>
      <c r="N87" s="219"/>
      <c r="O87" s="212"/>
      <c r="P87" s="201"/>
      <c r="Q87" s="201"/>
      <c r="R87" s="201"/>
      <c r="S87" s="201"/>
      <c r="T87" s="201"/>
      <c r="U87" s="201"/>
      <c r="V87" s="201"/>
      <c r="W87" s="201"/>
      <c r="X87" s="201"/>
      <c r="Y87" s="201"/>
      <c r="Z87" s="201"/>
      <c r="AA87" s="201"/>
      <c r="AB87" s="201"/>
      <c r="AC87" s="201"/>
      <c r="AD87" s="201"/>
      <c r="AE87" s="201"/>
      <c r="AF87" s="201"/>
      <c r="AG87" s="201"/>
      <c r="AH87" s="201"/>
      <c r="AI87" s="201"/>
      <c r="AJ87" s="201"/>
      <c r="AK87" s="201"/>
      <c r="AL87" s="201"/>
      <c r="AM87" s="201"/>
      <c r="AN87" s="201"/>
      <c r="AO87" s="201"/>
      <c r="AP87" s="201"/>
      <c r="AQ87" s="201"/>
      <c r="AR87" s="201"/>
      <c r="AS87" s="201"/>
      <c r="AT87" s="201"/>
      <c r="AU87" s="201"/>
      <c r="AV87" s="201"/>
      <c r="AW87" s="201"/>
      <c r="AX87" s="201"/>
      <c r="AY87" s="201"/>
      <c r="AZ87" s="201"/>
      <c r="BA87" s="201"/>
      <c r="BB87" s="201"/>
      <c r="BC87" s="201"/>
      <c r="BD87" s="201"/>
      <c r="BE87" s="201"/>
      <c r="BF87" s="201"/>
      <c r="BG87" s="201"/>
      <c r="BH87" s="201"/>
      <c r="BI87" s="201"/>
      <c r="BJ87" s="201"/>
      <c r="BK87" s="201"/>
    </row>
    <row r="88" spans="1:63" s="116" customFormat="1" ht="15" customHeight="1">
      <c r="A88" s="211">
        <v>44420</v>
      </c>
      <c r="B88" s="217" t="s">
        <v>211</v>
      </c>
      <c r="C88" s="217" t="s">
        <v>159</v>
      </c>
      <c r="D88" s="217" t="s">
        <v>192</v>
      </c>
      <c r="E88" s="213"/>
      <c r="F88" s="213">
        <v>1950</v>
      </c>
      <c r="G88" s="213">
        <f t="shared" si="5"/>
        <v>34465017</v>
      </c>
      <c r="H88" s="217" t="s">
        <v>31</v>
      </c>
      <c r="I88" s="245" t="s">
        <v>176</v>
      </c>
      <c r="J88" s="219" t="s">
        <v>111</v>
      </c>
      <c r="K88" s="218" t="s">
        <v>285</v>
      </c>
      <c r="L88" s="212" t="s">
        <v>181</v>
      </c>
      <c r="M88" s="219" t="s">
        <v>337</v>
      </c>
      <c r="N88" s="219" t="s">
        <v>294</v>
      </c>
      <c r="O88" s="212"/>
    </row>
    <row r="89" spans="1:63" s="116" customFormat="1" ht="15" customHeight="1">
      <c r="A89" s="211">
        <v>44420</v>
      </c>
      <c r="B89" s="217" t="s">
        <v>42</v>
      </c>
      <c r="C89" s="218" t="s">
        <v>84</v>
      </c>
      <c r="D89" s="221"/>
      <c r="E89" s="213"/>
      <c r="F89" s="213">
        <v>65000</v>
      </c>
      <c r="G89" s="213">
        <f t="shared" si="5"/>
        <v>34400017</v>
      </c>
      <c r="H89" s="217" t="s">
        <v>31</v>
      </c>
      <c r="I89" s="216" t="s">
        <v>178</v>
      </c>
      <c r="J89" s="216"/>
      <c r="K89" s="218"/>
      <c r="L89" s="212" t="s">
        <v>181</v>
      </c>
      <c r="M89" s="243"/>
      <c r="N89" s="219"/>
      <c r="O89" s="212"/>
    </row>
    <row r="90" spans="1:63" s="116" customFormat="1" ht="15" customHeight="1">
      <c r="A90" s="211">
        <v>44420</v>
      </c>
      <c r="B90" s="217" t="s">
        <v>230</v>
      </c>
      <c r="C90" s="218" t="s">
        <v>2</v>
      </c>
      <c r="D90" s="217" t="s">
        <v>216</v>
      </c>
      <c r="E90" s="213"/>
      <c r="F90" s="213">
        <v>16400</v>
      </c>
      <c r="G90" s="213">
        <f t="shared" si="5"/>
        <v>34383617</v>
      </c>
      <c r="H90" s="217" t="s">
        <v>31</v>
      </c>
      <c r="I90" s="245" t="s">
        <v>176</v>
      </c>
      <c r="J90" s="216" t="s">
        <v>303</v>
      </c>
      <c r="K90" s="218" t="s">
        <v>284</v>
      </c>
      <c r="L90" s="212" t="s">
        <v>181</v>
      </c>
      <c r="M90" s="243"/>
      <c r="N90" s="219"/>
      <c r="O90" s="212"/>
    </row>
    <row r="91" spans="1:63" s="116" customFormat="1" ht="15" customHeight="1">
      <c r="A91" s="211">
        <v>44420</v>
      </c>
      <c r="B91" s="217" t="s">
        <v>267</v>
      </c>
      <c r="C91" s="217" t="s">
        <v>4</v>
      </c>
      <c r="D91" s="217" t="s">
        <v>192</v>
      </c>
      <c r="E91" s="213"/>
      <c r="F91" s="213">
        <v>12750</v>
      </c>
      <c r="G91" s="213">
        <f t="shared" si="5"/>
        <v>34370867</v>
      </c>
      <c r="H91" s="217" t="s">
        <v>31</v>
      </c>
      <c r="I91" s="245" t="s">
        <v>176</v>
      </c>
      <c r="J91" s="216" t="s">
        <v>111</v>
      </c>
      <c r="K91" s="218" t="s">
        <v>285</v>
      </c>
      <c r="L91" s="212" t="s">
        <v>181</v>
      </c>
      <c r="M91" s="219" t="s">
        <v>338</v>
      </c>
      <c r="N91" s="219" t="s">
        <v>292</v>
      </c>
      <c r="O91" s="212"/>
      <c r="P91" s="201"/>
      <c r="Q91" s="201"/>
      <c r="R91" s="201"/>
      <c r="S91" s="201"/>
      <c r="T91" s="201"/>
      <c r="U91" s="201"/>
      <c r="V91" s="201"/>
      <c r="W91" s="201"/>
      <c r="X91" s="201"/>
      <c r="Y91" s="201"/>
      <c r="Z91" s="201"/>
      <c r="AA91" s="201"/>
      <c r="AB91" s="201"/>
      <c r="AC91" s="201"/>
      <c r="AD91" s="201"/>
      <c r="AE91" s="201"/>
      <c r="AF91" s="201"/>
      <c r="AG91" s="201"/>
      <c r="AH91" s="201"/>
      <c r="AI91" s="201"/>
      <c r="AJ91" s="201"/>
      <c r="AK91" s="201"/>
      <c r="AL91" s="201"/>
      <c r="AM91" s="201"/>
      <c r="AN91" s="201"/>
      <c r="AO91" s="201"/>
      <c r="AP91" s="201"/>
      <c r="AQ91" s="201"/>
      <c r="AR91" s="201"/>
      <c r="AS91" s="201"/>
      <c r="AT91" s="201"/>
      <c r="AU91" s="201"/>
      <c r="AV91" s="201"/>
      <c r="AW91" s="201"/>
      <c r="AX91" s="201"/>
      <c r="AY91" s="201"/>
      <c r="AZ91" s="201"/>
      <c r="BA91" s="201"/>
      <c r="BB91" s="201"/>
      <c r="BC91" s="201"/>
      <c r="BD91" s="201"/>
      <c r="BE91" s="201"/>
      <c r="BF91" s="201"/>
      <c r="BG91" s="201"/>
      <c r="BH91" s="201"/>
      <c r="BI91" s="201"/>
      <c r="BJ91" s="201"/>
      <c r="BK91" s="201"/>
    </row>
    <row r="92" spans="1:63" s="116" customFormat="1" ht="15" customHeight="1">
      <c r="A92" s="211">
        <v>44420</v>
      </c>
      <c r="B92" s="217" t="s">
        <v>102</v>
      </c>
      <c r="C92" s="218" t="s">
        <v>84</v>
      </c>
      <c r="D92" s="217"/>
      <c r="E92" s="213"/>
      <c r="F92" s="213">
        <v>10000</v>
      </c>
      <c r="G92" s="213">
        <f t="shared" si="5"/>
        <v>34360867</v>
      </c>
      <c r="H92" s="217" t="s">
        <v>31</v>
      </c>
      <c r="I92" s="216" t="s">
        <v>178</v>
      </c>
      <c r="J92" s="223"/>
      <c r="K92" s="218"/>
      <c r="L92" s="212" t="s">
        <v>181</v>
      </c>
      <c r="M92" s="244"/>
      <c r="N92" s="219"/>
      <c r="O92" s="212"/>
    </row>
    <row r="93" spans="1:63" s="201" customFormat="1" ht="15" customHeight="1">
      <c r="A93" s="211">
        <v>44421</v>
      </c>
      <c r="B93" s="217" t="s">
        <v>180</v>
      </c>
      <c r="C93" s="217" t="s">
        <v>161</v>
      </c>
      <c r="D93" s="217" t="s">
        <v>175</v>
      </c>
      <c r="E93" s="213"/>
      <c r="F93" s="213">
        <v>17000</v>
      </c>
      <c r="G93" s="213">
        <f t="shared" si="5"/>
        <v>34343867</v>
      </c>
      <c r="H93" s="217" t="s">
        <v>174</v>
      </c>
      <c r="I93" s="216" t="s">
        <v>178</v>
      </c>
      <c r="J93" s="216" t="s">
        <v>303</v>
      </c>
      <c r="K93" s="222" t="s">
        <v>284</v>
      </c>
      <c r="L93" s="212" t="s">
        <v>181</v>
      </c>
      <c r="M93" s="3"/>
      <c r="N93" s="219"/>
      <c r="O93" s="212"/>
      <c r="P93" s="116"/>
      <c r="Q93" s="116"/>
      <c r="R93" s="116"/>
      <c r="S93" s="116"/>
      <c r="T93" s="116"/>
      <c r="U93" s="116"/>
      <c r="V93" s="116"/>
      <c r="W93" s="116"/>
      <c r="X93" s="116"/>
      <c r="Y93" s="116"/>
      <c r="Z93" s="116"/>
      <c r="AA93" s="116"/>
      <c r="AB93" s="116"/>
      <c r="AC93" s="116"/>
      <c r="AD93" s="116"/>
      <c r="AE93" s="116"/>
      <c r="AF93" s="116"/>
      <c r="AG93" s="116"/>
      <c r="AH93" s="116"/>
      <c r="AI93" s="116"/>
      <c r="AJ93" s="116"/>
      <c r="AK93" s="116"/>
      <c r="AL93" s="116"/>
      <c r="AM93" s="116"/>
      <c r="AN93" s="116"/>
      <c r="AO93" s="116"/>
      <c r="AP93" s="116"/>
      <c r="AQ93" s="116"/>
      <c r="AR93" s="116"/>
      <c r="AS93" s="116"/>
      <c r="AT93" s="116"/>
      <c r="AU93" s="116"/>
      <c r="AV93" s="116"/>
      <c r="AW93" s="116"/>
      <c r="AX93" s="116"/>
      <c r="AY93" s="116"/>
      <c r="AZ93" s="116"/>
      <c r="BA93" s="116"/>
      <c r="BB93" s="116"/>
      <c r="BC93" s="116"/>
      <c r="BD93" s="116"/>
      <c r="BE93" s="116"/>
      <c r="BF93" s="116"/>
      <c r="BG93" s="116"/>
      <c r="BH93" s="116"/>
      <c r="BI93" s="116"/>
      <c r="BJ93" s="116"/>
      <c r="BK93" s="116"/>
    </row>
    <row r="94" spans="1:63" s="116" customFormat="1" ht="15" customHeight="1">
      <c r="A94" s="211">
        <v>44421</v>
      </c>
      <c r="B94" s="217" t="s">
        <v>31</v>
      </c>
      <c r="C94" s="217" t="s">
        <v>84</v>
      </c>
      <c r="D94" s="217"/>
      <c r="E94" s="213">
        <v>65000</v>
      </c>
      <c r="F94" s="213"/>
      <c r="G94" s="213">
        <f t="shared" si="5"/>
        <v>34408867</v>
      </c>
      <c r="H94" s="217" t="s">
        <v>174</v>
      </c>
      <c r="I94" s="216" t="s">
        <v>178</v>
      </c>
      <c r="J94" s="223"/>
      <c r="K94" s="218"/>
      <c r="L94" s="212" t="s">
        <v>181</v>
      </c>
      <c r="M94" s="3"/>
      <c r="N94" s="219"/>
      <c r="O94" s="212"/>
      <c r="P94" s="201"/>
      <c r="Q94" s="201"/>
      <c r="R94" s="201"/>
      <c r="S94" s="201"/>
      <c r="T94" s="201"/>
      <c r="U94" s="201"/>
      <c r="V94" s="201"/>
      <c r="W94" s="201"/>
      <c r="X94" s="201"/>
      <c r="Y94" s="201"/>
      <c r="Z94" s="201"/>
      <c r="AA94" s="201"/>
      <c r="AB94" s="201"/>
      <c r="AC94" s="201"/>
      <c r="AD94" s="201"/>
      <c r="AE94" s="201"/>
      <c r="AF94" s="201"/>
      <c r="AG94" s="201"/>
      <c r="AH94" s="201"/>
      <c r="AI94" s="201"/>
      <c r="AJ94" s="201"/>
      <c r="AK94" s="201"/>
      <c r="AL94" s="201"/>
      <c r="AM94" s="201"/>
      <c r="AN94" s="201"/>
      <c r="AO94" s="201"/>
      <c r="AP94" s="201"/>
      <c r="AQ94" s="201"/>
      <c r="AR94" s="201"/>
      <c r="AS94" s="201"/>
      <c r="AT94" s="201"/>
      <c r="AU94" s="201"/>
      <c r="AV94" s="201"/>
      <c r="AW94" s="201"/>
      <c r="AX94" s="201"/>
      <c r="AY94" s="201"/>
      <c r="AZ94" s="201"/>
      <c r="BA94" s="201"/>
      <c r="BB94" s="201"/>
      <c r="BC94" s="201"/>
      <c r="BD94" s="201"/>
      <c r="BE94" s="201"/>
      <c r="BF94" s="201"/>
      <c r="BG94" s="201"/>
      <c r="BH94" s="201"/>
      <c r="BI94" s="201"/>
      <c r="BJ94" s="201"/>
      <c r="BK94" s="201"/>
    </row>
    <row r="95" spans="1:63" s="116" customFormat="1" ht="15" customHeight="1">
      <c r="A95" s="211">
        <v>44421</v>
      </c>
      <c r="B95" s="217" t="s">
        <v>377</v>
      </c>
      <c r="C95" s="217" t="s">
        <v>40</v>
      </c>
      <c r="D95" s="217" t="s">
        <v>175</v>
      </c>
      <c r="E95" s="213"/>
      <c r="F95" s="213">
        <v>15000</v>
      </c>
      <c r="G95" s="213">
        <f t="shared" si="5"/>
        <v>34393867</v>
      </c>
      <c r="H95" s="217" t="s">
        <v>174</v>
      </c>
      <c r="I95" s="216" t="s">
        <v>176</v>
      </c>
      <c r="J95" s="216" t="s">
        <v>111</v>
      </c>
      <c r="K95" s="218" t="s">
        <v>285</v>
      </c>
      <c r="L95" s="212" t="s">
        <v>181</v>
      </c>
      <c r="M95" s="219" t="s">
        <v>339</v>
      </c>
      <c r="N95" s="219" t="s">
        <v>295</v>
      </c>
      <c r="O95" s="218"/>
    </row>
    <row r="96" spans="1:63" s="116" customFormat="1" ht="15" customHeight="1">
      <c r="A96" s="211">
        <v>44421</v>
      </c>
      <c r="B96" s="217" t="s">
        <v>184</v>
      </c>
      <c r="C96" s="217" t="s">
        <v>84</v>
      </c>
      <c r="D96" s="217"/>
      <c r="E96" s="213">
        <v>10000</v>
      </c>
      <c r="F96" s="213"/>
      <c r="G96" s="213">
        <f>G95+E96-F96</f>
        <v>34403867</v>
      </c>
      <c r="H96" s="218" t="s">
        <v>187</v>
      </c>
      <c r="I96" s="216" t="s">
        <v>178</v>
      </c>
      <c r="J96" s="219"/>
      <c r="K96" s="218"/>
      <c r="L96" s="212" t="s">
        <v>181</v>
      </c>
      <c r="M96" s="3"/>
      <c r="N96" s="219"/>
      <c r="O96" s="212"/>
    </row>
    <row r="97" spans="1:63" s="116" customFormat="1" ht="15" customHeight="1">
      <c r="A97" s="211">
        <v>44421</v>
      </c>
      <c r="B97" s="217" t="s">
        <v>189</v>
      </c>
      <c r="C97" s="217" t="s">
        <v>84</v>
      </c>
      <c r="D97" s="217"/>
      <c r="E97" s="213">
        <v>10000</v>
      </c>
      <c r="F97" s="213"/>
      <c r="G97" s="213">
        <f t="shared" ref="G97:G112" si="6">+G96+E97-F97</f>
        <v>34413867</v>
      </c>
      <c r="H97" s="217" t="s">
        <v>56</v>
      </c>
      <c r="I97" s="216" t="s">
        <v>178</v>
      </c>
      <c r="J97" s="216"/>
      <c r="K97" s="218"/>
      <c r="L97" s="212" t="s">
        <v>181</v>
      </c>
      <c r="M97" s="3"/>
      <c r="N97" s="219"/>
      <c r="O97" s="212"/>
    </row>
    <row r="98" spans="1:63" s="201" customFormat="1" ht="15" customHeight="1">
      <c r="A98" s="211">
        <v>44421</v>
      </c>
      <c r="B98" s="217" t="s">
        <v>56</v>
      </c>
      <c r="C98" s="217" t="s">
        <v>84</v>
      </c>
      <c r="D98" s="217"/>
      <c r="E98" s="213"/>
      <c r="F98" s="213">
        <v>10000</v>
      </c>
      <c r="G98" s="213">
        <f t="shared" si="6"/>
        <v>34403867</v>
      </c>
      <c r="H98" s="217" t="s">
        <v>31</v>
      </c>
      <c r="I98" s="216" t="s">
        <v>178</v>
      </c>
      <c r="J98" s="216"/>
      <c r="K98" s="218"/>
      <c r="L98" s="212" t="s">
        <v>181</v>
      </c>
      <c r="M98" s="243"/>
      <c r="N98" s="219"/>
      <c r="O98" s="212"/>
      <c r="P98" s="116"/>
      <c r="Q98" s="116"/>
      <c r="R98" s="116"/>
      <c r="S98" s="116"/>
      <c r="T98" s="116"/>
      <c r="U98" s="116"/>
      <c r="V98" s="116"/>
      <c r="W98" s="116"/>
      <c r="X98" s="116"/>
      <c r="Y98" s="116"/>
      <c r="Z98" s="116"/>
      <c r="AA98" s="116"/>
      <c r="AB98" s="116"/>
      <c r="AC98" s="116"/>
      <c r="AD98" s="116"/>
      <c r="AE98" s="116"/>
      <c r="AF98" s="116"/>
      <c r="AG98" s="116"/>
      <c r="AH98" s="116"/>
      <c r="AI98" s="116"/>
      <c r="AJ98" s="116"/>
      <c r="AK98" s="116"/>
      <c r="AL98" s="116"/>
      <c r="AM98" s="116"/>
      <c r="AN98" s="116"/>
      <c r="AO98" s="116"/>
      <c r="AP98" s="116"/>
      <c r="AQ98" s="116"/>
      <c r="AR98" s="116"/>
      <c r="AS98" s="116"/>
      <c r="AT98" s="116"/>
      <c r="AU98" s="116"/>
      <c r="AV98" s="116"/>
      <c r="AW98" s="116"/>
      <c r="AX98" s="116"/>
      <c r="AY98" s="116"/>
      <c r="AZ98" s="116"/>
      <c r="BA98" s="116"/>
      <c r="BB98" s="116"/>
      <c r="BC98" s="116"/>
      <c r="BD98" s="116"/>
      <c r="BE98" s="116"/>
      <c r="BF98" s="116"/>
      <c r="BG98" s="116"/>
      <c r="BH98" s="116"/>
      <c r="BI98" s="116"/>
      <c r="BJ98" s="116"/>
      <c r="BK98" s="116"/>
    </row>
    <row r="99" spans="1:63" s="201" customFormat="1" ht="15" customHeight="1">
      <c r="A99" s="211">
        <v>44421</v>
      </c>
      <c r="B99" s="217" t="s">
        <v>221</v>
      </c>
      <c r="C99" s="217" t="s">
        <v>84</v>
      </c>
      <c r="D99" s="217"/>
      <c r="E99" s="213"/>
      <c r="F99" s="213">
        <v>10000</v>
      </c>
      <c r="G99" s="213">
        <f t="shared" si="6"/>
        <v>34393867</v>
      </c>
      <c r="H99" s="217" t="s">
        <v>31</v>
      </c>
      <c r="I99" s="216" t="s">
        <v>178</v>
      </c>
      <c r="J99" s="216"/>
      <c r="K99" s="218"/>
      <c r="L99" s="212" t="s">
        <v>181</v>
      </c>
      <c r="M99" s="244"/>
      <c r="N99" s="219"/>
      <c r="O99" s="212"/>
      <c r="P99" s="116"/>
      <c r="Q99" s="116"/>
      <c r="R99" s="116"/>
      <c r="S99" s="116"/>
      <c r="T99" s="116"/>
      <c r="U99" s="116"/>
      <c r="V99" s="116"/>
      <c r="W99" s="116"/>
      <c r="X99" s="116"/>
      <c r="Y99" s="116"/>
      <c r="Z99" s="116"/>
      <c r="AA99" s="116"/>
      <c r="AB99" s="116"/>
      <c r="AC99" s="116"/>
      <c r="AD99" s="116"/>
      <c r="AE99" s="116"/>
      <c r="AF99" s="116"/>
      <c r="AG99" s="116"/>
      <c r="AH99" s="116"/>
      <c r="AI99" s="116"/>
      <c r="AJ99" s="116"/>
      <c r="AK99" s="116"/>
      <c r="AL99" s="116"/>
      <c r="AM99" s="116"/>
      <c r="AN99" s="116"/>
      <c r="AO99" s="116"/>
      <c r="AP99" s="116"/>
      <c r="AQ99" s="116"/>
      <c r="AR99" s="116"/>
      <c r="AS99" s="116"/>
      <c r="AT99" s="116"/>
      <c r="AU99" s="116"/>
      <c r="AV99" s="116"/>
      <c r="AW99" s="116"/>
      <c r="AX99" s="116"/>
      <c r="AY99" s="116"/>
      <c r="AZ99" s="116"/>
      <c r="BA99" s="116"/>
      <c r="BB99" s="116"/>
      <c r="BC99" s="116"/>
      <c r="BD99" s="116"/>
      <c r="BE99" s="116"/>
      <c r="BF99" s="116"/>
      <c r="BG99" s="116"/>
      <c r="BH99" s="116"/>
      <c r="BI99" s="116"/>
      <c r="BJ99" s="116"/>
      <c r="BK99" s="116"/>
    </row>
    <row r="100" spans="1:63" s="201" customFormat="1" ht="15" customHeight="1">
      <c r="A100" s="211">
        <v>44421</v>
      </c>
      <c r="B100" s="217" t="s">
        <v>231</v>
      </c>
      <c r="C100" s="217" t="s">
        <v>41</v>
      </c>
      <c r="D100" s="217" t="s">
        <v>192</v>
      </c>
      <c r="E100" s="213"/>
      <c r="F100" s="213">
        <v>120000</v>
      </c>
      <c r="G100" s="213">
        <f t="shared" si="6"/>
        <v>34273867</v>
      </c>
      <c r="H100" s="217" t="s">
        <v>31</v>
      </c>
      <c r="I100" s="245" t="s">
        <v>176</v>
      </c>
      <c r="J100" s="219" t="s">
        <v>111</v>
      </c>
      <c r="K100" s="218" t="s">
        <v>285</v>
      </c>
      <c r="L100" s="212" t="s">
        <v>181</v>
      </c>
      <c r="M100" s="219" t="s">
        <v>340</v>
      </c>
      <c r="N100" s="219" t="s">
        <v>286</v>
      </c>
      <c r="O100" s="212"/>
      <c r="P100" s="116"/>
      <c r="Q100" s="116"/>
      <c r="R100" s="116"/>
      <c r="S100" s="116"/>
      <c r="T100" s="116"/>
      <c r="U100" s="116"/>
      <c r="V100" s="116"/>
      <c r="W100" s="116"/>
      <c r="X100" s="116"/>
      <c r="Y100" s="116"/>
      <c r="Z100" s="116"/>
      <c r="AA100" s="116"/>
      <c r="AB100" s="116"/>
      <c r="AC100" s="116"/>
      <c r="AD100" s="116"/>
      <c r="AE100" s="116"/>
      <c r="AF100" s="116"/>
      <c r="AG100" s="116"/>
      <c r="AH100" s="116"/>
      <c r="AI100" s="116"/>
      <c r="AJ100" s="116"/>
      <c r="AK100" s="116"/>
      <c r="AL100" s="116"/>
      <c r="AM100" s="116"/>
      <c r="AN100" s="116"/>
      <c r="AO100" s="116"/>
      <c r="AP100" s="116"/>
      <c r="AQ100" s="116"/>
      <c r="AR100" s="116"/>
      <c r="AS100" s="116"/>
      <c r="AT100" s="116"/>
      <c r="AU100" s="116"/>
      <c r="AV100" s="116"/>
      <c r="AW100" s="116"/>
      <c r="AX100" s="116"/>
      <c r="AY100" s="116"/>
      <c r="AZ100" s="116"/>
      <c r="BA100" s="116"/>
      <c r="BB100" s="116"/>
      <c r="BC100" s="116"/>
      <c r="BD100" s="116"/>
      <c r="BE100" s="116"/>
      <c r="BF100" s="116"/>
      <c r="BG100" s="116"/>
      <c r="BH100" s="116"/>
      <c r="BI100" s="116"/>
      <c r="BJ100" s="116"/>
      <c r="BK100" s="116"/>
    </row>
    <row r="101" spans="1:63" s="116" customFormat="1" ht="15" customHeight="1">
      <c r="A101" s="211">
        <v>44422</v>
      </c>
      <c r="B101" s="217" t="s">
        <v>312</v>
      </c>
      <c r="C101" s="217" t="s">
        <v>177</v>
      </c>
      <c r="D101" s="217" t="s">
        <v>175</v>
      </c>
      <c r="E101" s="213"/>
      <c r="F101" s="213">
        <v>90000</v>
      </c>
      <c r="G101" s="213">
        <f t="shared" si="6"/>
        <v>34183867</v>
      </c>
      <c r="H101" s="217" t="s">
        <v>174</v>
      </c>
      <c r="I101" s="216" t="s">
        <v>176</v>
      </c>
      <c r="J101" s="216" t="s">
        <v>111</v>
      </c>
      <c r="K101" s="218" t="s">
        <v>285</v>
      </c>
      <c r="L101" s="212" t="s">
        <v>181</v>
      </c>
      <c r="M101" s="219" t="s">
        <v>341</v>
      </c>
      <c r="N101" s="219" t="s">
        <v>296</v>
      </c>
      <c r="O101" s="212"/>
      <c r="P101" s="201"/>
    </row>
    <row r="102" spans="1:63" s="201" customFormat="1" ht="15" customHeight="1">
      <c r="A102" s="211">
        <v>44422</v>
      </c>
      <c r="B102" s="217" t="s">
        <v>183</v>
      </c>
      <c r="C102" s="217" t="s">
        <v>40</v>
      </c>
      <c r="D102" s="217" t="s">
        <v>175</v>
      </c>
      <c r="E102" s="213"/>
      <c r="F102" s="213">
        <v>71800</v>
      </c>
      <c r="G102" s="213">
        <f t="shared" si="6"/>
        <v>34112067</v>
      </c>
      <c r="H102" s="217" t="s">
        <v>174</v>
      </c>
      <c r="I102" s="216" t="s">
        <v>176</v>
      </c>
      <c r="J102" s="216" t="s">
        <v>111</v>
      </c>
      <c r="K102" s="218" t="s">
        <v>285</v>
      </c>
      <c r="L102" s="212" t="s">
        <v>181</v>
      </c>
      <c r="M102" s="219" t="s">
        <v>342</v>
      </c>
      <c r="N102" s="219" t="s">
        <v>295</v>
      </c>
      <c r="O102" s="218"/>
      <c r="P102" s="116"/>
      <c r="Q102" s="116"/>
      <c r="R102" s="116"/>
      <c r="S102" s="116"/>
      <c r="T102" s="116"/>
      <c r="U102" s="116"/>
      <c r="V102" s="116"/>
      <c r="W102" s="116"/>
      <c r="X102" s="116"/>
      <c r="Y102" s="116"/>
      <c r="Z102" s="116"/>
      <c r="AA102" s="116"/>
      <c r="AB102" s="116"/>
      <c r="AC102" s="116"/>
      <c r="AD102" s="116"/>
      <c r="AE102" s="116"/>
      <c r="AF102" s="116"/>
      <c r="AG102" s="116"/>
      <c r="AH102" s="116"/>
      <c r="AI102" s="116"/>
      <c r="AJ102" s="116"/>
      <c r="AK102" s="116"/>
      <c r="AL102" s="116"/>
      <c r="AM102" s="116"/>
      <c r="AN102" s="116"/>
      <c r="AO102" s="116"/>
      <c r="AP102" s="116"/>
      <c r="AQ102" s="116"/>
      <c r="AR102" s="116"/>
      <c r="AS102" s="116"/>
      <c r="AT102" s="116"/>
      <c r="AU102" s="116"/>
      <c r="AV102" s="116"/>
      <c r="AW102" s="116"/>
      <c r="AX102" s="116"/>
      <c r="AY102" s="116"/>
      <c r="AZ102" s="116"/>
      <c r="BA102" s="116"/>
      <c r="BB102" s="116"/>
      <c r="BC102" s="116"/>
      <c r="BD102" s="116"/>
      <c r="BE102" s="116"/>
      <c r="BF102" s="116"/>
      <c r="BG102" s="116"/>
      <c r="BH102" s="116"/>
      <c r="BI102" s="116"/>
      <c r="BJ102" s="116"/>
      <c r="BK102" s="116"/>
    </row>
    <row r="103" spans="1:63" s="201" customFormat="1" ht="15" customHeight="1">
      <c r="A103" s="211">
        <v>44424</v>
      </c>
      <c r="B103" s="218" t="s">
        <v>232</v>
      </c>
      <c r="C103" s="217" t="s">
        <v>6</v>
      </c>
      <c r="D103" s="218" t="s">
        <v>5</v>
      </c>
      <c r="E103" s="213"/>
      <c r="F103" s="213">
        <v>15000</v>
      </c>
      <c r="G103" s="224">
        <f t="shared" si="6"/>
        <v>34097067</v>
      </c>
      <c r="H103" s="217" t="s">
        <v>31</v>
      </c>
      <c r="I103" s="245" t="s">
        <v>176</v>
      </c>
      <c r="J103" s="219" t="s">
        <v>111</v>
      </c>
      <c r="K103" s="218" t="s">
        <v>285</v>
      </c>
      <c r="L103" s="212" t="s">
        <v>181</v>
      </c>
      <c r="M103" s="219" t="s">
        <v>343</v>
      </c>
      <c r="N103" s="219" t="s">
        <v>293</v>
      </c>
      <c r="O103" s="212"/>
      <c r="P103" s="116"/>
      <c r="Q103" s="116"/>
      <c r="R103" s="116"/>
      <c r="S103" s="116"/>
      <c r="T103" s="116"/>
      <c r="U103" s="116"/>
      <c r="V103" s="116"/>
      <c r="W103" s="116"/>
      <c r="X103" s="116"/>
      <c r="Y103" s="116"/>
      <c r="Z103" s="116"/>
      <c r="AA103" s="116"/>
      <c r="AB103" s="116"/>
      <c r="AC103" s="116"/>
      <c r="AD103" s="116"/>
      <c r="AE103" s="116"/>
      <c r="AF103" s="116"/>
      <c r="AG103" s="116"/>
      <c r="AH103" s="116"/>
      <c r="AI103" s="116"/>
      <c r="AJ103" s="116"/>
      <c r="AK103" s="116"/>
      <c r="AL103" s="116"/>
      <c r="AM103" s="116"/>
      <c r="AN103" s="116"/>
      <c r="AO103" s="116"/>
      <c r="AP103" s="116"/>
      <c r="AQ103" s="116"/>
      <c r="AR103" s="116"/>
      <c r="AS103" s="116"/>
      <c r="AT103" s="116"/>
      <c r="AU103" s="116"/>
      <c r="AV103" s="116"/>
      <c r="AW103" s="116"/>
      <c r="AX103" s="116"/>
      <c r="AY103" s="116"/>
      <c r="AZ103" s="116"/>
      <c r="BA103" s="116"/>
      <c r="BB103" s="116"/>
      <c r="BC103" s="116"/>
      <c r="BD103" s="116"/>
      <c r="BE103" s="116"/>
      <c r="BF103" s="116"/>
      <c r="BG103" s="116"/>
      <c r="BH103" s="116"/>
      <c r="BI103" s="116"/>
      <c r="BJ103" s="116"/>
      <c r="BK103" s="116"/>
    </row>
    <row r="104" spans="1:63" s="116" customFormat="1" ht="15" customHeight="1">
      <c r="A104" s="235">
        <v>44424</v>
      </c>
      <c r="B104" s="241" t="s">
        <v>233</v>
      </c>
      <c r="C104" s="241" t="s">
        <v>6</v>
      </c>
      <c r="D104" s="236" t="s">
        <v>175</v>
      </c>
      <c r="E104" s="237"/>
      <c r="F104" s="237">
        <v>20000</v>
      </c>
      <c r="G104" s="254">
        <f t="shared" si="6"/>
        <v>34077067</v>
      </c>
      <c r="H104" s="236" t="s">
        <v>31</v>
      </c>
      <c r="I104" s="255" t="s">
        <v>176</v>
      </c>
      <c r="J104" s="239" t="s">
        <v>111</v>
      </c>
      <c r="K104" s="241" t="s">
        <v>285</v>
      </c>
      <c r="L104" s="234" t="s">
        <v>181</v>
      </c>
      <c r="M104" s="239" t="s">
        <v>344</v>
      </c>
      <c r="N104" s="239" t="s">
        <v>293</v>
      </c>
      <c r="O104" s="234"/>
    </row>
    <row r="105" spans="1:63" s="201" customFormat="1" ht="15" customHeight="1">
      <c r="A105" s="211">
        <v>44424</v>
      </c>
      <c r="B105" s="218" t="s">
        <v>234</v>
      </c>
      <c r="C105" s="218" t="s">
        <v>6</v>
      </c>
      <c r="D105" s="217" t="s">
        <v>199</v>
      </c>
      <c r="E105" s="213"/>
      <c r="F105" s="213">
        <v>5000</v>
      </c>
      <c r="G105" s="224">
        <f t="shared" si="6"/>
        <v>34072067</v>
      </c>
      <c r="H105" s="217" t="s">
        <v>31</v>
      </c>
      <c r="I105" s="245" t="s">
        <v>176</v>
      </c>
      <c r="J105" s="219" t="s">
        <v>111</v>
      </c>
      <c r="K105" s="218" t="s">
        <v>285</v>
      </c>
      <c r="L105" s="212" t="s">
        <v>181</v>
      </c>
      <c r="M105" s="219" t="s">
        <v>345</v>
      </c>
      <c r="N105" s="219" t="s">
        <v>293</v>
      </c>
      <c r="O105" s="212"/>
      <c r="P105" s="204"/>
      <c r="Q105" s="204"/>
      <c r="R105" s="204"/>
      <c r="S105" s="204"/>
      <c r="T105" s="204"/>
      <c r="U105" s="204"/>
      <c r="V105" s="204"/>
      <c r="W105" s="204"/>
      <c r="X105" s="204"/>
      <c r="Y105" s="204"/>
      <c r="Z105" s="204"/>
      <c r="AA105" s="204"/>
      <c r="AB105" s="204"/>
      <c r="AC105" s="204"/>
      <c r="AD105" s="204"/>
      <c r="AE105" s="204"/>
      <c r="AF105" s="204"/>
      <c r="AG105" s="204"/>
      <c r="AH105" s="204"/>
      <c r="AI105" s="204"/>
      <c r="AJ105" s="204"/>
      <c r="AK105" s="204"/>
      <c r="AL105" s="204"/>
      <c r="AM105" s="204"/>
      <c r="AN105" s="204"/>
      <c r="AO105" s="204"/>
      <c r="AP105" s="204"/>
      <c r="AQ105" s="204"/>
      <c r="AR105" s="204"/>
      <c r="AS105" s="204"/>
      <c r="AT105" s="204"/>
      <c r="AU105" s="204"/>
      <c r="AV105" s="204"/>
      <c r="AW105" s="204"/>
      <c r="AX105" s="204"/>
      <c r="AY105" s="204"/>
      <c r="AZ105" s="204"/>
      <c r="BA105" s="204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</row>
    <row r="106" spans="1:63" s="116" customFormat="1" ht="15" customHeight="1">
      <c r="A106" s="211">
        <v>44424</v>
      </c>
      <c r="B106" s="218" t="s">
        <v>235</v>
      </c>
      <c r="C106" s="217" t="s">
        <v>6</v>
      </c>
      <c r="D106" s="217" t="s">
        <v>175</v>
      </c>
      <c r="E106" s="213"/>
      <c r="F106" s="213">
        <v>10000</v>
      </c>
      <c r="G106" s="224">
        <f t="shared" si="6"/>
        <v>34062067</v>
      </c>
      <c r="H106" s="217" t="s">
        <v>31</v>
      </c>
      <c r="I106" s="219" t="s">
        <v>176</v>
      </c>
      <c r="J106" s="219" t="s">
        <v>111</v>
      </c>
      <c r="K106" s="218" t="s">
        <v>285</v>
      </c>
      <c r="L106" s="212" t="s">
        <v>181</v>
      </c>
      <c r="M106" s="219" t="s">
        <v>346</v>
      </c>
      <c r="N106" s="219" t="s">
        <v>293</v>
      </c>
      <c r="O106" s="212"/>
      <c r="P106" s="201"/>
      <c r="Q106" s="201"/>
      <c r="R106" s="201"/>
      <c r="S106" s="201"/>
      <c r="T106" s="201"/>
      <c r="U106" s="201"/>
      <c r="V106" s="201"/>
      <c r="W106" s="201"/>
      <c r="X106" s="201"/>
      <c r="Y106" s="201"/>
      <c r="Z106" s="201"/>
      <c r="AA106" s="201"/>
      <c r="AB106" s="201"/>
      <c r="AC106" s="201"/>
      <c r="AD106" s="201"/>
      <c r="AE106" s="201"/>
      <c r="AF106" s="201"/>
      <c r="AG106" s="201"/>
      <c r="AH106" s="201"/>
      <c r="AI106" s="201"/>
      <c r="AJ106" s="201"/>
      <c r="AK106" s="201"/>
      <c r="AL106" s="201"/>
      <c r="AM106" s="201"/>
      <c r="AN106" s="201"/>
      <c r="AO106" s="201"/>
      <c r="AP106" s="201"/>
      <c r="AQ106" s="201"/>
      <c r="AR106" s="201"/>
      <c r="AS106" s="201"/>
      <c r="AT106" s="201"/>
      <c r="AU106" s="201"/>
      <c r="AV106" s="201"/>
      <c r="AW106" s="201"/>
      <c r="AX106" s="201"/>
      <c r="AY106" s="201"/>
      <c r="AZ106" s="201"/>
      <c r="BA106" s="201"/>
      <c r="BB106" s="201"/>
      <c r="BC106" s="201"/>
      <c r="BD106" s="201"/>
      <c r="BE106" s="201"/>
      <c r="BF106" s="201"/>
      <c r="BG106" s="201"/>
      <c r="BH106" s="201"/>
      <c r="BI106" s="201"/>
      <c r="BJ106" s="201"/>
      <c r="BK106" s="201"/>
    </row>
    <row r="107" spans="1:63" s="116" customFormat="1" ht="15" customHeight="1">
      <c r="A107" s="211">
        <v>44424</v>
      </c>
      <c r="B107" s="218" t="s">
        <v>236</v>
      </c>
      <c r="C107" s="218" t="s">
        <v>6</v>
      </c>
      <c r="D107" s="217" t="s">
        <v>199</v>
      </c>
      <c r="E107" s="213"/>
      <c r="F107" s="213">
        <v>11000</v>
      </c>
      <c r="G107" s="213">
        <f t="shared" si="6"/>
        <v>34051067</v>
      </c>
      <c r="H107" s="217" t="s">
        <v>31</v>
      </c>
      <c r="I107" s="245" t="s">
        <v>176</v>
      </c>
      <c r="J107" s="219" t="s">
        <v>111</v>
      </c>
      <c r="K107" s="218" t="s">
        <v>285</v>
      </c>
      <c r="L107" s="212" t="s">
        <v>181</v>
      </c>
      <c r="M107" s="219" t="s">
        <v>347</v>
      </c>
      <c r="N107" s="219" t="s">
        <v>293</v>
      </c>
      <c r="O107" s="212"/>
      <c r="P107" s="201"/>
      <c r="Q107" s="201"/>
      <c r="R107" s="201"/>
      <c r="S107" s="201"/>
      <c r="T107" s="201"/>
      <c r="U107" s="201"/>
      <c r="V107" s="201"/>
      <c r="W107" s="201"/>
      <c r="X107" s="201"/>
      <c r="Y107" s="201"/>
      <c r="Z107" s="201"/>
      <c r="AA107" s="201"/>
      <c r="AB107" s="201"/>
      <c r="AC107" s="201"/>
      <c r="AD107" s="201"/>
      <c r="AE107" s="201"/>
      <c r="AF107" s="201"/>
      <c r="AG107" s="201"/>
      <c r="AH107" s="201"/>
      <c r="AI107" s="201"/>
      <c r="AJ107" s="201"/>
      <c r="AK107" s="201"/>
      <c r="AL107" s="201"/>
      <c r="AM107" s="201"/>
      <c r="AN107" s="201"/>
      <c r="AO107" s="201"/>
      <c r="AP107" s="201"/>
      <c r="AQ107" s="201"/>
      <c r="AR107" s="201"/>
      <c r="AS107" s="201"/>
      <c r="AT107" s="201"/>
      <c r="AU107" s="201"/>
      <c r="AV107" s="201"/>
      <c r="AW107" s="201"/>
      <c r="AX107" s="201"/>
      <c r="AY107" s="201"/>
      <c r="AZ107" s="201"/>
      <c r="BA107" s="201"/>
      <c r="BB107" s="201"/>
      <c r="BC107" s="201"/>
      <c r="BD107" s="201"/>
      <c r="BE107" s="201"/>
      <c r="BF107" s="201"/>
      <c r="BG107" s="201"/>
      <c r="BH107" s="201"/>
      <c r="BI107" s="201"/>
      <c r="BJ107" s="201"/>
      <c r="BK107" s="201"/>
    </row>
    <row r="108" spans="1:63" s="116" customFormat="1" ht="15" customHeight="1">
      <c r="A108" s="211">
        <v>44424</v>
      </c>
      <c r="B108" s="217" t="s">
        <v>237</v>
      </c>
      <c r="C108" s="218" t="s">
        <v>2</v>
      </c>
      <c r="D108" s="217" t="s">
        <v>5</v>
      </c>
      <c r="E108" s="213"/>
      <c r="F108" s="213">
        <v>200000</v>
      </c>
      <c r="G108" s="213">
        <f t="shared" si="6"/>
        <v>33851067</v>
      </c>
      <c r="H108" s="217" t="s">
        <v>31</v>
      </c>
      <c r="I108" s="219" t="s">
        <v>178</v>
      </c>
      <c r="J108" s="216" t="s">
        <v>128</v>
      </c>
      <c r="K108" s="218" t="s">
        <v>284</v>
      </c>
      <c r="L108" s="212" t="s">
        <v>181</v>
      </c>
      <c r="M108" s="244"/>
      <c r="N108" s="219"/>
      <c r="O108" s="212"/>
    </row>
    <row r="109" spans="1:63" s="116" customFormat="1" ht="15" customHeight="1">
      <c r="A109" s="211">
        <v>44424</v>
      </c>
      <c r="B109" s="218" t="s">
        <v>238</v>
      </c>
      <c r="C109" s="218" t="s">
        <v>7</v>
      </c>
      <c r="D109" s="217" t="s">
        <v>175</v>
      </c>
      <c r="E109" s="213"/>
      <c r="F109" s="213">
        <v>10000</v>
      </c>
      <c r="G109" s="213">
        <f t="shared" si="6"/>
        <v>33841067</v>
      </c>
      <c r="H109" s="218" t="s">
        <v>31</v>
      </c>
      <c r="I109" s="245" t="s">
        <v>178</v>
      </c>
      <c r="J109" s="216" t="s">
        <v>303</v>
      </c>
      <c r="K109" s="218" t="s">
        <v>284</v>
      </c>
      <c r="L109" s="212" t="s">
        <v>181</v>
      </c>
      <c r="M109" s="244"/>
      <c r="N109" s="219"/>
      <c r="O109" s="212"/>
    </row>
    <row r="110" spans="1:63" s="201" customFormat="1" ht="15" customHeight="1">
      <c r="A110" s="211">
        <v>44424</v>
      </c>
      <c r="B110" s="220" t="s">
        <v>239</v>
      </c>
      <c r="C110" s="218" t="s">
        <v>7</v>
      </c>
      <c r="D110" s="217" t="s">
        <v>199</v>
      </c>
      <c r="E110" s="213"/>
      <c r="F110" s="213">
        <v>20000</v>
      </c>
      <c r="G110" s="213">
        <f t="shared" si="6"/>
        <v>33821067</v>
      </c>
      <c r="H110" s="218" t="s">
        <v>31</v>
      </c>
      <c r="I110" s="245" t="s">
        <v>178</v>
      </c>
      <c r="J110" s="216" t="s">
        <v>303</v>
      </c>
      <c r="K110" s="218" t="s">
        <v>284</v>
      </c>
      <c r="L110" s="212" t="s">
        <v>181</v>
      </c>
      <c r="M110" s="244"/>
      <c r="N110" s="219"/>
      <c r="O110" s="212"/>
      <c r="P110" s="116"/>
      <c r="Q110" s="116"/>
      <c r="R110" s="116"/>
      <c r="S110" s="116"/>
      <c r="T110" s="116"/>
      <c r="U110" s="116"/>
      <c r="V110" s="116"/>
      <c r="W110" s="116"/>
      <c r="X110" s="116"/>
      <c r="Y110" s="116"/>
      <c r="Z110" s="116"/>
      <c r="AA110" s="116"/>
      <c r="AB110" s="116"/>
      <c r="AC110" s="116"/>
      <c r="AD110" s="116"/>
      <c r="AE110" s="116"/>
      <c r="AF110" s="116"/>
      <c r="AG110" s="116"/>
      <c r="AH110" s="116"/>
      <c r="AI110" s="116"/>
      <c r="AJ110" s="116"/>
      <c r="AK110" s="116"/>
      <c r="AL110" s="116"/>
      <c r="AM110" s="116"/>
      <c r="AN110" s="116"/>
      <c r="AO110" s="116"/>
      <c r="AP110" s="116"/>
      <c r="AQ110" s="116"/>
      <c r="AR110" s="116"/>
      <c r="AS110" s="116"/>
      <c r="AT110" s="116"/>
      <c r="AU110" s="116"/>
      <c r="AV110" s="116"/>
      <c r="AW110" s="116"/>
      <c r="AX110" s="116"/>
      <c r="AY110" s="116"/>
      <c r="AZ110" s="116"/>
      <c r="BA110" s="116"/>
      <c r="BB110" s="116"/>
      <c r="BC110" s="116"/>
      <c r="BD110" s="116"/>
      <c r="BE110" s="116"/>
      <c r="BF110" s="116"/>
      <c r="BG110" s="116"/>
      <c r="BH110" s="116"/>
      <c r="BI110" s="116"/>
      <c r="BJ110" s="116"/>
      <c r="BK110" s="116"/>
    </row>
    <row r="111" spans="1:63" s="116" customFormat="1" ht="15" customHeight="1">
      <c r="A111" s="211">
        <v>44424</v>
      </c>
      <c r="B111" s="217" t="s">
        <v>240</v>
      </c>
      <c r="C111" s="217" t="s">
        <v>241</v>
      </c>
      <c r="D111" s="217" t="s">
        <v>192</v>
      </c>
      <c r="E111" s="213"/>
      <c r="F111" s="213">
        <v>73917</v>
      </c>
      <c r="G111" s="213">
        <f t="shared" si="6"/>
        <v>33747150</v>
      </c>
      <c r="H111" s="217" t="s">
        <v>31</v>
      </c>
      <c r="I111" s="219" t="s">
        <v>176</v>
      </c>
      <c r="J111" s="216" t="s">
        <v>303</v>
      </c>
      <c r="K111" s="218" t="s">
        <v>284</v>
      </c>
      <c r="L111" s="212" t="s">
        <v>181</v>
      </c>
      <c r="M111" s="244"/>
      <c r="N111" s="219"/>
      <c r="O111" s="212"/>
    </row>
    <row r="112" spans="1:63" s="116" customFormat="1" ht="15" customHeight="1">
      <c r="A112" s="211">
        <v>44425</v>
      </c>
      <c r="B112" s="217" t="s">
        <v>31</v>
      </c>
      <c r="C112" s="217" t="s">
        <v>84</v>
      </c>
      <c r="D112" s="217"/>
      <c r="E112" s="213">
        <v>15000</v>
      </c>
      <c r="F112" s="213"/>
      <c r="G112" s="213">
        <f t="shared" si="6"/>
        <v>33762150</v>
      </c>
      <c r="H112" s="217" t="s">
        <v>174</v>
      </c>
      <c r="I112" s="216" t="s">
        <v>178</v>
      </c>
      <c r="J112" s="216"/>
      <c r="K112" s="218"/>
      <c r="L112" s="212" t="s">
        <v>181</v>
      </c>
      <c r="M112" s="3"/>
      <c r="N112" s="219"/>
      <c r="O112" s="212"/>
    </row>
    <row r="113" spans="1:63" s="116" customFormat="1" ht="15" customHeight="1">
      <c r="A113" s="211">
        <v>44425</v>
      </c>
      <c r="B113" s="217" t="s">
        <v>196</v>
      </c>
      <c r="C113" s="217" t="s">
        <v>84</v>
      </c>
      <c r="D113" s="218"/>
      <c r="E113" s="213">
        <v>10000</v>
      </c>
      <c r="F113" s="213"/>
      <c r="G113" s="213">
        <f>G112+E113-F113</f>
        <v>33772150</v>
      </c>
      <c r="H113" s="217" t="s">
        <v>102</v>
      </c>
      <c r="I113" s="216" t="s">
        <v>178</v>
      </c>
      <c r="J113" s="216"/>
      <c r="K113" s="222"/>
      <c r="L113" s="212" t="s">
        <v>181</v>
      </c>
      <c r="M113" s="3"/>
      <c r="N113" s="219"/>
      <c r="O113" s="212"/>
    </row>
    <row r="114" spans="1:63" s="116" customFormat="1" ht="15" customHeight="1">
      <c r="A114" s="211">
        <v>44425</v>
      </c>
      <c r="B114" s="226" t="s">
        <v>198</v>
      </c>
      <c r="C114" s="217" t="s">
        <v>84</v>
      </c>
      <c r="D114" s="217"/>
      <c r="E114" s="213">
        <v>10000</v>
      </c>
      <c r="F114" s="213"/>
      <c r="G114" s="224">
        <f>G113+E114-F114</f>
        <v>33782150</v>
      </c>
      <c r="H114" s="217" t="s">
        <v>37</v>
      </c>
      <c r="I114" s="216" t="s">
        <v>178</v>
      </c>
      <c r="J114" s="216"/>
      <c r="K114" s="218"/>
      <c r="L114" s="212" t="s">
        <v>181</v>
      </c>
      <c r="M114" s="3"/>
      <c r="N114" s="219"/>
      <c r="O114" s="212"/>
    </row>
    <row r="115" spans="1:63" s="116" customFormat="1" ht="15" customHeight="1">
      <c r="A115" s="211">
        <v>44425</v>
      </c>
      <c r="B115" s="217" t="s">
        <v>242</v>
      </c>
      <c r="C115" s="217" t="s">
        <v>84</v>
      </c>
      <c r="D115" s="217"/>
      <c r="E115" s="213">
        <v>1000000</v>
      </c>
      <c r="F115" s="213"/>
      <c r="G115" s="213">
        <f t="shared" ref="G115:G120" si="7">+G114+E115-F115</f>
        <v>34782150</v>
      </c>
      <c r="H115" s="217" t="s">
        <v>31</v>
      </c>
      <c r="I115" s="216" t="s">
        <v>178</v>
      </c>
      <c r="J115" s="219"/>
      <c r="K115" s="218"/>
      <c r="L115" s="212" t="s">
        <v>181</v>
      </c>
      <c r="M115" s="243"/>
      <c r="N115" s="219"/>
      <c r="O115" s="212"/>
      <c r="P115" s="201"/>
      <c r="Q115" s="201"/>
      <c r="R115" s="201"/>
      <c r="S115" s="201"/>
      <c r="T115" s="201"/>
      <c r="U115" s="201"/>
      <c r="V115" s="201"/>
      <c r="W115" s="201"/>
      <c r="X115" s="201"/>
      <c r="Y115" s="201"/>
      <c r="Z115" s="201"/>
      <c r="AA115" s="201"/>
      <c r="AB115" s="201"/>
      <c r="AC115" s="201"/>
      <c r="AD115" s="201"/>
      <c r="AE115" s="201"/>
      <c r="AF115" s="201"/>
      <c r="AG115" s="201"/>
      <c r="AH115" s="201"/>
      <c r="AI115" s="201"/>
      <c r="AJ115" s="201"/>
      <c r="AK115" s="201"/>
      <c r="AL115" s="201"/>
      <c r="AM115" s="201"/>
      <c r="AN115" s="201"/>
      <c r="AO115" s="201"/>
      <c r="AP115" s="201"/>
      <c r="AQ115" s="201"/>
      <c r="AR115" s="201"/>
      <c r="AS115" s="201"/>
      <c r="AT115" s="201"/>
      <c r="AU115" s="201"/>
      <c r="AV115" s="201"/>
      <c r="AW115" s="201"/>
      <c r="AX115" s="201"/>
      <c r="AY115" s="201"/>
      <c r="AZ115" s="201"/>
      <c r="BA115" s="201"/>
      <c r="BB115" s="201"/>
      <c r="BC115" s="201"/>
      <c r="BD115" s="201"/>
      <c r="BE115" s="201"/>
      <c r="BF115" s="201"/>
      <c r="BG115" s="201"/>
      <c r="BH115" s="201"/>
      <c r="BI115" s="201"/>
      <c r="BJ115" s="201"/>
      <c r="BK115" s="201"/>
    </row>
    <row r="116" spans="1:63" s="116" customFormat="1" ht="15" customHeight="1">
      <c r="A116" s="211">
        <v>44425</v>
      </c>
      <c r="B116" s="217" t="s">
        <v>37</v>
      </c>
      <c r="C116" s="217" t="s">
        <v>84</v>
      </c>
      <c r="D116" s="217"/>
      <c r="E116" s="213"/>
      <c r="F116" s="213">
        <v>10000</v>
      </c>
      <c r="G116" s="213">
        <f t="shared" si="7"/>
        <v>34772150</v>
      </c>
      <c r="H116" s="217" t="s">
        <v>31</v>
      </c>
      <c r="I116" s="216" t="s">
        <v>178</v>
      </c>
      <c r="J116" s="219"/>
      <c r="K116" s="218"/>
      <c r="L116" s="212" t="s">
        <v>181</v>
      </c>
      <c r="M116" s="243"/>
      <c r="N116" s="219"/>
      <c r="O116" s="212"/>
      <c r="P116" s="201"/>
      <c r="Q116" s="201"/>
      <c r="R116" s="201"/>
      <c r="S116" s="201"/>
      <c r="T116" s="201"/>
      <c r="U116" s="201"/>
      <c r="V116" s="201"/>
      <c r="W116" s="201"/>
      <c r="X116" s="201"/>
      <c r="Y116" s="201"/>
      <c r="Z116" s="201"/>
      <c r="AA116" s="201"/>
      <c r="AB116" s="201"/>
      <c r="AC116" s="201"/>
      <c r="AD116" s="201"/>
      <c r="AE116" s="201"/>
      <c r="AF116" s="201"/>
      <c r="AG116" s="201"/>
      <c r="AH116" s="201"/>
      <c r="AI116" s="201"/>
      <c r="AJ116" s="201"/>
      <c r="AK116" s="201"/>
      <c r="AL116" s="201"/>
      <c r="AM116" s="201"/>
      <c r="AN116" s="201"/>
      <c r="AO116" s="201"/>
      <c r="AP116" s="201"/>
      <c r="AQ116" s="201"/>
      <c r="AR116" s="201"/>
      <c r="AS116" s="201"/>
      <c r="AT116" s="201"/>
      <c r="AU116" s="201"/>
      <c r="AV116" s="201"/>
      <c r="AW116" s="201"/>
      <c r="AX116" s="201"/>
      <c r="AY116" s="201"/>
      <c r="AZ116" s="201"/>
      <c r="BA116" s="201"/>
      <c r="BB116" s="201"/>
      <c r="BC116" s="201"/>
      <c r="BD116" s="201"/>
      <c r="BE116" s="201"/>
      <c r="BF116" s="201"/>
      <c r="BG116" s="201"/>
      <c r="BH116" s="201"/>
      <c r="BI116" s="201"/>
      <c r="BJ116" s="201"/>
      <c r="BK116" s="201"/>
    </row>
    <row r="117" spans="1:63" s="116" customFormat="1" ht="15" customHeight="1">
      <c r="A117" s="211">
        <v>44425</v>
      </c>
      <c r="B117" s="217" t="s">
        <v>243</v>
      </c>
      <c r="C117" s="217" t="s">
        <v>241</v>
      </c>
      <c r="D117" s="221" t="s">
        <v>175</v>
      </c>
      <c r="E117" s="213"/>
      <c r="F117" s="213">
        <v>80000</v>
      </c>
      <c r="G117" s="213">
        <f t="shared" si="7"/>
        <v>34692150</v>
      </c>
      <c r="H117" s="217" t="s">
        <v>31</v>
      </c>
      <c r="I117" s="245" t="s">
        <v>176</v>
      </c>
      <c r="J117" s="219" t="s">
        <v>111</v>
      </c>
      <c r="K117" s="218" t="s">
        <v>285</v>
      </c>
      <c r="L117" s="212" t="s">
        <v>181</v>
      </c>
      <c r="M117" s="219" t="s">
        <v>348</v>
      </c>
      <c r="N117" s="219" t="s">
        <v>297</v>
      </c>
      <c r="O117" s="218"/>
      <c r="P117" s="201"/>
      <c r="Q117" s="201"/>
      <c r="R117" s="201"/>
      <c r="S117" s="201"/>
      <c r="T117" s="201"/>
      <c r="U117" s="201"/>
      <c r="V117" s="201"/>
      <c r="W117" s="201"/>
      <c r="X117" s="201"/>
      <c r="Y117" s="201"/>
      <c r="Z117" s="201"/>
      <c r="AA117" s="201"/>
      <c r="AB117" s="201"/>
      <c r="AC117" s="201"/>
      <c r="AD117" s="201"/>
      <c r="AE117" s="201"/>
      <c r="AF117" s="201"/>
      <c r="AG117" s="201"/>
      <c r="AH117" s="201"/>
      <c r="AI117" s="201"/>
      <c r="AJ117" s="201"/>
      <c r="AK117" s="201"/>
      <c r="AL117" s="201"/>
      <c r="AM117" s="201"/>
      <c r="AN117" s="201"/>
      <c r="AO117" s="201"/>
      <c r="AP117" s="201"/>
      <c r="AQ117" s="201"/>
      <c r="AR117" s="201"/>
      <c r="AS117" s="201"/>
      <c r="AT117" s="201"/>
      <c r="AU117" s="201"/>
      <c r="AV117" s="201"/>
      <c r="AW117" s="201"/>
      <c r="AX117" s="201"/>
      <c r="AY117" s="201"/>
      <c r="AZ117" s="201"/>
      <c r="BA117" s="201"/>
      <c r="BB117" s="201"/>
      <c r="BC117" s="201"/>
      <c r="BD117" s="201"/>
      <c r="BE117" s="201"/>
      <c r="BF117" s="201"/>
      <c r="BG117" s="201"/>
      <c r="BH117" s="201"/>
      <c r="BI117" s="201"/>
      <c r="BJ117" s="201"/>
      <c r="BK117" s="201"/>
    </row>
    <row r="118" spans="1:63" s="116" customFormat="1" ht="15" customHeight="1">
      <c r="A118" s="211">
        <v>44425</v>
      </c>
      <c r="B118" s="217" t="s">
        <v>102</v>
      </c>
      <c r="C118" s="217" t="s">
        <v>84</v>
      </c>
      <c r="D118" s="217"/>
      <c r="E118" s="213"/>
      <c r="F118" s="213">
        <v>10000</v>
      </c>
      <c r="G118" s="213">
        <f t="shared" si="7"/>
        <v>34682150</v>
      </c>
      <c r="H118" s="217" t="s">
        <v>31</v>
      </c>
      <c r="I118" s="216" t="s">
        <v>178</v>
      </c>
      <c r="J118" s="219"/>
      <c r="K118" s="218"/>
      <c r="L118" s="212" t="s">
        <v>181</v>
      </c>
      <c r="M118" s="244"/>
      <c r="N118" s="219"/>
      <c r="O118" s="212"/>
      <c r="P118" s="201"/>
      <c r="Q118" s="201"/>
      <c r="R118" s="201"/>
      <c r="S118" s="201"/>
      <c r="T118" s="201"/>
      <c r="U118" s="201"/>
      <c r="V118" s="201"/>
      <c r="W118" s="201"/>
      <c r="X118" s="201"/>
      <c r="Y118" s="201"/>
      <c r="Z118" s="201"/>
      <c r="AA118" s="201"/>
      <c r="AB118" s="201"/>
      <c r="AC118" s="201"/>
      <c r="AD118" s="201"/>
      <c r="AE118" s="201"/>
      <c r="AF118" s="201"/>
      <c r="AG118" s="201"/>
      <c r="AH118" s="201"/>
      <c r="AI118" s="201"/>
      <c r="AJ118" s="201"/>
      <c r="AK118" s="201"/>
      <c r="AL118" s="201"/>
      <c r="AM118" s="201"/>
      <c r="AN118" s="201"/>
      <c r="AO118" s="201"/>
      <c r="AP118" s="201"/>
      <c r="AQ118" s="201"/>
      <c r="AR118" s="201"/>
      <c r="AS118" s="201"/>
      <c r="AT118" s="201"/>
      <c r="AU118" s="201"/>
      <c r="AV118" s="201"/>
      <c r="AW118" s="201"/>
      <c r="AX118" s="201"/>
      <c r="AY118" s="201"/>
      <c r="AZ118" s="201"/>
      <c r="BA118" s="201"/>
      <c r="BB118" s="201"/>
      <c r="BC118" s="201"/>
      <c r="BD118" s="201"/>
      <c r="BE118" s="201"/>
      <c r="BF118" s="201"/>
      <c r="BG118" s="201"/>
      <c r="BH118" s="201"/>
      <c r="BI118" s="201"/>
      <c r="BJ118" s="201"/>
      <c r="BK118" s="201"/>
    </row>
    <row r="119" spans="1:63" s="201" customFormat="1" ht="15" customHeight="1">
      <c r="A119" s="211">
        <v>44425</v>
      </c>
      <c r="B119" s="217" t="s">
        <v>42</v>
      </c>
      <c r="C119" s="217" t="s">
        <v>84</v>
      </c>
      <c r="D119" s="221"/>
      <c r="E119" s="213"/>
      <c r="F119" s="213">
        <v>15000</v>
      </c>
      <c r="G119" s="213">
        <f t="shared" si="7"/>
        <v>34667150</v>
      </c>
      <c r="H119" s="217" t="s">
        <v>31</v>
      </c>
      <c r="I119" s="216" t="s">
        <v>178</v>
      </c>
      <c r="J119" s="219"/>
      <c r="K119" s="218"/>
      <c r="L119" s="212" t="s">
        <v>181</v>
      </c>
      <c r="M119" s="244"/>
      <c r="N119" s="219"/>
      <c r="O119" s="212"/>
      <c r="P119" s="116"/>
      <c r="Q119" s="116"/>
      <c r="R119" s="116"/>
      <c r="S119" s="116"/>
      <c r="T119" s="116"/>
      <c r="U119" s="116"/>
      <c r="V119" s="116"/>
      <c r="W119" s="116"/>
      <c r="X119" s="116"/>
      <c r="Y119" s="116"/>
      <c r="Z119" s="116"/>
      <c r="AA119" s="116"/>
      <c r="AB119" s="116"/>
      <c r="AC119" s="116"/>
      <c r="AD119" s="116"/>
      <c r="AE119" s="116"/>
      <c r="AF119" s="116"/>
      <c r="AG119" s="116"/>
      <c r="AH119" s="116"/>
      <c r="AI119" s="116"/>
      <c r="AJ119" s="116"/>
      <c r="AK119" s="116"/>
      <c r="AL119" s="116"/>
      <c r="AM119" s="116"/>
      <c r="AN119" s="116"/>
      <c r="AO119" s="116"/>
      <c r="AP119" s="116"/>
      <c r="AQ119" s="116"/>
      <c r="AR119" s="116"/>
      <c r="AS119" s="116"/>
      <c r="AT119" s="116"/>
      <c r="AU119" s="116"/>
      <c r="AV119" s="116"/>
      <c r="AW119" s="116"/>
      <c r="AX119" s="116"/>
      <c r="AY119" s="116"/>
      <c r="AZ119" s="116"/>
      <c r="BA119" s="116"/>
      <c r="BB119" s="116"/>
      <c r="BC119" s="116"/>
      <c r="BD119" s="116"/>
      <c r="BE119" s="116"/>
      <c r="BF119" s="116"/>
      <c r="BG119" s="116"/>
      <c r="BH119" s="116"/>
      <c r="BI119" s="116"/>
      <c r="BJ119" s="116"/>
      <c r="BK119" s="116"/>
    </row>
    <row r="120" spans="1:63" s="201" customFormat="1" ht="15" customHeight="1">
      <c r="A120" s="211">
        <v>44425</v>
      </c>
      <c r="B120" s="217" t="s">
        <v>276</v>
      </c>
      <c r="C120" s="217" t="s">
        <v>84</v>
      </c>
      <c r="D120" s="217"/>
      <c r="E120" s="213"/>
      <c r="F120" s="213">
        <v>1000000</v>
      </c>
      <c r="G120" s="213">
        <f t="shared" si="7"/>
        <v>33667150</v>
      </c>
      <c r="H120" s="218" t="s">
        <v>30</v>
      </c>
      <c r="I120" s="216">
        <v>364514</v>
      </c>
      <c r="J120" s="216"/>
      <c r="K120" s="218"/>
      <c r="L120" s="212" t="s">
        <v>181</v>
      </c>
      <c r="M120" s="212"/>
      <c r="N120" s="219"/>
      <c r="O120" s="212"/>
      <c r="P120" s="116"/>
      <c r="Q120" s="116"/>
      <c r="R120" s="116"/>
      <c r="S120" s="116"/>
      <c r="T120" s="116"/>
      <c r="U120" s="116"/>
      <c r="V120" s="116"/>
      <c r="W120" s="116"/>
      <c r="X120" s="116"/>
      <c r="Y120" s="116"/>
      <c r="Z120" s="116"/>
      <c r="AA120" s="116"/>
      <c r="AB120" s="116"/>
      <c r="AC120" s="116"/>
      <c r="AD120" s="116"/>
      <c r="AE120" s="116"/>
      <c r="AF120" s="116"/>
      <c r="AG120" s="116"/>
      <c r="AH120" s="116"/>
      <c r="AI120" s="116"/>
      <c r="AJ120" s="116"/>
      <c r="AK120" s="116"/>
      <c r="AL120" s="116"/>
      <c r="AM120" s="116"/>
      <c r="AN120" s="116"/>
      <c r="AO120" s="116"/>
      <c r="AP120" s="116"/>
      <c r="AQ120" s="116"/>
      <c r="AR120" s="116"/>
      <c r="AS120" s="116"/>
      <c r="AT120" s="116"/>
      <c r="AU120" s="116"/>
      <c r="AV120" s="116"/>
      <c r="AW120" s="116"/>
      <c r="AX120" s="116"/>
      <c r="AY120" s="116"/>
      <c r="AZ120" s="116"/>
      <c r="BA120" s="116"/>
      <c r="BB120" s="116"/>
      <c r="BC120" s="116"/>
      <c r="BD120" s="116"/>
      <c r="BE120" s="116"/>
      <c r="BF120" s="116"/>
      <c r="BG120" s="116"/>
      <c r="BH120" s="116"/>
      <c r="BI120" s="116"/>
      <c r="BJ120" s="116"/>
      <c r="BK120" s="116"/>
    </row>
    <row r="121" spans="1:63" s="201" customFormat="1" ht="15" customHeight="1">
      <c r="A121" s="211">
        <v>44426</v>
      </c>
      <c r="B121" s="217" t="s">
        <v>184</v>
      </c>
      <c r="C121" s="217" t="s">
        <v>84</v>
      </c>
      <c r="D121" s="217"/>
      <c r="E121" s="213">
        <v>10000</v>
      </c>
      <c r="F121" s="213"/>
      <c r="G121" s="213">
        <f>G120+E121-F121</f>
        <v>33677150</v>
      </c>
      <c r="H121" s="217" t="s">
        <v>187</v>
      </c>
      <c r="I121" s="216" t="s">
        <v>178</v>
      </c>
      <c r="J121" s="216"/>
      <c r="K121" s="218"/>
      <c r="L121" s="212" t="s">
        <v>181</v>
      </c>
      <c r="M121" s="3"/>
      <c r="N121" s="219"/>
      <c r="O121" s="212"/>
      <c r="P121" s="116"/>
      <c r="Q121" s="116"/>
      <c r="R121" s="116"/>
      <c r="S121" s="116"/>
      <c r="T121" s="116"/>
      <c r="U121" s="116"/>
      <c r="V121" s="116"/>
      <c r="W121" s="116"/>
      <c r="X121" s="116"/>
      <c r="Y121" s="116"/>
      <c r="Z121" s="116"/>
      <c r="AA121" s="116"/>
      <c r="AB121" s="116"/>
      <c r="AC121" s="116"/>
      <c r="AD121" s="116"/>
      <c r="AE121" s="116"/>
      <c r="AF121" s="116"/>
      <c r="AG121" s="116"/>
      <c r="AH121" s="116"/>
      <c r="AI121" s="116"/>
      <c r="AJ121" s="116"/>
      <c r="AK121" s="116"/>
      <c r="AL121" s="116"/>
      <c r="AM121" s="116"/>
      <c r="AN121" s="116"/>
      <c r="AO121" s="116"/>
      <c r="AP121" s="116"/>
      <c r="AQ121" s="116"/>
      <c r="AR121" s="116"/>
      <c r="AS121" s="116"/>
      <c r="AT121" s="116"/>
      <c r="AU121" s="116"/>
      <c r="AV121" s="116"/>
      <c r="AW121" s="116"/>
      <c r="AX121" s="116"/>
      <c r="AY121" s="116"/>
      <c r="AZ121" s="116"/>
      <c r="BA121" s="116"/>
      <c r="BB121" s="116"/>
      <c r="BC121" s="116"/>
      <c r="BD121" s="116"/>
      <c r="BE121" s="116"/>
      <c r="BF121" s="116"/>
      <c r="BG121" s="116"/>
      <c r="BH121" s="116"/>
      <c r="BI121" s="116"/>
      <c r="BJ121" s="116"/>
      <c r="BK121" s="116"/>
    </row>
    <row r="122" spans="1:63" s="201" customFormat="1" ht="15" customHeight="1">
      <c r="A122" s="211">
        <v>44426</v>
      </c>
      <c r="B122" s="217" t="s">
        <v>189</v>
      </c>
      <c r="C122" s="217" t="s">
        <v>84</v>
      </c>
      <c r="D122" s="217"/>
      <c r="E122" s="213">
        <v>10000</v>
      </c>
      <c r="F122" s="213"/>
      <c r="G122" s="213">
        <f t="shared" ref="G122:G128" si="8">+G121+E122-F122</f>
        <v>33687150</v>
      </c>
      <c r="H122" s="217" t="s">
        <v>56</v>
      </c>
      <c r="I122" s="216" t="s">
        <v>178</v>
      </c>
      <c r="J122" s="216"/>
      <c r="K122" s="218"/>
      <c r="L122" s="212" t="s">
        <v>181</v>
      </c>
      <c r="M122" s="3"/>
      <c r="N122" s="219"/>
      <c r="O122" s="212"/>
    </row>
    <row r="123" spans="1:63" s="116" customFormat="1" ht="15" customHeight="1">
      <c r="A123" s="211">
        <v>44426</v>
      </c>
      <c r="B123" s="217" t="s">
        <v>56</v>
      </c>
      <c r="C123" s="217" t="s">
        <v>84</v>
      </c>
      <c r="D123" s="217"/>
      <c r="E123" s="213"/>
      <c r="F123" s="213">
        <v>10000</v>
      </c>
      <c r="G123" s="213">
        <f t="shared" si="8"/>
        <v>33677150</v>
      </c>
      <c r="H123" s="217" t="s">
        <v>31</v>
      </c>
      <c r="I123" s="216" t="s">
        <v>178</v>
      </c>
      <c r="J123" s="219"/>
      <c r="K123" s="218"/>
      <c r="L123" s="212" t="s">
        <v>181</v>
      </c>
      <c r="M123" s="244"/>
      <c r="N123" s="219"/>
      <c r="O123" s="212"/>
      <c r="P123" s="201"/>
      <c r="Q123" s="201"/>
      <c r="R123" s="201"/>
      <c r="S123" s="201"/>
      <c r="T123" s="201"/>
      <c r="U123" s="201"/>
      <c r="V123" s="201"/>
      <c r="W123" s="201"/>
      <c r="X123" s="201"/>
      <c r="Y123" s="201"/>
      <c r="Z123" s="201"/>
      <c r="AA123" s="201"/>
      <c r="AB123" s="201"/>
      <c r="AC123" s="201"/>
      <c r="AD123" s="201"/>
      <c r="AE123" s="201"/>
      <c r="AF123" s="201"/>
      <c r="AG123" s="201"/>
      <c r="AH123" s="201"/>
      <c r="AI123" s="201"/>
      <c r="AJ123" s="201"/>
      <c r="AK123" s="201"/>
      <c r="AL123" s="201"/>
      <c r="AM123" s="201"/>
      <c r="AN123" s="201"/>
      <c r="AO123" s="201"/>
      <c r="AP123" s="201"/>
      <c r="AQ123" s="201"/>
      <c r="AR123" s="201"/>
      <c r="AS123" s="201"/>
      <c r="AT123" s="201"/>
      <c r="AU123" s="201"/>
      <c r="AV123" s="201"/>
      <c r="AW123" s="201"/>
      <c r="AX123" s="201"/>
      <c r="AY123" s="201"/>
      <c r="AZ123" s="201"/>
      <c r="BA123" s="201"/>
      <c r="BB123" s="201"/>
      <c r="BC123" s="201"/>
      <c r="BD123" s="201"/>
      <c r="BE123" s="201"/>
      <c r="BF123" s="201"/>
      <c r="BG123" s="201"/>
      <c r="BH123" s="201"/>
      <c r="BI123" s="201"/>
      <c r="BJ123" s="201"/>
      <c r="BK123" s="201"/>
    </row>
    <row r="124" spans="1:63" s="201" customFormat="1" ht="15" customHeight="1">
      <c r="A124" s="211">
        <v>44426</v>
      </c>
      <c r="B124" s="217" t="s">
        <v>221</v>
      </c>
      <c r="C124" s="217" t="s">
        <v>84</v>
      </c>
      <c r="D124" s="217"/>
      <c r="E124" s="213"/>
      <c r="F124" s="213">
        <v>10000</v>
      </c>
      <c r="G124" s="213">
        <f t="shared" si="8"/>
        <v>33667150</v>
      </c>
      <c r="H124" s="217" t="s">
        <v>31</v>
      </c>
      <c r="I124" s="216" t="s">
        <v>178</v>
      </c>
      <c r="J124" s="219"/>
      <c r="K124" s="222"/>
      <c r="L124" s="212" t="s">
        <v>181</v>
      </c>
      <c r="M124" s="244"/>
      <c r="N124" s="219"/>
      <c r="O124" s="212"/>
      <c r="P124" s="116"/>
      <c r="Q124" s="116"/>
      <c r="R124" s="116"/>
      <c r="S124" s="116"/>
      <c r="T124" s="116"/>
      <c r="U124" s="116"/>
      <c r="V124" s="116"/>
      <c r="W124" s="116"/>
      <c r="X124" s="116"/>
      <c r="Y124" s="116"/>
      <c r="Z124" s="116"/>
      <c r="AA124" s="116"/>
      <c r="AB124" s="116"/>
      <c r="AC124" s="116"/>
      <c r="AD124" s="116"/>
      <c r="AE124" s="116"/>
      <c r="AF124" s="116"/>
      <c r="AG124" s="116"/>
      <c r="AH124" s="116"/>
      <c r="AI124" s="116"/>
      <c r="AJ124" s="116"/>
      <c r="AK124" s="116"/>
      <c r="AL124" s="116"/>
      <c r="AM124" s="116"/>
      <c r="AN124" s="116"/>
      <c r="AO124" s="116"/>
      <c r="AP124" s="116"/>
      <c r="AQ124" s="116"/>
      <c r="AR124" s="116"/>
      <c r="AS124" s="116"/>
      <c r="AT124" s="116"/>
      <c r="AU124" s="116"/>
      <c r="AV124" s="116"/>
      <c r="AW124" s="116"/>
      <c r="AX124" s="116"/>
      <c r="AY124" s="116"/>
      <c r="AZ124" s="116"/>
      <c r="BA124" s="116"/>
      <c r="BB124" s="116"/>
      <c r="BC124" s="116"/>
      <c r="BD124" s="116"/>
      <c r="BE124" s="116"/>
      <c r="BF124" s="116"/>
      <c r="BG124" s="116"/>
      <c r="BH124" s="116"/>
      <c r="BI124" s="116"/>
      <c r="BJ124" s="116"/>
      <c r="BK124" s="116"/>
    </row>
    <row r="125" spans="1:63" s="116" customFormat="1" ht="15" customHeight="1">
      <c r="A125" s="211">
        <v>44426</v>
      </c>
      <c r="B125" s="217" t="s">
        <v>244</v>
      </c>
      <c r="C125" s="217" t="s">
        <v>8</v>
      </c>
      <c r="D125" s="217" t="s">
        <v>192</v>
      </c>
      <c r="E125" s="213"/>
      <c r="F125" s="213">
        <v>7000</v>
      </c>
      <c r="G125" s="213">
        <f t="shared" si="8"/>
        <v>33660150</v>
      </c>
      <c r="H125" s="217" t="s">
        <v>31</v>
      </c>
      <c r="I125" s="219" t="s">
        <v>176</v>
      </c>
      <c r="J125" s="216" t="s">
        <v>303</v>
      </c>
      <c r="K125" s="218" t="s">
        <v>284</v>
      </c>
      <c r="L125" s="212" t="s">
        <v>181</v>
      </c>
      <c r="M125" s="244"/>
      <c r="N125" s="219"/>
      <c r="O125" s="212"/>
      <c r="P125" s="201"/>
      <c r="Q125" s="201"/>
      <c r="R125" s="201"/>
      <c r="S125" s="201"/>
      <c r="T125" s="201"/>
      <c r="U125" s="201"/>
      <c r="V125" s="201"/>
      <c r="W125" s="201"/>
      <c r="X125" s="201"/>
      <c r="Y125" s="201"/>
      <c r="Z125" s="201"/>
      <c r="AA125" s="201"/>
      <c r="AB125" s="201"/>
      <c r="AC125" s="201"/>
      <c r="AD125" s="201"/>
      <c r="AE125" s="201"/>
      <c r="AF125" s="201"/>
      <c r="AG125" s="201"/>
      <c r="AH125" s="201"/>
      <c r="AI125" s="201"/>
      <c r="AJ125" s="201"/>
      <c r="AK125" s="201"/>
      <c r="AL125" s="201"/>
      <c r="AM125" s="201"/>
      <c r="AN125" s="201"/>
      <c r="AO125" s="201"/>
      <c r="AP125" s="201"/>
      <c r="AQ125" s="201"/>
      <c r="AR125" s="201"/>
      <c r="AS125" s="201"/>
      <c r="AT125" s="201"/>
      <c r="AU125" s="201"/>
      <c r="AV125" s="201"/>
      <c r="AW125" s="201"/>
      <c r="AX125" s="201"/>
      <c r="AY125" s="201"/>
      <c r="AZ125" s="201"/>
      <c r="BA125" s="201"/>
      <c r="BB125" s="201"/>
      <c r="BC125" s="201"/>
      <c r="BD125" s="201"/>
      <c r="BE125" s="201"/>
      <c r="BF125" s="201"/>
      <c r="BG125" s="201"/>
      <c r="BH125" s="201"/>
      <c r="BI125" s="201"/>
      <c r="BJ125" s="201"/>
      <c r="BK125" s="201"/>
    </row>
    <row r="126" spans="1:63" s="201" customFormat="1" ht="15" customHeight="1">
      <c r="A126" s="211">
        <v>44426</v>
      </c>
      <c r="B126" s="217" t="s">
        <v>277</v>
      </c>
      <c r="C126" s="217" t="s">
        <v>4</v>
      </c>
      <c r="D126" s="217" t="s">
        <v>192</v>
      </c>
      <c r="E126" s="213"/>
      <c r="F126" s="213">
        <v>500000</v>
      </c>
      <c r="G126" s="213">
        <f t="shared" si="8"/>
        <v>33160150</v>
      </c>
      <c r="H126" s="218" t="s">
        <v>30</v>
      </c>
      <c r="I126" s="216" t="s">
        <v>272</v>
      </c>
      <c r="J126" s="216" t="s">
        <v>111</v>
      </c>
      <c r="K126" s="218" t="s">
        <v>285</v>
      </c>
      <c r="L126" s="212" t="s">
        <v>181</v>
      </c>
      <c r="M126" s="219" t="s">
        <v>349</v>
      </c>
      <c r="N126" s="219" t="s">
        <v>291</v>
      </c>
      <c r="O126" s="212"/>
      <c r="P126" s="116"/>
      <c r="Q126" s="116"/>
      <c r="R126" s="116"/>
      <c r="S126" s="116"/>
      <c r="T126" s="116"/>
      <c r="U126" s="116"/>
      <c r="V126" s="116"/>
      <c r="W126" s="116"/>
      <c r="X126" s="116"/>
      <c r="Y126" s="116"/>
      <c r="Z126" s="116"/>
      <c r="AA126" s="116"/>
      <c r="AB126" s="116"/>
      <c r="AC126" s="116"/>
      <c r="AD126" s="116"/>
      <c r="AE126" s="116"/>
      <c r="AF126" s="116"/>
      <c r="AG126" s="116"/>
      <c r="AH126" s="116"/>
      <c r="AI126" s="116"/>
      <c r="AJ126" s="116"/>
      <c r="AK126" s="116"/>
      <c r="AL126" s="116"/>
      <c r="AM126" s="116"/>
      <c r="AN126" s="116"/>
      <c r="AO126" s="116"/>
      <c r="AP126" s="116"/>
      <c r="AQ126" s="116"/>
      <c r="AR126" s="116"/>
      <c r="AS126" s="116"/>
      <c r="AT126" s="116"/>
      <c r="AU126" s="116"/>
      <c r="AV126" s="116"/>
      <c r="AW126" s="116"/>
      <c r="AX126" s="116"/>
      <c r="AY126" s="116"/>
      <c r="AZ126" s="116"/>
      <c r="BA126" s="116"/>
      <c r="BB126" s="116"/>
      <c r="BC126" s="116"/>
      <c r="BD126" s="116"/>
      <c r="BE126" s="116"/>
      <c r="BF126" s="116"/>
      <c r="BG126" s="116"/>
      <c r="BH126" s="116"/>
      <c r="BI126" s="116"/>
      <c r="BJ126" s="116"/>
      <c r="BK126" s="116"/>
    </row>
    <row r="127" spans="1:63" s="201" customFormat="1" ht="15" customHeight="1">
      <c r="A127" s="211">
        <v>44427</v>
      </c>
      <c r="B127" s="217" t="s">
        <v>245</v>
      </c>
      <c r="C127" s="218" t="s">
        <v>2</v>
      </c>
      <c r="D127" s="217" t="s">
        <v>216</v>
      </c>
      <c r="E127" s="213"/>
      <c r="F127" s="213">
        <v>33000</v>
      </c>
      <c r="G127" s="213">
        <f t="shared" si="8"/>
        <v>33127150</v>
      </c>
      <c r="H127" s="217" t="s">
        <v>31</v>
      </c>
      <c r="I127" s="245" t="s">
        <v>176</v>
      </c>
      <c r="J127" s="216" t="s">
        <v>303</v>
      </c>
      <c r="K127" s="218" t="s">
        <v>284</v>
      </c>
      <c r="L127" s="212" t="s">
        <v>181</v>
      </c>
      <c r="M127" s="244"/>
      <c r="N127" s="219"/>
      <c r="O127" s="212"/>
    </row>
    <row r="128" spans="1:63" s="201" customFormat="1" ht="15" customHeight="1">
      <c r="A128" s="211">
        <v>44427</v>
      </c>
      <c r="B128" s="218" t="s">
        <v>319</v>
      </c>
      <c r="C128" s="217" t="s">
        <v>157</v>
      </c>
      <c r="D128" s="217" t="s">
        <v>192</v>
      </c>
      <c r="E128" s="213"/>
      <c r="F128" s="213">
        <v>19268</v>
      </c>
      <c r="G128" s="213">
        <f t="shared" si="8"/>
        <v>33107882</v>
      </c>
      <c r="H128" s="218" t="s">
        <v>30</v>
      </c>
      <c r="I128" s="216" t="s">
        <v>271</v>
      </c>
      <c r="J128" s="216" t="s">
        <v>111</v>
      </c>
      <c r="K128" s="218" t="s">
        <v>285</v>
      </c>
      <c r="L128" s="212" t="s">
        <v>181</v>
      </c>
      <c r="M128" s="219" t="s">
        <v>350</v>
      </c>
      <c r="N128" s="219" t="s">
        <v>294</v>
      </c>
      <c r="O128" s="212"/>
      <c r="P128" s="116"/>
      <c r="Q128" s="116"/>
      <c r="R128" s="116"/>
      <c r="S128" s="116"/>
      <c r="T128" s="116"/>
      <c r="U128" s="116"/>
      <c r="V128" s="116"/>
      <c r="W128" s="116"/>
      <c r="X128" s="116"/>
      <c r="Y128" s="116"/>
      <c r="Z128" s="116"/>
      <c r="AA128" s="116"/>
      <c r="AB128" s="116"/>
      <c r="AC128" s="116"/>
      <c r="AD128" s="116"/>
      <c r="AE128" s="116"/>
      <c r="AF128" s="116"/>
      <c r="AG128" s="116"/>
      <c r="AH128" s="116"/>
      <c r="AI128" s="116"/>
      <c r="AJ128" s="116"/>
      <c r="AK128" s="116"/>
      <c r="AL128" s="116"/>
      <c r="AM128" s="116"/>
      <c r="AN128" s="116"/>
      <c r="AO128" s="116"/>
      <c r="AP128" s="116"/>
      <c r="AQ128" s="116"/>
      <c r="AR128" s="116"/>
      <c r="AS128" s="116"/>
      <c r="AT128" s="116"/>
      <c r="AU128" s="116"/>
      <c r="AV128" s="116"/>
      <c r="AW128" s="116"/>
      <c r="AX128" s="116"/>
      <c r="AY128" s="116"/>
      <c r="AZ128" s="116"/>
      <c r="BA128" s="116"/>
      <c r="BB128" s="116"/>
      <c r="BC128" s="116"/>
      <c r="BD128" s="116"/>
      <c r="BE128" s="116"/>
      <c r="BF128" s="116"/>
      <c r="BG128" s="116"/>
      <c r="BH128" s="116"/>
      <c r="BI128" s="116"/>
      <c r="BJ128" s="116"/>
      <c r="BK128" s="116"/>
    </row>
    <row r="129" spans="1:63" s="204" customFormat="1" ht="15" customHeight="1">
      <c r="A129" s="211">
        <v>44428</v>
      </c>
      <c r="B129" s="220" t="s">
        <v>184</v>
      </c>
      <c r="C129" s="217" t="s">
        <v>84</v>
      </c>
      <c r="D129" s="217"/>
      <c r="E129" s="213">
        <v>10000</v>
      </c>
      <c r="F129" s="213"/>
      <c r="G129" s="213">
        <f>G128+E129-F129</f>
        <v>33117882</v>
      </c>
      <c r="H129" s="218" t="s">
        <v>185</v>
      </c>
      <c r="I129" s="216" t="s">
        <v>178</v>
      </c>
      <c r="J129" s="223"/>
      <c r="K129" s="218"/>
      <c r="L129" s="212" t="s">
        <v>181</v>
      </c>
      <c r="M129" s="3"/>
      <c r="N129" s="219"/>
      <c r="O129" s="212"/>
      <c r="P129" s="201"/>
      <c r="Q129" s="201"/>
      <c r="R129" s="201"/>
      <c r="S129" s="201"/>
      <c r="T129" s="201"/>
      <c r="U129" s="201"/>
      <c r="V129" s="201"/>
      <c r="W129" s="201"/>
      <c r="X129" s="201"/>
      <c r="Y129" s="201"/>
      <c r="Z129" s="201"/>
      <c r="AA129" s="201"/>
      <c r="AB129" s="201"/>
      <c r="AC129" s="201"/>
      <c r="AD129" s="201"/>
      <c r="AE129" s="201"/>
      <c r="AF129" s="201"/>
      <c r="AG129" s="201"/>
      <c r="AH129" s="201"/>
      <c r="AI129" s="201"/>
      <c r="AJ129" s="201"/>
      <c r="AK129" s="201"/>
      <c r="AL129" s="201"/>
      <c r="AM129" s="201"/>
      <c r="AN129" s="201"/>
      <c r="AO129" s="201"/>
      <c r="AP129" s="201"/>
      <c r="AQ129" s="201"/>
      <c r="AR129" s="201"/>
      <c r="AS129" s="201"/>
      <c r="AT129" s="201"/>
      <c r="AU129" s="201"/>
      <c r="AV129" s="201"/>
      <c r="AW129" s="201"/>
      <c r="AX129" s="201"/>
      <c r="AY129" s="201"/>
      <c r="AZ129" s="201"/>
      <c r="BA129" s="201"/>
      <c r="BB129" s="201"/>
      <c r="BC129" s="201"/>
      <c r="BD129" s="201"/>
      <c r="BE129" s="201"/>
      <c r="BF129" s="201"/>
      <c r="BG129" s="201"/>
      <c r="BH129" s="201"/>
      <c r="BI129" s="201"/>
      <c r="BJ129" s="201"/>
      <c r="BK129" s="201"/>
    </row>
    <row r="130" spans="1:63" s="201" customFormat="1" ht="15" customHeight="1">
      <c r="A130" s="211">
        <v>44428</v>
      </c>
      <c r="B130" s="217" t="s">
        <v>184</v>
      </c>
      <c r="C130" s="217" t="s">
        <v>84</v>
      </c>
      <c r="D130" s="217"/>
      <c r="E130" s="213">
        <v>80000</v>
      </c>
      <c r="F130" s="213"/>
      <c r="G130" s="213">
        <f>G129+E130-F130</f>
        <v>33197882</v>
      </c>
      <c r="H130" s="217" t="s">
        <v>187</v>
      </c>
      <c r="I130" s="216" t="s">
        <v>178</v>
      </c>
      <c r="J130" s="216"/>
      <c r="K130" s="218"/>
      <c r="L130" s="212" t="s">
        <v>181</v>
      </c>
      <c r="M130" s="3"/>
      <c r="N130" s="219"/>
      <c r="O130" s="212"/>
      <c r="P130" s="116"/>
      <c r="Q130" s="116"/>
      <c r="R130" s="116"/>
      <c r="S130" s="116"/>
      <c r="T130" s="116"/>
      <c r="U130" s="116"/>
      <c r="V130" s="116"/>
      <c r="W130" s="116"/>
      <c r="X130" s="116"/>
      <c r="Y130" s="116"/>
      <c r="Z130" s="116"/>
      <c r="AA130" s="116"/>
      <c r="AB130" s="116"/>
      <c r="AC130" s="116"/>
      <c r="AD130" s="116"/>
      <c r="AE130" s="116"/>
      <c r="AF130" s="116"/>
      <c r="AG130" s="116"/>
      <c r="AH130" s="116"/>
      <c r="AI130" s="116"/>
      <c r="AJ130" s="116"/>
      <c r="AK130" s="116"/>
      <c r="AL130" s="116"/>
      <c r="AM130" s="116"/>
      <c r="AN130" s="116"/>
      <c r="AO130" s="116"/>
      <c r="AP130" s="116"/>
      <c r="AQ130" s="116"/>
      <c r="AR130" s="116"/>
      <c r="AS130" s="116"/>
      <c r="AT130" s="116"/>
      <c r="AU130" s="116"/>
      <c r="AV130" s="116"/>
      <c r="AW130" s="116"/>
      <c r="AX130" s="116"/>
      <c r="AY130" s="116"/>
      <c r="AZ130" s="116"/>
      <c r="BA130" s="116"/>
      <c r="BB130" s="116"/>
      <c r="BC130" s="116"/>
      <c r="BD130" s="116"/>
      <c r="BE130" s="116"/>
      <c r="BF130" s="116"/>
      <c r="BG130" s="116"/>
      <c r="BH130" s="116"/>
      <c r="BI130" s="116"/>
      <c r="BJ130" s="116"/>
      <c r="BK130" s="116"/>
    </row>
    <row r="131" spans="1:63" s="201" customFormat="1" ht="15" customHeight="1">
      <c r="A131" s="211">
        <v>44428</v>
      </c>
      <c r="B131" s="217" t="s">
        <v>200</v>
      </c>
      <c r="C131" s="217" t="s">
        <v>41</v>
      </c>
      <c r="D131" s="217" t="s">
        <v>192</v>
      </c>
      <c r="E131" s="213"/>
      <c r="F131" s="213">
        <v>1000</v>
      </c>
      <c r="G131" s="213">
        <f>G130+E131-F131</f>
        <v>33196882</v>
      </c>
      <c r="H131" s="217" t="s">
        <v>37</v>
      </c>
      <c r="I131" s="216" t="s">
        <v>176</v>
      </c>
      <c r="J131" s="216" t="s">
        <v>303</v>
      </c>
      <c r="K131" s="218" t="s">
        <v>284</v>
      </c>
      <c r="L131" s="212" t="s">
        <v>181</v>
      </c>
      <c r="M131" s="243"/>
      <c r="N131" s="219"/>
      <c r="O131" s="212"/>
      <c r="P131" s="116"/>
      <c r="Q131" s="116"/>
      <c r="R131" s="116"/>
      <c r="S131" s="116"/>
      <c r="T131" s="116"/>
      <c r="U131" s="116"/>
      <c r="V131" s="116"/>
      <c r="W131" s="116"/>
      <c r="X131" s="116"/>
      <c r="Y131" s="116"/>
      <c r="Z131" s="116"/>
      <c r="AA131" s="116"/>
      <c r="AB131" s="116"/>
      <c r="AC131" s="116"/>
      <c r="AD131" s="116"/>
      <c r="AE131" s="116"/>
      <c r="AF131" s="116"/>
      <c r="AG131" s="116"/>
      <c r="AH131" s="116"/>
      <c r="AI131" s="116"/>
      <c r="AJ131" s="116"/>
      <c r="AK131" s="116"/>
      <c r="AL131" s="116"/>
      <c r="AM131" s="116"/>
      <c r="AN131" s="116"/>
      <c r="AO131" s="116"/>
      <c r="AP131" s="116"/>
      <c r="AQ131" s="116"/>
      <c r="AR131" s="116"/>
      <c r="AS131" s="116"/>
      <c r="AT131" s="116"/>
      <c r="AU131" s="116"/>
      <c r="AV131" s="116"/>
      <c r="AW131" s="116"/>
      <c r="AX131" s="116"/>
      <c r="AY131" s="116"/>
      <c r="AZ131" s="116"/>
      <c r="BA131" s="116"/>
      <c r="BB131" s="116"/>
      <c r="BC131" s="116"/>
      <c r="BD131" s="116"/>
      <c r="BE131" s="116"/>
      <c r="BF131" s="116"/>
      <c r="BG131" s="116"/>
      <c r="BH131" s="116"/>
      <c r="BI131" s="116"/>
      <c r="BJ131" s="116"/>
      <c r="BK131" s="116"/>
    </row>
    <row r="132" spans="1:63" s="116" customFormat="1" ht="15" customHeight="1">
      <c r="A132" s="211">
        <v>44428</v>
      </c>
      <c r="B132" s="218" t="s">
        <v>384</v>
      </c>
      <c r="C132" s="218" t="s">
        <v>7</v>
      </c>
      <c r="D132" s="217" t="s">
        <v>199</v>
      </c>
      <c r="E132" s="213"/>
      <c r="F132" s="213">
        <v>33000</v>
      </c>
      <c r="G132" s="213">
        <f>+G131+E132-F132</f>
        <v>33163882</v>
      </c>
      <c r="H132" s="218" t="s">
        <v>31</v>
      </c>
      <c r="I132" s="245" t="s">
        <v>178</v>
      </c>
      <c r="J132" s="216" t="s">
        <v>303</v>
      </c>
      <c r="K132" s="218" t="s">
        <v>284</v>
      </c>
      <c r="L132" s="212" t="s">
        <v>181</v>
      </c>
      <c r="M132" s="244"/>
      <c r="N132" s="219"/>
      <c r="O132" s="212"/>
    </row>
    <row r="133" spans="1:63" s="116" customFormat="1" ht="15" customHeight="1">
      <c r="A133" s="211">
        <v>44428</v>
      </c>
      <c r="B133" s="218" t="s">
        <v>246</v>
      </c>
      <c r="C133" s="218" t="s">
        <v>160</v>
      </c>
      <c r="D133" s="217" t="s">
        <v>175</v>
      </c>
      <c r="E133" s="213"/>
      <c r="F133" s="213">
        <f>20000+10000+6000+40000</f>
        <v>76000</v>
      </c>
      <c r="G133" s="213">
        <f>+G132+E133-F133</f>
        <v>33087882</v>
      </c>
      <c r="H133" s="218" t="s">
        <v>31</v>
      </c>
      <c r="I133" s="245" t="s">
        <v>176</v>
      </c>
      <c r="J133" s="216" t="s">
        <v>111</v>
      </c>
      <c r="K133" s="218" t="s">
        <v>285</v>
      </c>
      <c r="L133" s="212" t="s">
        <v>181</v>
      </c>
      <c r="M133" s="219" t="s">
        <v>351</v>
      </c>
      <c r="N133" s="219" t="s">
        <v>299</v>
      </c>
      <c r="O133" s="212"/>
      <c r="P133" s="201"/>
      <c r="Q133" s="201"/>
      <c r="R133" s="201"/>
      <c r="S133" s="201"/>
      <c r="T133" s="201"/>
      <c r="U133" s="201"/>
      <c r="V133" s="201"/>
      <c r="W133" s="201"/>
      <c r="X133" s="201"/>
      <c r="Y133" s="201"/>
      <c r="Z133" s="201"/>
      <c r="AA133" s="201"/>
      <c r="AB133" s="201"/>
      <c r="AC133" s="201"/>
      <c r="AD133" s="201"/>
      <c r="AE133" s="201"/>
      <c r="AF133" s="201"/>
      <c r="AG133" s="201"/>
      <c r="AH133" s="201"/>
      <c r="AI133" s="201"/>
      <c r="AJ133" s="201"/>
      <c r="AK133" s="201"/>
      <c r="AL133" s="201"/>
      <c r="AM133" s="201"/>
      <c r="AN133" s="201"/>
      <c r="AO133" s="201"/>
      <c r="AP133" s="201"/>
      <c r="AQ133" s="201"/>
      <c r="AR133" s="201"/>
      <c r="AS133" s="201"/>
      <c r="AT133" s="201"/>
      <c r="AU133" s="201"/>
      <c r="AV133" s="201"/>
      <c r="AW133" s="201"/>
      <c r="AX133" s="201"/>
      <c r="AY133" s="201"/>
      <c r="AZ133" s="201"/>
      <c r="BA133" s="201"/>
      <c r="BB133" s="201"/>
      <c r="BC133" s="201"/>
      <c r="BD133" s="201"/>
      <c r="BE133" s="201"/>
      <c r="BF133" s="201"/>
      <c r="BG133" s="201"/>
      <c r="BH133" s="201"/>
      <c r="BI133" s="201"/>
      <c r="BJ133" s="201"/>
      <c r="BK133" s="201"/>
    </row>
    <row r="134" spans="1:63" s="116" customFormat="1" ht="15" customHeight="1">
      <c r="A134" s="211">
        <v>44428</v>
      </c>
      <c r="B134" s="217" t="s">
        <v>221</v>
      </c>
      <c r="C134" s="217" t="s">
        <v>84</v>
      </c>
      <c r="D134" s="217"/>
      <c r="E134" s="213"/>
      <c r="F134" s="213">
        <v>80000</v>
      </c>
      <c r="G134" s="213">
        <f>+G133+E134-F134</f>
        <v>33007882</v>
      </c>
      <c r="H134" s="217" t="s">
        <v>31</v>
      </c>
      <c r="I134" s="216" t="s">
        <v>178</v>
      </c>
      <c r="J134" s="216"/>
      <c r="K134" s="218"/>
      <c r="L134" s="212" t="s">
        <v>181</v>
      </c>
      <c r="M134" s="244"/>
      <c r="N134" s="219"/>
      <c r="O134" s="212"/>
    </row>
    <row r="135" spans="1:63" s="116" customFormat="1" ht="15" customHeight="1">
      <c r="A135" s="211">
        <v>44428</v>
      </c>
      <c r="B135" s="217" t="s">
        <v>247</v>
      </c>
      <c r="C135" s="217" t="s">
        <v>241</v>
      </c>
      <c r="D135" s="217" t="s">
        <v>192</v>
      </c>
      <c r="E135" s="213"/>
      <c r="F135" s="213">
        <v>45000</v>
      </c>
      <c r="G135" s="213">
        <f>+G134+E135-F135</f>
        <v>32962882</v>
      </c>
      <c r="H135" s="217" t="s">
        <v>31</v>
      </c>
      <c r="I135" s="219" t="s">
        <v>176</v>
      </c>
      <c r="J135" s="216" t="s">
        <v>303</v>
      </c>
      <c r="K135" s="218" t="s">
        <v>284</v>
      </c>
      <c r="L135" s="212" t="s">
        <v>181</v>
      </c>
      <c r="M135" s="243"/>
      <c r="N135" s="219"/>
      <c r="O135" s="212"/>
    </row>
    <row r="136" spans="1:63" s="201" customFormat="1" ht="15" customHeight="1">
      <c r="A136" s="211">
        <v>44428</v>
      </c>
      <c r="B136" s="217" t="s">
        <v>185</v>
      </c>
      <c r="C136" s="217" t="s">
        <v>84</v>
      </c>
      <c r="D136" s="217"/>
      <c r="E136" s="213"/>
      <c r="F136" s="213">
        <v>10000</v>
      </c>
      <c r="G136" s="213">
        <f>+G135+E136-F136</f>
        <v>32952882</v>
      </c>
      <c r="H136" s="217" t="s">
        <v>31</v>
      </c>
      <c r="I136" s="216" t="s">
        <v>178</v>
      </c>
      <c r="J136" s="216"/>
      <c r="K136" s="218"/>
      <c r="L136" s="212" t="s">
        <v>181</v>
      </c>
      <c r="M136" s="244"/>
      <c r="N136" s="219"/>
      <c r="O136" s="212"/>
      <c r="P136" s="116"/>
      <c r="Q136" s="116"/>
      <c r="R136" s="116"/>
      <c r="S136" s="116"/>
      <c r="T136" s="116"/>
      <c r="U136" s="116"/>
      <c r="V136" s="116"/>
      <c r="W136" s="116"/>
      <c r="X136" s="116"/>
      <c r="Y136" s="116"/>
      <c r="Z136" s="116"/>
      <c r="AA136" s="116"/>
      <c r="AB136" s="116"/>
      <c r="AC136" s="116"/>
      <c r="AD136" s="116"/>
      <c r="AE136" s="116"/>
      <c r="AF136" s="116"/>
      <c r="AG136" s="116"/>
      <c r="AH136" s="116"/>
      <c r="AI136" s="116"/>
      <c r="AJ136" s="116"/>
      <c r="AK136" s="116"/>
      <c r="AL136" s="116"/>
      <c r="AM136" s="116"/>
      <c r="AN136" s="116"/>
      <c r="AO136" s="116"/>
      <c r="AP136" s="116"/>
      <c r="AQ136" s="116"/>
      <c r="AR136" s="116"/>
      <c r="AS136" s="116"/>
      <c r="AT136" s="116"/>
      <c r="AU136" s="116"/>
      <c r="AV136" s="116"/>
      <c r="AW136" s="116"/>
      <c r="AX136" s="116"/>
      <c r="AY136" s="116"/>
      <c r="AZ136" s="116"/>
      <c r="BA136" s="116"/>
      <c r="BB136" s="116"/>
      <c r="BC136" s="116"/>
      <c r="BD136" s="116"/>
      <c r="BE136" s="116"/>
      <c r="BF136" s="116"/>
      <c r="BG136" s="116"/>
      <c r="BH136" s="116"/>
      <c r="BI136" s="116"/>
      <c r="BJ136" s="116"/>
      <c r="BK136" s="116"/>
    </row>
    <row r="137" spans="1:63" s="201" customFormat="1" ht="15" customHeight="1">
      <c r="A137" s="211">
        <v>44429</v>
      </c>
      <c r="B137" s="217" t="s">
        <v>380</v>
      </c>
      <c r="C137" s="217" t="s">
        <v>40</v>
      </c>
      <c r="D137" s="217" t="s">
        <v>175</v>
      </c>
      <c r="E137" s="213"/>
      <c r="F137" s="213">
        <v>10000</v>
      </c>
      <c r="G137" s="213">
        <f>G136+E137-F137</f>
        <v>32942882</v>
      </c>
      <c r="H137" s="217" t="s">
        <v>187</v>
      </c>
      <c r="I137" s="216" t="s">
        <v>176</v>
      </c>
      <c r="J137" s="216" t="s">
        <v>303</v>
      </c>
      <c r="K137" s="218" t="s">
        <v>284</v>
      </c>
      <c r="L137" s="212" t="s">
        <v>181</v>
      </c>
      <c r="M137" s="219"/>
      <c r="N137" s="219"/>
      <c r="O137" s="212"/>
      <c r="P137" s="116"/>
      <c r="Q137" s="116"/>
      <c r="R137" s="116"/>
      <c r="S137" s="116"/>
      <c r="T137" s="116"/>
      <c r="U137" s="116"/>
      <c r="V137" s="116"/>
      <c r="W137" s="116"/>
      <c r="X137" s="116"/>
      <c r="Y137" s="116"/>
      <c r="Z137" s="116"/>
      <c r="AA137" s="116"/>
      <c r="AB137" s="116"/>
      <c r="AC137" s="116"/>
      <c r="AD137" s="116"/>
      <c r="AE137" s="116"/>
      <c r="AF137" s="116"/>
      <c r="AG137" s="116"/>
      <c r="AH137" s="116"/>
      <c r="AI137" s="116"/>
      <c r="AJ137" s="116"/>
      <c r="AK137" s="116"/>
      <c r="AL137" s="116"/>
      <c r="AM137" s="116"/>
      <c r="AN137" s="116"/>
      <c r="AO137" s="116"/>
      <c r="AP137" s="116"/>
      <c r="AQ137" s="116"/>
      <c r="AR137" s="116"/>
      <c r="AS137" s="116"/>
      <c r="AT137" s="116"/>
      <c r="AU137" s="116"/>
      <c r="AV137" s="116"/>
      <c r="AW137" s="116"/>
      <c r="AX137" s="116"/>
      <c r="AY137" s="116"/>
      <c r="AZ137" s="116"/>
      <c r="BA137" s="116"/>
      <c r="BB137" s="116"/>
      <c r="BC137" s="116"/>
      <c r="BD137" s="116"/>
      <c r="BE137" s="116"/>
      <c r="BF137" s="116"/>
      <c r="BG137" s="116"/>
      <c r="BH137" s="116"/>
      <c r="BI137" s="116"/>
      <c r="BJ137" s="116"/>
      <c r="BK137" s="116"/>
    </row>
    <row r="138" spans="1:63" s="201" customFormat="1" ht="15" customHeight="1">
      <c r="A138" s="211">
        <v>44430</v>
      </c>
      <c r="B138" s="217" t="s">
        <v>315</v>
      </c>
      <c r="C138" s="217" t="s">
        <v>155</v>
      </c>
      <c r="D138" s="217" t="s">
        <v>175</v>
      </c>
      <c r="E138" s="213"/>
      <c r="F138" s="213">
        <v>50000</v>
      </c>
      <c r="G138" s="213">
        <f>G137+E138-F138</f>
        <v>32892882</v>
      </c>
      <c r="H138" s="217" t="s">
        <v>187</v>
      </c>
      <c r="I138" s="216" t="s">
        <v>178</v>
      </c>
      <c r="J138" s="216" t="s">
        <v>303</v>
      </c>
      <c r="K138" s="218" t="s">
        <v>284</v>
      </c>
      <c r="L138" s="212" t="s">
        <v>181</v>
      </c>
      <c r="M138" s="3"/>
      <c r="N138" s="219"/>
      <c r="O138" s="212"/>
      <c r="P138" s="116"/>
      <c r="Q138" s="116"/>
      <c r="R138" s="116"/>
      <c r="S138" s="116"/>
      <c r="T138" s="116"/>
      <c r="U138" s="116"/>
      <c r="V138" s="116"/>
      <c r="W138" s="116"/>
      <c r="X138" s="116"/>
      <c r="Y138" s="116"/>
      <c r="Z138" s="116"/>
      <c r="AA138" s="116"/>
      <c r="AB138" s="116"/>
      <c r="AC138" s="116"/>
      <c r="AD138" s="116"/>
      <c r="AE138" s="116"/>
      <c r="AF138" s="116"/>
      <c r="AG138" s="116"/>
      <c r="AH138" s="116"/>
      <c r="AI138" s="116"/>
      <c r="AJ138" s="116"/>
      <c r="AK138" s="116"/>
      <c r="AL138" s="116"/>
      <c r="AM138" s="116"/>
      <c r="AN138" s="116"/>
      <c r="AO138" s="116"/>
      <c r="AP138" s="116"/>
      <c r="AQ138" s="116"/>
      <c r="AR138" s="116"/>
      <c r="AS138" s="116"/>
      <c r="AT138" s="116"/>
      <c r="AU138" s="116"/>
      <c r="AV138" s="116"/>
      <c r="AW138" s="116"/>
      <c r="AX138" s="116"/>
      <c r="AY138" s="116"/>
      <c r="AZ138" s="116"/>
      <c r="BA138" s="116"/>
      <c r="BB138" s="116"/>
      <c r="BC138" s="116"/>
      <c r="BD138" s="116"/>
      <c r="BE138" s="116"/>
      <c r="BF138" s="116"/>
      <c r="BG138" s="116"/>
      <c r="BH138" s="116"/>
      <c r="BI138" s="116"/>
      <c r="BJ138" s="116"/>
      <c r="BK138" s="116"/>
    </row>
    <row r="139" spans="1:63" s="116" customFormat="1" ht="15" customHeight="1">
      <c r="A139" s="211">
        <v>44431</v>
      </c>
      <c r="B139" s="217" t="s">
        <v>191</v>
      </c>
      <c r="C139" s="218" t="s">
        <v>2</v>
      </c>
      <c r="D139" s="217" t="s">
        <v>216</v>
      </c>
      <c r="E139" s="213"/>
      <c r="F139" s="213">
        <v>2000</v>
      </c>
      <c r="G139" s="213">
        <f>+G138+E139-F139</f>
        <v>32890882</v>
      </c>
      <c r="H139" s="217" t="s">
        <v>56</v>
      </c>
      <c r="I139" s="216" t="s">
        <v>176</v>
      </c>
      <c r="J139" s="216" t="s">
        <v>303</v>
      </c>
      <c r="K139" s="218" t="s">
        <v>284</v>
      </c>
      <c r="L139" s="212" t="s">
        <v>181</v>
      </c>
      <c r="M139" s="243"/>
      <c r="N139" s="219"/>
      <c r="O139" s="212"/>
    </row>
    <row r="140" spans="1:63" s="116" customFormat="1" ht="15" customHeight="1">
      <c r="A140" s="211">
        <v>44431</v>
      </c>
      <c r="B140" s="217" t="s">
        <v>189</v>
      </c>
      <c r="C140" s="217" t="s">
        <v>84</v>
      </c>
      <c r="D140" s="217"/>
      <c r="E140" s="213">
        <v>10000</v>
      </c>
      <c r="F140" s="213"/>
      <c r="G140" s="213">
        <f>+G139+E140-F140</f>
        <v>32900882</v>
      </c>
      <c r="H140" s="217" t="s">
        <v>56</v>
      </c>
      <c r="I140" s="216" t="s">
        <v>178</v>
      </c>
      <c r="J140" s="223"/>
      <c r="K140" s="218"/>
      <c r="L140" s="212" t="s">
        <v>181</v>
      </c>
      <c r="M140" s="3"/>
      <c r="N140" s="219"/>
      <c r="O140" s="212"/>
    </row>
    <row r="141" spans="1:63" s="116" customFormat="1" ht="15" customHeight="1">
      <c r="A141" s="211">
        <v>44431</v>
      </c>
      <c r="B141" s="217" t="s">
        <v>201</v>
      </c>
      <c r="C141" s="217" t="s">
        <v>84</v>
      </c>
      <c r="D141" s="217"/>
      <c r="E141" s="213">
        <v>10000</v>
      </c>
      <c r="F141" s="213"/>
      <c r="G141" s="213">
        <f>G140+E141-F141</f>
        <v>32910882</v>
      </c>
      <c r="H141" s="217" t="s">
        <v>37</v>
      </c>
      <c r="I141" s="216" t="s">
        <v>178</v>
      </c>
      <c r="J141" s="216"/>
      <c r="K141" s="218"/>
      <c r="L141" s="212" t="s">
        <v>181</v>
      </c>
      <c r="M141" s="3"/>
      <c r="N141" s="219"/>
      <c r="O141" s="212"/>
    </row>
    <row r="142" spans="1:63" s="116" customFormat="1" ht="15" customHeight="1">
      <c r="A142" s="211">
        <v>44431</v>
      </c>
      <c r="B142" s="217" t="s">
        <v>56</v>
      </c>
      <c r="C142" s="217" t="s">
        <v>84</v>
      </c>
      <c r="D142" s="217"/>
      <c r="E142" s="213"/>
      <c r="F142" s="213">
        <v>10000</v>
      </c>
      <c r="G142" s="213">
        <f>+G141+E142-F142</f>
        <v>32900882</v>
      </c>
      <c r="H142" s="217" t="s">
        <v>31</v>
      </c>
      <c r="I142" s="216" t="s">
        <v>178</v>
      </c>
      <c r="J142" s="216"/>
      <c r="K142" s="218"/>
      <c r="L142" s="212" t="s">
        <v>181</v>
      </c>
      <c r="M142" s="243"/>
      <c r="N142" s="219"/>
      <c r="O142" s="212"/>
    </row>
    <row r="143" spans="1:63" s="116" customFormat="1" ht="15" customHeight="1">
      <c r="A143" s="211">
        <v>44431</v>
      </c>
      <c r="B143" s="217" t="s">
        <v>37</v>
      </c>
      <c r="C143" s="217" t="s">
        <v>84</v>
      </c>
      <c r="D143" s="217"/>
      <c r="E143" s="213"/>
      <c r="F143" s="213">
        <v>10000</v>
      </c>
      <c r="G143" s="213">
        <f>+G142+E143-F143</f>
        <v>32890882</v>
      </c>
      <c r="H143" s="217" t="s">
        <v>31</v>
      </c>
      <c r="I143" s="216" t="s">
        <v>178</v>
      </c>
      <c r="J143" s="219"/>
      <c r="K143" s="218"/>
      <c r="L143" s="212" t="s">
        <v>181</v>
      </c>
      <c r="M143" s="244"/>
      <c r="N143" s="219"/>
      <c r="O143" s="212"/>
    </row>
    <row r="144" spans="1:63" s="116" customFormat="1" ht="15" customHeight="1">
      <c r="A144" s="211">
        <v>44431</v>
      </c>
      <c r="B144" s="218" t="s">
        <v>248</v>
      </c>
      <c r="C144" s="218" t="s">
        <v>41</v>
      </c>
      <c r="D144" s="221" t="s">
        <v>192</v>
      </c>
      <c r="E144" s="213"/>
      <c r="F144" s="213">
        <v>1000</v>
      </c>
      <c r="G144" s="213">
        <f>+G143+E144-F144</f>
        <v>32889882</v>
      </c>
      <c r="H144" s="217" t="s">
        <v>31</v>
      </c>
      <c r="I144" s="245" t="s">
        <v>176</v>
      </c>
      <c r="J144" s="216" t="s">
        <v>111</v>
      </c>
      <c r="K144" s="218" t="s">
        <v>285</v>
      </c>
      <c r="L144" s="212" t="s">
        <v>181</v>
      </c>
      <c r="M144" s="219" t="s">
        <v>352</v>
      </c>
      <c r="N144" s="219" t="s">
        <v>286</v>
      </c>
      <c r="O144" s="212"/>
      <c r="P144" s="201"/>
      <c r="Q144" s="201"/>
      <c r="R144" s="201"/>
      <c r="S144" s="201"/>
      <c r="T144" s="201"/>
      <c r="U144" s="201"/>
      <c r="V144" s="201"/>
      <c r="W144" s="201"/>
      <c r="X144" s="201"/>
      <c r="Y144" s="201"/>
      <c r="Z144" s="201"/>
      <c r="AA144" s="201"/>
      <c r="AB144" s="201"/>
      <c r="AC144" s="201"/>
      <c r="AD144" s="201"/>
      <c r="AE144" s="201"/>
      <c r="AF144" s="201"/>
      <c r="AG144" s="201"/>
      <c r="AH144" s="201"/>
      <c r="AI144" s="201"/>
      <c r="AJ144" s="201"/>
      <c r="AK144" s="201"/>
      <c r="AL144" s="201"/>
      <c r="AM144" s="201"/>
      <c r="AN144" s="201"/>
      <c r="AO144" s="201"/>
      <c r="AP144" s="201"/>
      <c r="AQ144" s="201"/>
      <c r="AR144" s="201"/>
      <c r="AS144" s="201"/>
      <c r="AT144" s="201"/>
      <c r="AU144" s="201"/>
      <c r="AV144" s="201"/>
      <c r="AW144" s="201"/>
      <c r="AX144" s="201"/>
      <c r="AY144" s="201"/>
      <c r="AZ144" s="201"/>
      <c r="BA144" s="201"/>
      <c r="BB144" s="201"/>
      <c r="BC144" s="201"/>
      <c r="BD144" s="201"/>
      <c r="BE144" s="201"/>
      <c r="BF144" s="201"/>
      <c r="BG144" s="201"/>
      <c r="BH144" s="201"/>
      <c r="BI144" s="201"/>
      <c r="BJ144" s="201"/>
      <c r="BK144" s="201"/>
    </row>
    <row r="145" spans="1:63" s="116" customFormat="1" ht="15" customHeight="1">
      <c r="A145" s="211">
        <v>44432</v>
      </c>
      <c r="B145" s="218" t="s">
        <v>188</v>
      </c>
      <c r="C145" s="217" t="s">
        <v>161</v>
      </c>
      <c r="D145" s="217" t="s">
        <v>175</v>
      </c>
      <c r="E145" s="213"/>
      <c r="F145" s="213">
        <v>12000</v>
      </c>
      <c r="G145" s="213">
        <f>G144+E145-F145</f>
        <v>32877882</v>
      </c>
      <c r="H145" s="217" t="s">
        <v>187</v>
      </c>
      <c r="I145" s="216" t="s">
        <v>178</v>
      </c>
      <c r="J145" s="216" t="s">
        <v>303</v>
      </c>
      <c r="K145" s="222" t="s">
        <v>284</v>
      </c>
      <c r="L145" s="212" t="s">
        <v>181</v>
      </c>
      <c r="M145" s="3"/>
      <c r="N145" s="219"/>
      <c r="O145" s="212"/>
      <c r="P145" s="201"/>
      <c r="Q145" s="201"/>
      <c r="R145" s="201"/>
      <c r="S145" s="201"/>
      <c r="T145" s="201"/>
      <c r="U145" s="201"/>
      <c r="V145" s="201"/>
      <c r="W145" s="201"/>
      <c r="X145" s="201"/>
      <c r="Y145" s="201"/>
      <c r="Z145" s="201"/>
      <c r="AA145" s="201"/>
      <c r="AB145" s="201"/>
      <c r="AC145" s="201"/>
      <c r="AD145" s="201"/>
      <c r="AE145" s="201"/>
      <c r="AF145" s="201"/>
      <c r="AG145" s="201"/>
      <c r="AH145" s="201"/>
      <c r="AI145" s="201"/>
      <c r="AJ145" s="201"/>
      <c r="AK145" s="201"/>
      <c r="AL145" s="201"/>
      <c r="AM145" s="201"/>
      <c r="AN145" s="201"/>
      <c r="AO145" s="201"/>
      <c r="AP145" s="201"/>
      <c r="AQ145" s="201"/>
      <c r="AR145" s="201"/>
      <c r="AS145" s="201"/>
      <c r="AT145" s="201"/>
      <c r="AU145" s="201"/>
      <c r="AV145" s="201"/>
      <c r="AW145" s="201"/>
      <c r="AX145" s="201"/>
      <c r="AY145" s="201"/>
      <c r="AZ145" s="201"/>
      <c r="BA145" s="201"/>
      <c r="BB145" s="201"/>
      <c r="BC145" s="201"/>
      <c r="BD145" s="201"/>
      <c r="BE145" s="201"/>
      <c r="BF145" s="201"/>
      <c r="BG145" s="201"/>
      <c r="BH145" s="201"/>
      <c r="BI145" s="201"/>
      <c r="BJ145" s="201"/>
      <c r="BK145" s="201"/>
    </row>
    <row r="146" spans="1:63" s="116" customFormat="1" ht="15" customHeight="1">
      <c r="A146" s="211">
        <v>44432</v>
      </c>
      <c r="B146" s="217" t="s">
        <v>385</v>
      </c>
      <c r="C146" s="217" t="s">
        <v>161</v>
      </c>
      <c r="D146" s="217" t="s">
        <v>175</v>
      </c>
      <c r="E146" s="213"/>
      <c r="F146" s="213">
        <v>19700</v>
      </c>
      <c r="G146" s="213">
        <f>G145+E146-F146</f>
        <v>32858182</v>
      </c>
      <c r="H146" s="217" t="s">
        <v>187</v>
      </c>
      <c r="I146" s="216" t="s">
        <v>176</v>
      </c>
      <c r="J146" s="216" t="s">
        <v>303</v>
      </c>
      <c r="K146" s="222" t="s">
        <v>284</v>
      </c>
      <c r="L146" s="212" t="s">
        <v>181</v>
      </c>
      <c r="M146" s="3"/>
      <c r="N146" s="219"/>
      <c r="O146" s="212"/>
    </row>
    <row r="147" spans="1:63" s="116" customFormat="1" ht="15" customHeight="1">
      <c r="A147" s="211">
        <v>44432</v>
      </c>
      <c r="B147" s="217" t="s">
        <v>184</v>
      </c>
      <c r="C147" s="217" t="s">
        <v>84</v>
      </c>
      <c r="D147" s="217"/>
      <c r="E147" s="213">
        <v>160000</v>
      </c>
      <c r="F147" s="213"/>
      <c r="G147" s="213">
        <f>G146+E147-F147</f>
        <v>33018182</v>
      </c>
      <c r="H147" s="217" t="s">
        <v>187</v>
      </c>
      <c r="I147" s="216" t="s">
        <v>178</v>
      </c>
      <c r="J147" s="216"/>
      <c r="K147" s="218"/>
      <c r="L147" s="212" t="s">
        <v>181</v>
      </c>
      <c r="M147" s="3"/>
      <c r="N147" s="219"/>
      <c r="O147" s="212"/>
    </row>
    <row r="148" spans="1:63" s="116" customFormat="1" ht="15" customHeight="1">
      <c r="A148" s="211">
        <v>44432</v>
      </c>
      <c r="B148" s="217" t="s">
        <v>378</v>
      </c>
      <c r="C148" s="217" t="s">
        <v>40</v>
      </c>
      <c r="D148" s="217" t="s">
        <v>175</v>
      </c>
      <c r="E148" s="213"/>
      <c r="F148" s="213">
        <v>5000</v>
      </c>
      <c r="G148" s="213">
        <f>G147+E148-F148</f>
        <v>33013182</v>
      </c>
      <c r="H148" s="217" t="s">
        <v>187</v>
      </c>
      <c r="I148" s="216" t="s">
        <v>176</v>
      </c>
      <c r="J148" s="216" t="s">
        <v>303</v>
      </c>
      <c r="K148" s="218" t="s">
        <v>284</v>
      </c>
      <c r="L148" s="212" t="s">
        <v>181</v>
      </c>
      <c r="M148" s="219"/>
      <c r="N148" s="219"/>
      <c r="O148" s="212"/>
      <c r="P148" s="201"/>
    </row>
    <row r="149" spans="1:63" s="116" customFormat="1" ht="15" customHeight="1">
      <c r="A149" s="211">
        <v>44432</v>
      </c>
      <c r="B149" s="217" t="s">
        <v>313</v>
      </c>
      <c r="C149" s="217" t="s">
        <v>155</v>
      </c>
      <c r="D149" s="217" t="s">
        <v>175</v>
      </c>
      <c r="E149" s="213"/>
      <c r="F149" s="213">
        <v>45000</v>
      </c>
      <c r="G149" s="213">
        <f>G148+E149-F149</f>
        <v>32968182</v>
      </c>
      <c r="H149" s="217" t="s">
        <v>187</v>
      </c>
      <c r="I149" s="216" t="s">
        <v>176</v>
      </c>
      <c r="J149" s="216" t="s">
        <v>303</v>
      </c>
      <c r="K149" s="222" t="s">
        <v>284</v>
      </c>
      <c r="L149" s="212" t="s">
        <v>181</v>
      </c>
      <c r="M149" s="3"/>
      <c r="N149" s="219"/>
      <c r="O149" s="212"/>
    </row>
    <row r="150" spans="1:63" s="201" customFormat="1" ht="15" customHeight="1">
      <c r="A150" s="211">
        <v>44432</v>
      </c>
      <c r="B150" s="217" t="s">
        <v>221</v>
      </c>
      <c r="C150" s="217" t="s">
        <v>84</v>
      </c>
      <c r="D150" s="217"/>
      <c r="E150" s="213"/>
      <c r="F150" s="213">
        <v>160000</v>
      </c>
      <c r="G150" s="213">
        <f t="shared" ref="G150:G158" si="9">+G149+E150-F150</f>
        <v>32808182</v>
      </c>
      <c r="H150" s="218" t="s">
        <v>31</v>
      </c>
      <c r="I150" s="216" t="s">
        <v>178</v>
      </c>
      <c r="J150" s="216"/>
      <c r="K150" s="218"/>
      <c r="L150" s="212" t="s">
        <v>181</v>
      </c>
      <c r="M150" s="244"/>
      <c r="N150" s="219"/>
      <c r="O150" s="212"/>
    </row>
    <row r="151" spans="1:63" s="116" customFormat="1" ht="15" customHeight="1">
      <c r="A151" s="211">
        <v>44432</v>
      </c>
      <c r="B151" s="218" t="s">
        <v>249</v>
      </c>
      <c r="C151" s="217" t="s">
        <v>159</v>
      </c>
      <c r="D151" s="221" t="s">
        <v>192</v>
      </c>
      <c r="E151" s="213"/>
      <c r="F151" s="213">
        <v>4800</v>
      </c>
      <c r="G151" s="213">
        <f t="shared" si="9"/>
        <v>32803382</v>
      </c>
      <c r="H151" s="218" t="s">
        <v>31</v>
      </c>
      <c r="I151" s="219" t="s">
        <v>176</v>
      </c>
      <c r="J151" s="219" t="s">
        <v>111</v>
      </c>
      <c r="K151" s="218" t="s">
        <v>285</v>
      </c>
      <c r="L151" s="212" t="s">
        <v>181</v>
      </c>
      <c r="M151" s="219" t="s">
        <v>353</v>
      </c>
      <c r="N151" s="219" t="s">
        <v>294</v>
      </c>
      <c r="O151" s="212"/>
    </row>
    <row r="152" spans="1:63" s="116" customFormat="1" ht="15" customHeight="1">
      <c r="A152" s="211">
        <v>44432</v>
      </c>
      <c r="B152" s="217" t="s">
        <v>250</v>
      </c>
      <c r="C152" s="217" t="s">
        <v>8</v>
      </c>
      <c r="D152" s="217" t="s">
        <v>192</v>
      </c>
      <c r="E152" s="213"/>
      <c r="F152" s="213">
        <v>5000</v>
      </c>
      <c r="G152" s="213">
        <f t="shared" si="9"/>
        <v>32798382</v>
      </c>
      <c r="H152" s="217" t="s">
        <v>31</v>
      </c>
      <c r="I152" s="219" t="s">
        <v>176</v>
      </c>
      <c r="J152" s="216" t="s">
        <v>303</v>
      </c>
      <c r="K152" s="218" t="s">
        <v>284</v>
      </c>
      <c r="L152" s="212" t="s">
        <v>181</v>
      </c>
      <c r="M152" s="243"/>
      <c r="N152" s="219"/>
      <c r="O152" s="212"/>
      <c r="P152" s="201"/>
      <c r="Q152" s="201"/>
      <c r="R152" s="201"/>
      <c r="S152" s="201"/>
      <c r="T152" s="201"/>
      <c r="U152" s="201"/>
      <c r="V152" s="201"/>
      <c r="W152" s="201"/>
      <c r="X152" s="201"/>
      <c r="Y152" s="201"/>
      <c r="Z152" s="201"/>
      <c r="AA152" s="201"/>
      <c r="AB152" s="201"/>
      <c r="AC152" s="201"/>
      <c r="AD152" s="201"/>
      <c r="AE152" s="201"/>
      <c r="AF152" s="201"/>
      <c r="AG152" s="201"/>
      <c r="AH152" s="201"/>
      <c r="AI152" s="201"/>
      <c r="AJ152" s="201"/>
      <c r="AK152" s="201"/>
      <c r="AL152" s="201"/>
      <c r="AM152" s="201"/>
      <c r="AN152" s="201"/>
      <c r="AO152" s="201"/>
      <c r="AP152" s="201"/>
      <c r="AQ152" s="201"/>
      <c r="AR152" s="201"/>
      <c r="AS152" s="201"/>
      <c r="AT152" s="201"/>
      <c r="AU152" s="201"/>
      <c r="AV152" s="201"/>
      <c r="AW152" s="201"/>
      <c r="AX152" s="201"/>
      <c r="AY152" s="201"/>
      <c r="AZ152" s="201"/>
      <c r="BA152" s="201"/>
      <c r="BB152" s="201"/>
      <c r="BC152" s="201"/>
      <c r="BD152" s="201"/>
      <c r="BE152" s="201"/>
      <c r="BF152" s="201"/>
      <c r="BG152" s="201"/>
      <c r="BH152" s="201"/>
      <c r="BI152" s="201"/>
      <c r="BJ152" s="201"/>
      <c r="BK152" s="201"/>
    </row>
    <row r="153" spans="1:63" s="116" customFormat="1" ht="15" customHeight="1">
      <c r="A153" s="211">
        <v>44432</v>
      </c>
      <c r="B153" s="217" t="s">
        <v>251</v>
      </c>
      <c r="C153" s="217" t="s">
        <v>6</v>
      </c>
      <c r="D153" s="217" t="s">
        <v>5</v>
      </c>
      <c r="E153" s="213"/>
      <c r="F153" s="213">
        <v>5000</v>
      </c>
      <c r="G153" s="213">
        <f t="shared" si="9"/>
        <v>32793382</v>
      </c>
      <c r="H153" s="217" t="s">
        <v>31</v>
      </c>
      <c r="I153" s="219" t="s">
        <v>178</v>
      </c>
      <c r="J153" s="216" t="s">
        <v>303</v>
      </c>
      <c r="K153" s="218" t="s">
        <v>284</v>
      </c>
      <c r="L153" s="212" t="s">
        <v>181</v>
      </c>
      <c r="M153" s="244"/>
      <c r="N153" s="219"/>
      <c r="O153" s="212"/>
      <c r="P153" s="201"/>
      <c r="Q153" s="201"/>
      <c r="R153" s="201"/>
      <c r="S153" s="201"/>
      <c r="T153" s="201"/>
      <c r="U153" s="201"/>
      <c r="V153" s="201"/>
      <c r="W153" s="201"/>
      <c r="X153" s="201"/>
      <c r="Y153" s="201"/>
      <c r="Z153" s="201"/>
      <c r="AA153" s="201"/>
      <c r="AB153" s="201"/>
      <c r="AC153" s="201"/>
      <c r="AD153" s="201"/>
      <c r="AE153" s="201"/>
      <c r="AF153" s="201"/>
      <c r="AG153" s="201"/>
      <c r="AH153" s="201"/>
      <c r="AI153" s="201"/>
      <c r="AJ153" s="201"/>
      <c r="AK153" s="201"/>
      <c r="AL153" s="201"/>
      <c r="AM153" s="201"/>
      <c r="AN153" s="201"/>
      <c r="AO153" s="201"/>
      <c r="AP153" s="201"/>
      <c r="AQ153" s="201"/>
      <c r="AR153" s="201"/>
      <c r="AS153" s="201"/>
      <c r="AT153" s="201"/>
      <c r="AU153" s="201"/>
      <c r="AV153" s="201"/>
      <c r="AW153" s="201"/>
      <c r="AX153" s="201"/>
      <c r="AY153" s="201"/>
      <c r="AZ153" s="201"/>
      <c r="BA153" s="201"/>
      <c r="BB153" s="201"/>
      <c r="BC153" s="201"/>
      <c r="BD153" s="201"/>
      <c r="BE153" s="201"/>
      <c r="BF153" s="201"/>
      <c r="BG153" s="201"/>
      <c r="BH153" s="201"/>
      <c r="BI153" s="201"/>
      <c r="BJ153" s="201"/>
      <c r="BK153" s="201"/>
    </row>
    <row r="154" spans="1:63" s="201" customFormat="1" ht="15" customHeight="1">
      <c r="A154" s="211">
        <v>44432</v>
      </c>
      <c r="B154" s="218" t="s">
        <v>278</v>
      </c>
      <c r="C154" s="218" t="s">
        <v>2</v>
      </c>
      <c r="D154" s="217" t="s">
        <v>199</v>
      </c>
      <c r="E154" s="213"/>
      <c r="F154" s="213">
        <v>230236</v>
      </c>
      <c r="G154" s="213">
        <f t="shared" si="9"/>
        <v>32563146</v>
      </c>
      <c r="H154" s="218" t="s">
        <v>30</v>
      </c>
      <c r="I154" s="216">
        <v>3643515</v>
      </c>
      <c r="J154" s="216" t="s">
        <v>111</v>
      </c>
      <c r="K154" s="218" t="s">
        <v>285</v>
      </c>
      <c r="L154" s="212" t="s">
        <v>181</v>
      </c>
      <c r="M154" s="219" t="s">
        <v>354</v>
      </c>
      <c r="N154" s="219" t="s">
        <v>287</v>
      </c>
      <c r="O154" s="212"/>
    </row>
    <row r="155" spans="1:63" s="201" customFormat="1" ht="15" customHeight="1">
      <c r="A155" s="211">
        <v>44432</v>
      </c>
      <c r="B155" s="218" t="s">
        <v>279</v>
      </c>
      <c r="C155" s="218" t="s">
        <v>2</v>
      </c>
      <c r="D155" s="217" t="s">
        <v>175</v>
      </c>
      <c r="E155" s="213"/>
      <c r="F155" s="213">
        <v>314283</v>
      </c>
      <c r="G155" s="213">
        <f t="shared" si="9"/>
        <v>32248863</v>
      </c>
      <c r="H155" s="218" t="s">
        <v>30</v>
      </c>
      <c r="I155" s="216">
        <v>3643516</v>
      </c>
      <c r="J155" s="216" t="s">
        <v>111</v>
      </c>
      <c r="K155" s="218" t="s">
        <v>285</v>
      </c>
      <c r="L155" s="212" t="s">
        <v>181</v>
      </c>
      <c r="M155" s="219" t="s">
        <v>355</v>
      </c>
      <c r="N155" s="219" t="s">
        <v>288</v>
      </c>
      <c r="O155" s="212"/>
    </row>
    <row r="156" spans="1:63" s="116" customFormat="1" ht="15" customHeight="1">
      <c r="A156" s="211">
        <v>44432</v>
      </c>
      <c r="B156" s="218" t="s">
        <v>280</v>
      </c>
      <c r="C156" s="218" t="s">
        <v>2</v>
      </c>
      <c r="D156" s="217" t="s">
        <v>175</v>
      </c>
      <c r="E156" s="213"/>
      <c r="F156" s="213">
        <v>356500</v>
      </c>
      <c r="G156" s="213">
        <f t="shared" si="9"/>
        <v>31892363</v>
      </c>
      <c r="H156" s="218" t="s">
        <v>30</v>
      </c>
      <c r="I156" s="216">
        <v>3643517</v>
      </c>
      <c r="J156" s="216" t="s">
        <v>111</v>
      </c>
      <c r="K156" s="218" t="s">
        <v>285</v>
      </c>
      <c r="L156" s="212" t="s">
        <v>181</v>
      </c>
      <c r="M156" s="219" t="s">
        <v>356</v>
      </c>
      <c r="N156" s="219" t="s">
        <v>288</v>
      </c>
      <c r="O156" s="212"/>
      <c r="P156" s="201"/>
      <c r="Q156" s="201"/>
      <c r="R156" s="201"/>
      <c r="S156" s="201"/>
      <c r="T156" s="201"/>
      <c r="U156" s="201"/>
      <c r="V156" s="201"/>
      <c r="W156" s="201"/>
      <c r="X156" s="201"/>
      <c r="Y156" s="201"/>
      <c r="Z156" s="201"/>
      <c r="AA156" s="201"/>
      <c r="AB156" s="201"/>
      <c r="AC156" s="201"/>
      <c r="AD156" s="201"/>
      <c r="AE156" s="201"/>
      <c r="AF156" s="201"/>
      <c r="AG156" s="201"/>
      <c r="AH156" s="201"/>
      <c r="AI156" s="201"/>
      <c r="AJ156" s="201"/>
      <c r="AK156" s="201"/>
      <c r="AL156" s="201"/>
      <c r="AM156" s="201"/>
      <c r="AN156" s="201"/>
      <c r="AO156" s="201"/>
      <c r="AP156" s="201"/>
      <c r="AQ156" s="201"/>
      <c r="AR156" s="201"/>
      <c r="AS156" s="201"/>
      <c r="AT156" s="201"/>
      <c r="AU156" s="201"/>
      <c r="AV156" s="201"/>
      <c r="AW156" s="201"/>
      <c r="AX156" s="201"/>
      <c r="AY156" s="201"/>
      <c r="AZ156" s="201"/>
      <c r="BA156" s="201"/>
      <c r="BB156" s="201"/>
      <c r="BC156" s="201"/>
      <c r="BD156" s="201"/>
      <c r="BE156" s="201"/>
      <c r="BF156" s="201"/>
      <c r="BG156" s="201"/>
      <c r="BH156" s="201"/>
      <c r="BI156" s="201"/>
      <c r="BJ156" s="201"/>
      <c r="BK156" s="201"/>
    </row>
    <row r="157" spans="1:63" s="201" customFormat="1" ht="15" customHeight="1">
      <c r="A157" s="211">
        <v>44432</v>
      </c>
      <c r="B157" s="217" t="s">
        <v>281</v>
      </c>
      <c r="C157" s="218" t="s">
        <v>2</v>
      </c>
      <c r="D157" s="217" t="s">
        <v>5</v>
      </c>
      <c r="E157" s="213"/>
      <c r="F157" s="213">
        <v>275000</v>
      </c>
      <c r="G157" s="213">
        <f t="shared" si="9"/>
        <v>31617363</v>
      </c>
      <c r="H157" s="218" t="s">
        <v>30</v>
      </c>
      <c r="I157" s="216">
        <v>3643518</v>
      </c>
      <c r="J157" s="216" t="s">
        <v>111</v>
      </c>
      <c r="K157" s="218" t="s">
        <v>285</v>
      </c>
      <c r="L157" s="212" t="s">
        <v>181</v>
      </c>
      <c r="M157" s="219" t="s">
        <v>357</v>
      </c>
      <c r="N157" s="219" t="s">
        <v>289</v>
      </c>
      <c r="O157" s="218"/>
      <c r="P157" s="116"/>
      <c r="Q157" s="116"/>
      <c r="R157" s="116"/>
      <c r="S157" s="116"/>
      <c r="T157" s="116"/>
      <c r="U157" s="116"/>
      <c r="V157" s="116"/>
      <c r="W157" s="116"/>
      <c r="X157" s="116"/>
      <c r="Y157" s="116"/>
      <c r="Z157" s="116"/>
      <c r="AA157" s="116"/>
      <c r="AB157" s="116"/>
      <c r="AC157" s="116"/>
      <c r="AD157" s="116"/>
      <c r="AE157" s="116"/>
      <c r="AF157" s="116"/>
      <c r="AG157" s="116"/>
      <c r="AH157" s="116"/>
      <c r="AI157" s="116"/>
      <c r="AJ157" s="116"/>
      <c r="AK157" s="116"/>
      <c r="AL157" s="116"/>
      <c r="AM157" s="116"/>
      <c r="AN157" s="116"/>
      <c r="AO157" s="116"/>
      <c r="AP157" s="116"/>
      <c r="AQ157" s="116"/>
      <c r="AR157" s="116"/>
      <c r="AS157" s="116"/>
      <c r="AT157" s="116"/>
      <c r="AU157" s="116"/>
      <c r="AV157" s="116"/>
      <c r="AW157" s="116"/>
      <c r="AX157" s="116"/>
      <c r="AY157" s="116"/>
      <c r="AZ157" s="116"/>
      <c r="BA157" s="116"/>
      <c r="BB157" s="116"/>
      <c r="BC157" s="116"/>
      <c r="BD157" s="116"/>
      <c r="BE157" s="116"/>
      <c r="BF157" s="116"/>
      <c r="BG157" s="116"/>
      <c r="BH157" s="116"/>
      <c r="BI157" s="116"/>
      <c r="BJ157" s="116"/>
      <c r="BK157" s="116"/>
    </row>
    <row r="158" spans="1:63" s="201" customFormat="1" ht="15" customHeight="1">
      <c r="A158" s="211">
        <v>44432</v>
      </c>
      <c r="B158" s="217" t="s">
        <v>282</v>
      </c>
      <c r="C158" s="218" t="s">
        <v>2</v>
      </c>
      <c r="D158" s="221" t="s">
        <v>9</v>
      </c>
      <c r="E158" s="213"/>
      <c r="F158" s="213">
        <v>400000</v>
      </c>
      <c r="G158" s="213">
        <f t="shared" si="9"/>
        <v>31217363</v>
      </c>
      <c r="H158" s="218" t="s">
        <v>30</v>
      </c>
      <c r="I158" s="216">
        <v>3643519</v>
      </c>
      <c r="J158" s="216" t="s">
        <v>111</v>
      </c>
      <c r="K158" s="218" t="s">
        <v>285</v>
      </c>
      <c r="L158" s="212" t="s">
        <v>181</v>
      </c>
      <c r="M158" s="219" t="s">
        <v>358</v>
      </c>
      <c r="N158" s="219" t="s">
        <v>290</v>
      </c>
      <c r="O158" s="212"/>
      <c r="P158" s="116"/>
      <c r="Q158" s="116"/>
      <c r="R158" s="116"/>
      <c r="S158" s="116"/>
      <c r="T158" s="116"/>
      <c r="U158" s="116"/>
      <c r="V158" s="116"/>
      <c r="W158" s="116"/>
      <c r="X158" s="116"/>
      <c r="Y158" s="116"/>
      <c r="Z158" s="116"/>
      <c r="AA158" s="116"/>
      <c r="AB158" s="116"/>
      <c r="AC158" s="116"/>
      <c r="AD158" s="116"/>
      <c r="AE158" s="116"/>
      <c r="AF158" s="116"/>
      <c r="AG158" s="116"/>
      <c r="AH158" s="116"/>
      <c r="AI158" s="116"/>
      <c r="AJ158" s="116"/>
      <c r="AK158" s="116"/>
      <c r="AL158" s="116"/>
      <c r="AM158" s="116"/>
      <c r="AN158" s="116"/>
      <c r="AO158" s="116"/>
      <c r="AP158" s="116"/>
      <c r="AQ158" s="116"/>
      <c r="AR158" s="116"/>
      <c r="AS158" s="116"/>
      <c r="AT158" s="116"/>
      <c r="AU158" s="116"/>
      <c r="AV158" s="116"/>
      <c r="AW158" s="116"/>
      <c r="AX158" s="116"/>
      <c r="AY158" s="116"/>
      <c r="AZ158" s="116"/>
      <c r="BA158" s="116"/>
      <c r="BB158" s="116"/>
      <c r="BC158" s="116"/>
      <c r="BD158" s="116"/>
      <c r="BE158" s="116"/>
      <c r="BF158" s="116"/>
      <c r="BG158" s="116"/>
      <c r="BH158" s="116"/>
      <c r="BI158" s="116"/>
      <c r="BJ158" s="116"/>
      <c r="BK158" s="116"/>
    </row>
    <row r="159" spans="1:63" s="201" customFormat="1" ht="15" customHeight="1">
      <c r="A159" s="235">
        <v>44433</v>
      </c>
      <c r="B159" s="293" t="s">
        <v>186</v>
      </c>
      <c r="C159" s="236" t="s">
        <v>40</v>
      </c>
      <c r="D159" s="236" t="s">
        <v>5</v>
      </c>
      <c r="E159" s="237"/>
      <c r="F159" s="237">
        <v>18500</v>
      </c>
      <c r="G159" s="237">
        <f>G158+E159-F159</f>
        <v>31198863</v>
      </c>
      <c r="H159" s="241" t="s">
        <v>185</v>
      </c>
      <c r="I159" s="240" t="s">
        <v>178</v>
      </c>
      <c r="J159" s="240" t="s">
        <v>303</v>
      </c>
      <c r="K159" s="241" t="s">
        <v>284</v>
      </c>
      <c r="L159" s="234" t="s">
        <v>181</v>
      </c>
      <c r="M159" s="253"/>
      <c r="N159" s="253"/>
      <c r="O159" s="252"/>
    </row>
    <row r="160" spans="1:63" s="116" customFormat="1" ht="15" customHeight="1">
      <c r="A160" s="211">
        <v>44433</v>
      </c>
      <c r="B160" s="217" t="s">
        <v>252</v>
      </c>
      <c r="C160" s="217" t="s">
        <v>241</v>
      </c>
      <c r="D160" s="217" t="s">
        <v>192</v>
      </c>
      <c r="E160" s="213"/>
      <c r="F160" s="213">
        <v>215000</v>
      </c>
      <c r="G160" s="213">
        <f>+G159+E160-F160</f>
        <v>30983863</v>
      </c>
      <c r="H160" s="217" t="s">
        <v>31</v>
      </c>
      <c r="I160" s="245" t="s">
        <v>176</v>
      </c>
      <c r="J160" s="219" t="s">
        <v>303</v>
      </c>
      <c r="K160" s="218" t="s">
        <v>284</v>
      </c>
      <c r="L160" s="212" t="s">
        <v>181</v>
      </c>
      <c r="M160" s="243"/>
      <c r="N160" s="219"/>
      <c r="O160" s="212"/>
    </row>
    <row r="161" spans="1:63" s="116" customFormat="1" ht="15" customHeight="1">
      <c r="A161" s="211">
        <v>44433</v>
      </c>
      <c r="B161" s="217" t="s">
        <v>209</v>
      </c>
      <c r="C161" s="217" t="s">
        <v>41</v>
      </c>
      <c r="D161" s="217" t="s">
        <v>192</v>
      </c>
      <c r="E161" s="213"/>
      <c r="F161" s="213">
        <v>13500</v>
      </c>
      <c r="G161" s="213">
        <f>+G160+E161-F161</f>
        <v>30970363</v>
      </c>
      <c r="H161" s="217" t="s">
        <v>31</v>
      </c>
      <c r="I161" s="219" t="s">
        <v>176</v>
      </c>
      <c r="J161" s="216" t="s">
        <v>303</v>
      </c>
      <c r="K161" s="218" t="s">
        <v>284</v>
      </c>
      <c r="L161" s="212" t="s">
        <v>181</v>
      </c>
      <c r="M161" s="243"/>
      <c r="N161" s="219"/>
      <c r="O161" s="212"/>
      <c r="P161" s="201"/>
      <c r="Q161" s="201"/>
      <c r="R161" s="201"/>
      <c r="S161" s="201"/>
      <c r="T161" s="201"/>
      <c r="U161" s="201"/>
      <c r="V161" s="201"/>
      <c r="W161" s="201"/>
      <c r="X161" s="201"/>
      <c r="Y161" s="201"/>
      <c r="Z161" s="201"/>
      <c r="AA161" s="201"/>
      <c r="AB161" s="201"/>
      <c r="AC161" s="201"/>
      <c r="AD161" s="201"/>
      <c r="AE161" s="201"/>
      <c r="AF161" s="201"/>
      <c r="AG161" s="201"/>
      <c r="AH161" s="201"/>
      <c r="AI161" s="201"/>
      <c r="AJ161" s="201"/>
      <c r="AK161" s="201"/>
      <c r="AL161" s="201"/>
      <c r="AM161" s="201"/>
      <c r="AN161" s="201"/>
      <c r="AO161" s="201"/>
      <c r="AP161" s="201"/>
      <c r="AQ161" s="201"/>
      <c r="AR161" s="201"/>
      <c r="AS161" s="201"/>
      <c r="AT161" s="201"/>
      <c r="AU161" s="201"/>
      <c r="AV161" s="201"/>
      <c r="AW161" s="201"/>
      <c r="AX161" s="201"/>
      <c r="AY161" s="201"/>
      <c r="AZ161" s="201"/>
      <c r="BA161" s="201"/>
      <c r="BB161" s="201"/>
      <c r="BC161" s="201"/>
      <c r="BD161" s="201"/>
      <c r="BE161" s="201"/>
      <c r="BF161" s="201"/>
      <c r="BG161" s="201"/>
      <c r="BH161" s="201"/>
      <c r="BI161" s="201"/>
      <c r="BJ161" s="201"/>
      <c r="BK161" s="201"/>
    </row>
    <row r="162" spans="1:63" s="116" customFormat="1" ht="15" customHeight="1">
      <c r="A162" s="211">
        <v>44433</v>
      </c>
      <c r="B162" s="218" t="s">
        <v>253</v>
      </c>
      <c r="C162" s="217" t="s">
        <v>6</v>
      </c>
      <c r="D162" s="217" t="s">
        <v>175</v>
      </c>
      <c r="E162" s="213"/>
      <c r="F162" s="213">
        <v>5000</v>
      </c>
      <c r="G162" s="224">
        <f>+G161+E162-F162</f>
        <v>30965363</v>
      </c>
      <c r="H162" s="217" t="s">
        <v>31</v>
      </c>
      <c r="I162" s="219" t="s">
        <v>176</v>
      </c>
      <c r="J162" s="216" t="s">
        <v>303</v>
      </c>
      <c r="K162" s="218" t="s">
        <v>284</v>
      </c>
      <c r="L162" s="212" t="s">
        <v>181</v>
      </c>
      <c r="M162" s="244"/>
      <c r="N162" s="219"/>
      <c r="O162" s="212"/>
    </row>
    <row r="163" spans="1:63" s="116" customFormat="1" ht="15" customHeight="1">
      <c r="A163" s="211">
        <v>44433</v>
      </c>
      <c r="B163" s="217" t="s">
        <v>254</v>
      </c>
      <c r="C163" s="217" t="s">
        <v>8</v>
      </c>
      <c r="D163" s="217" t="s">
        <v>192</v>
      </c>
      <c r="E163" s="213"/>
      <c r="F163" s="213">
        <v>75625</v>
      </c>
      <c r="G163" s="213">
        <f>+G162+E163-F163</f>
        <v>30889738</v>
      </c>
      <c r="H163" s="217" t="s">
        <v>31</v>
      </c>
      <c r="I163" s="245" t="s">
        <v>176</v>
      </c>
      <c r="J163" s="216" t="s">
        <v>128</v>
      </c>
      <c r="K163" s="218" t="s">
        <v>284</v>
      </c>
      <c r="L163" s="212" t="s">
        <v>181</v>
      </c>
      <c r="M163" s="244"/>
      <c r="N163" s="219"/>
      <c r="O163" s="212"/>
    </row>
    <row r="164" spans="1:63" s="201" customFormat="1" ht="15" customHeight="1">
      <c r="A164" s="211">
        <v>44433</v>
      </c>
      <c r="B164" s="217" t="s">
        <v>269</v>
      </c>
      <c r="C164" s="218" t="s">
        <v>2</v>
      </c>
      <c r="D164" s="217" t="s">
        <v>175</v>
      </c>
      <c r="E164" s="213"/>
      <c r="F164" s="213">
        <v>228462</v>
      </c>
      <c r="G164" s="213">
        <f>+G163+E164-F164</f>
        <v>30661276</v>
      </c>
      <c r="H164" s="217" t="s">
        <v>29</v>
      </c>
      <c r="I164" s="216">
        <v>3654453</v>
      </c>
      <c r="J164" s="216" t="s">
        <v>128</v>
      </c>
      <c r="K164" s="218" t="s">
        <v>284</v>
      </c>
      <c r="L164" s="212" t="s">
        <v>181</v>
      </c>
      <c r="M164" s="219"/>
      <c r="N164" s="219"/>
      <c r="O164" s="212"/>
      <c r="Q164" s="232"/>
      <c r="R164" s="232"/>
      <c r="S164" s="232"/>
      <c r="T164" s="232"/>
      <c r="U164" s="232"/>
      <c r="V164" s="232"/>
      <c r="W164" s="232"/>
      <c r="X164" s="232"/>
      <c r="Y164" s="232"/>
      <c r="Z164" s="232"/>
      <c r="AA164" s="232"/>
      <c r="AB164" s="232"/>
      <c r="AC164" s="232"/>
      <c r="AD164" s="232"/>
      <c r="AE164" s="232"/>
      <c r="AF164" s="232"/>
      <c r="AG164" s="232"/>
      <c r="AH164" s="232"/>
      <c r="AI164" s="232"/>
      <c r="AJ164" s="232"/>
      <c r="AK164" s="232"/>
      <c r="AL164" s="232"/>
      <c r="AM164" s="232"/>
      <c r="AN164" s="232"/>
      <c r="AO164" s="232"/>
      <c r="AP164" s="232"/>
      <c r="AQ164" s="232"/>
      <c r="AR164" s="232"/>
      <c r="AS164" s="232"/>
      <c r="AT164" s="232"/>
      <c r="AU164" s="232"/>
      <c r="AV164" s="232"/>
      <c r="AW164" s="232"/>
      <c r="AX164" s="232"/>
      <c r="AY164" s="232"/>
      <c r="AZ164" s="232"/>
      <c r="BA164" s="232"/>
      <c r="BB164" s="232"/>
      <c r="BC164" s="232"/>
      <c r="BD164" s="232"/>
      <c r="BE164" s="232"/>
      <c r="BF164" s="232"/>
      <c r="BG164" s="232"/>
      <c r="BH164" s="232"/>
      <c r="BI164" s="232"/>
      <c r="BJ164" s="232"/>
      <c r="BK164" s="232"/>
    </row>
    <row r="165" spans="1:63" s="201" customFormat="1" ht="15" customHeight="1">
      <c r="A165" s="211">
        <v>44434</v>
      </c>
      <c r="B165" s="217" t="s">
        <v>314</v>
      </c>
      <c r="C165" s="217" t="s">
        <v>155</v>
      </c>
      <c r="D165" s="217" t="s">
        <v>175</v>
      </c>
      <c r="E165" s="213"/>
      <c r="F165" s="213">
        <v>30000</v>
      </c>
      <c r="G165" s="213">
        <f>G164+E165-F165</f>
        <v>30631276</v>
      </c>
      <c r="H165" s="217" t="s">
        <v>187</v>
      </c>
      <c r="I165" s="216" t="s">
        <v>176</v>
      </c>
      <c r="J165" s="216" t="s">
        <v>303</v>
      </c>
      <c r="K165" s="218" t="s">
        <v>284</v>
      </c>
      <c r="L165" s="212" t="s">
        <v>181</v>
      </c>
      <c r="M165" s="3"/>
      <c r="N165" s="219"/>
      <c r="O165" s="212"/>
      <c r="Q165" s="116"/>
      <c r="R165" s="116"/>
      <c r="S165" s="116"/>
      <c r="T165" s="116"/>
      <c r="U165" s="116"/>
      <c r="V165" s="116"/>
      <c r="W165" s="116"/>
      <c r="X165" s="116"/>
      <c r="Y165" s="116"/>
      <c r="Z165" s="116"/>
      <c r="AA165" s="116"/>
      <c r="AB165" s="116"/>
      <c r="AC165" s="116"/>
      <c r="AD165" s="116"/>
      <c r="AE165" s="116"/>
      <c r="AF165" s="116"/>
      <c r="AG165" s="116"/>
      <c r="AH165" s="116"/>
      <c r="AI165" s="116"/>
      <c r="AJ165" s="116"/>
      <c r="AK165" s="116"/>
      <c r="AL165" s="116"/>
      <c r="AM165" s="116"/>
      <c r="AN165" s="116"/>
      <c r="AO165" s="116"/>
      <c r="AP165" s="116"/>
      <c r="AQ165" s="116"/>
      <c r="AR165" s="116"/>
      <c r="AS165" s="116"/>
      <c r="AT165" s="116"/>
      <c r="AU165" s="116"/>
      <c r="AV165" s="116"/>
      <c r="AW165" s="116"/>
      <c r="AX165" s="116"/>
      <c r="AY165" s="116"/>
      <c r="AZ165" s="116"/>
      <c r="BA165" s="116"/>
      <c r="BB165" s="116"/>
      <c r="BC165" s="116"/>
      <c r="BD165" s="116"/>
      <c r="BE165" s="116"/>
      <c r="BF165" s="116"/>
      <c r="BG165" s="116"/>
      <c r="BH165" s="116"/>
      <c r="BI165" s="116"/>
      <c r="BJ165" s="116"/>
      <c r="BK165" s="116"/>
    </row>
    <row r="166" spans="1:63" s="201" customFormat="1" ht="15" customHeight="1">
      <c r="A166" s="211">
        <v>44434</v>
      </c>
      <c r="B166" s="218" t="s">
        <v>255</v>
      </c>
      <c r="C166" s="218" t="s">
        <v>84</v>
      </c>
      <c r="D166" s="221"/>
      <c r="E166" s="213">
        <v>1000000</v>
      </c>
      <c r="F166" s="213"/>
      <c r="G166" s="213">
        <f>+G165+E166-F166</f>
        <v>31631276</v>
      </c>
      <c r="H166" s="218" t="s">
        <v>31</v>
      </c>
      <c r="I166" s="216" t="s">
        <v>178</v>
      </c>
      <c r="J166" s="216"/>
      <c r="K166" s="218"/>
      <c r="L166" s="212" t="s">
        <v>181</v>
      </c>
      <c r="M166" s="244"/>
      <c r="N166" s="219"/>
      <c r="O166" s="212"/>
    </row>
    <row r="167" spans="1:63" s="201" customFormat="1" ht="15" customHeight="1">
      <c r="A167" s="211">
        <v>44434</v>
      </c>
      <c r="B167" s="218" t="s">
        <v>256</v>
      </c>
      <c r="C167" s="218" t="s">
        <v>6</v>
      </c>
      <c r="D167" s="221" t="s">
        <v>257</v>
      </c>
      <c r="E167" s="213"/>
      <c r="F167" s="213">
        <v>10000</v>
      </c>
      <c r="G167" s="213">
        <f>+G166+E167-F167</f>
        <v>31621276</v>
      </c>
      <c r="H167" s="218" t="s">
        <v>31</v>
      </c>
      <c r="I167" s="245" t="s">
        <v>176</v>
      </c>
      <c r="J167" s="216" t="s">
        <v>303</v>
      </c>
      <c r="K167" s="218" t="s">
        <v>284</v>
      </c>
      <c r="L167" s="212" t="s">
        <v>181</v>
      </c>
      <c r="M167" s="244"/>
      <c r="N167" s="219"/>
      <c r="O167" s="212"/>
      <c r="P167" s="116"/>
      <c r="Q167" s="116"/>
      <c r="R167" s="116"/>
      <c r="S167" s="116"/>
      <c r="T167" s="116"/>
      <c r="U167" s="116"/>
      <c r="V167" s="116"/>
      <c r="W167" s="116"/>
      <c r="X167" s="116"/>
      <c r="Y167" s="116"/>
      <c r="Z167" s="116"/>
      <c r="AA167" s="116"/>
      <c r="AB167" s="116"/>
      <c r="AC167" s="116"/>
      <c r="AD167" s="116"/>
      <c r="AE167" s="116"/>
      <c r="AF167" s="116"/>
      <c r="AG167" s="116"/>
      <c r="AH167" s="116"/>
      <c r="AI167" s="116"/>
      <c r="AJ167" s="116"/>
      <c r="AK167" s="116"/>
      <c r="AL167" s="116"/>
      <c r="AM167" s="116"/>
      <c r="AN167" s="116"/>
      <c r="AO167" s="116"/>
      <c r="AP167" s="116"/>
      <c r="AQ167" s="116"/>
      <c r="AR167" s="116"/>
      <c r="AS167" s="116"/>
      <c r="AT167" s="116"/>
      <c r="AU167" s="116"/>
      <c r="AV167" s="116"/>
      <c r="AW167" s="116"/>
      <c r="AX167" s="116"/>
      <c r="AY167" s="116"/>
      <c r="AZ167" s="116"/>
      <c r="BA167" s="116"/>
      <c r="BB167" s="116"/>
      <c r="BC167" s="116"/>
      <c r="BD167" s="116"/>
      <c r="BE167" s="116"/>
      <c r="BF167" s="116"/>
      <c r="BG167" s="116"/>
      <c r="BH167" s="116"/>
      <c r="BI167" s="116"/>
      <c r="BJ167" s="116"/>
      <c r="BK167" s="116"/>
    </row>
    <row r="168" spans="1:63" s="201" customFormat="1" ht="15" customHeight="1">
      <c r="A168" s="211">
        <v>44434</v>
      </c>
      <c r="B168" s="217" t="s">
        <v>258</v>
      </c>
      <c r="C168" s="217" t="s">
        <v>41</v>
      </c>
      <c r="D168" s="217" t="s">
        <v>192</v>
      </c>
      <c r="E168" s="213"/>
      <c r="F168" s="213">
        <v>20400</v>
      </c>
      <c r="G168" s="213">
        <f>+G167+E168-F168</f>
        <v>31600876</v>
      </c>
      <c r="H168" s="217" t="s">
        <v>31</v>
      </c>
      <c r="I168" s="219" t="s">
        <v>176</v>
      </c>
      <c r="J168" s="216" t="s">
        <v>111</v>
      </c>
      <c r="K168" s="218" t="s">
        <v>285</v>
      </c>
      <c r="L168" s="212" t="s">
        <v>181</v>
      </c>
      <c r="M168" s="219" t="s">
        <v>359</v>
      </c>
      <c r="N168" s="219" t="s">
        <v>286</v>
      </c>
      <c r="O168" s="212"/>
      <c r="P168" s="116"/>
      <c r="Q168" s="116"/>
      <c r="R168" s="116"/>
      <c r="S168" s="116"/>
      <c r="T168" s="116"/>
      <c r="U168" s="116"/>
      <c r="V168" s="116"/>
      <c r="W168" s="116"/>
      <c r="X168" s="116"/>
      <c r="Y168" s="116"/>
      <c r="Z168" s="116"/>
      <c r="AA168" s="116"/>
      <c r="AB168" s="116"/>
      <c r="AC168" s="116"/>
      <c r="AD168" s="116"/>
      <c r="AE168" s="116"/>
      <c r="AF168" s="116"/>
      <c r="AG168" s="116"/>
      <c r="AH168" s="116"/>
      <c r="AI168" s="116"/>
      <c r="AJ168" s="116"/>
      <c r="AK168" s="116"/>
      <c r="AL168" s="116"/>
      <c r="AM168" s="116"/>
      <c r="AN168" s="116"/>
      <c r="AO168" s="116"/>
      <c r="AP168" s="116"/>
      <c r="AQ168" s="116"/>
      <c r="AR168" s="116"/>
      <c r="AS168" s="116"/>
      <c r="AT168" s="116"/>
      <c r="AU168" s="116"/>
      <c r="AV168" s="116"/>
      <c r="AW168" s="116"/>
      <c r="AX168" s="116"/>
      <c r="AY168" s="116"/>
      <c r="AZ168" s="116"/>
      <c r="BA168" s="116"/>
      <c r="BB168" s="116"/>
      <c r="BC168" s="116"/>
      <c r="BD168" s="116"/>
      <c r="BE168" s="116"/>
      <c r="BF168" s="116"/>
      <c r="BG168" s="116"/>
      <c r="BH168" s="116"/>
      <c r="BI168" s="116"/>
      <c r="BJ168" s="116"/>
      <c r="BK168" s="116"/>
    </row>
    <row r="169" spans="1:63" s="201" customFormat="1" ht="15" customHeight="1">
      <c r="A169" s="211">
        <v>44434</v>
      </c>
      <c r="B169" s="217" t="s">
        <v>283</v>
      </c>
      <c r="C169" s="217" t="s">
        <v>84</v>
      </c>
      <c r="D169" s="217"/>
      <c r="E169" s="213"/>
      <c r="F169" s="213">
        <v>1000000</v>
      </c>
      <c r="G169" s="213">
        <f>+G168+E169-F169</f>
        <v>30600876</v>
      </c>
      <c r="H169" s="218" t="s">
        <v>30</v>
      </c>
      <c r="I169" s="216">
        <v>3643520</v>
      </c>
      <c r="J169" s="216"/>
      <c r="K169" s="218"/>
      <c r="L169" s="212" t="s">
        <v>181</v>
      </c>
      <c r="M169" s="219"/>
      <c r="N169" s="219"/>
      <c r="O169" s="212"/>
      <c r="P169" s="116"/>
      <c r="Q169" s="116"/>
      <c r="R169" s="116"/>
      <c r="S169" s="116"/>
      <c r="T169" s="116"/>
      <c r="U169" s="116"/>
      <c r="V169" s="116"/>
      <c r="W169" s="116"/>
      <c r="X169" s="116"/>
      <c r="Y169" s="116"/>
      <c r="Z169" s="116"/>
      <c r="AA169" s="116"/>
      <c r="AB169" s="116"/>
      <c r="AC169" s="116"/>
      <c r="AD169" s="116"/>
      <c r="AE169" s="116"/>
      <c r="AF169" s="116"/>
      <c r="AG169" s="116"/>
      <c r="AH169" s="116"/>
      <c r="AI169" s="116"/>
      <c r="AJ169" s="116"/>
      <c r="AK169" s="116"/>
      <c r="AL169" s="116"/>
      <c r="AM169" s="116"/>
      <c r="AN169" s="116"/>
      <c r="AO169" s="116"/>
      <c r="AP169" s="116"/>
      <c r="AQ169" s="116"/>
      <c r="AR169" s="116"/>
      <c r="AS169" s="116"/>
      <c r="AT169" s="116"/>
      <c r="AU169" s="116"/>
      <c r="AV169" s="116"/>
      <c r="AW169" s="116"/>
      <c r="AX169" s="116"/>
      <c r="AY169" s="116"/>
      <c r="AZ169" s="116"/>
      <c r="BA169" s="116"/>
      <c r="BB169" s="116"/>
      <c r="BC169" s="116"/>
      <c r="BD169" s="116"/>
      <c r="BE169" s="116"/>
      <c r="BF169" s="116"/>
      <c r="BG169" s="116"/>
      <c r="BH169" s="116"/>
      <c r="BI169" s="116"/>
      <c r="BJ169" s="116"/>
      <c r="BK169" s="116"/>
    </row>
    <row r="170" spans="1:63" s="201" customFormat="1" ht="15" customHeight="1">
      <c r="A170" s="211">
        <v>44435</v>
      </c>
      <c r="B170" s="217" t="s">
        <v>379</v>
      </c>
      <c r="C170" s="217" t="s">
        <v>40</v>
      </c>
      <c r="D170" s="217" t="s">
        <v>175</v>
      </c>
      <c r="E170" s="213"/>
      <c r="F170" s="213">
        <v>15000</v>
      </c>
      <c r="G170" s="213">
        <f>G169+E170-F170</f>
        <v>30585876</v>
      </c>
      <c r="H170" s="217" t="s">
        <v>187</v>
      </c>
      <c r="I170" s="216" t="s">
        <v>176</v>
      </c>
      <c r="J170" s="216" t="s">
        <v>303</v>
      </c>
      <c r="K170" s="218" t="s">
        <v>284</v>
      </c>
      <c r="L170" s="212" t="s">
        <v>181</v>
      </c>
      <c r="M170" s="219"/>
      <c r="N170" s="219"/>
      <c r="O170" s="212"/>
      <c r="P170" s="116"/>
      <c r="Q170" s="116"/>
      <c r="R170" s="116"/>
      <c r="S170" s="116"/>
      <c r="T170" s="116"/>
      <c r="U170" s="116"/>
      <c r="V170" s="116"/>
      <c r="W170" s="116"/>
      <c r="X170" s="116"/>
      <c r="Y170" s="116"/>
      <c r="Z170" s="116"/>
      <c r="AA170" s="116"/>
      <c r="AB170" s="116"/>
      <c r="AC170" s="116"/>
      <c r="AD170" s="116"/>
      <c r="AE170" s="116"/>
      <c r="AF170" s="116"/>
      <c r="AG170" s="116"/>
      <c r="AH170" s="116"/>
      <c r="AI170" s="116"/>
      <c r="AJ170" s="116"/>
      <c r="AK170" s="116"/>
      <c r="AL170" s="116"/>
      <c r="AM170" s="116"/>
      <c r="AN170" s="116"/>
      <c r="AO170" s="116"/>
      <c r="AP170" s="116"/>
      <c r="AQ170" s="116"/>
      <c r="AR170" s="116"/>
      <c r="AS170" s="116"/>
      <c r="AT170" s="116"/>
      <c r="AU170" s="116"/>
      <c r="AV170" s="116"/>
      <c r="AW170" s="116"/>
      <c r="AX170" s="116"/>
      <c r="AY170" s="116"/>
      <c r="AZ170" s="116"/>
      <c r="BA170" s="116"/>
      <c r="BB170" s="116"/>
      <c r="BC170" s="116"/>
      <c r="BD170" s="116"/>
      <c r="BE170" s="116"/>
      <c r="BF170" s="116"/>
      <c r="BG170" s="116"/>
      <c r="BH170" s="116"/>
      <c r="BI170" s="116"/>
      <c r="BJ170" s="116"/>
      <c r="BK170" s="116"/>
    </row>
    <row r="171" spans="1:63" s="116" customFormat="1" ht="15" customHeight="1">
      <c r="A171" s="211">
        <v>44435</v>
      </c>
      <c r="B171" s="217" t="s">
        <v>259</v>
      </c>
      <c r="C171" s="217" t="s">
        <v>41</v>
      </c>
      <c r="D171" s="217" t="s">
        <v>192</v>
      </c>
      <c r="E171" s="213"/>
      <c r="F171" s="213">
        <v>15000</v>
      </c>
      <c r="G171" s="213">
        <f>+G170+E171-F171</f>
        <v>30570876</v>
      </c>
      <c r="H171" s="217" t="s">
        <v>31</v>
      </c>
      <c r="I171" s="219" t="s">
        <v>176</v>
      </c>
      <c r="J171" s="219" t="s">
        <v>111</v>
      </c>
      <c r="K171" s="218" t="s">
        <v>285</v>
      </c>
      <c r="L171" s="212" t="s">
        <v>181</v>
      </c>
      <c r="M171" s="219" t="s">
        <v>360</v>
      </c>
      <c r="N171" s="219" t="s">
        <v>286</v>
      </c>
      <c r="O171" s="212"/>
    </row>
    <row r="172" spans="1:63" s="201" customFormat="1" ht="15" customHeight="1">
      <c r="A172" s="211">
        <v>44438</v>
      </c>
      <c r="B172" s="217" t="s">
        <v>189</v>
      </c>
      <c r="C172" s="217" t="s">
        <v>84</v>
      </c>
      <c r="D172" s="217"/>
      <c r="E172" s="213">
        <v>10000</v>
      </c>
      <c r="F172" s="213"/>
      <c r="G172" s="213">
        <f>+G171+E172-F172</f>
        <v>30580876</v>
      </c>
      <c r="H172" s="217" t="s">
        <v>56</v>
      </c>
      <c r="I172" s="216" t="s">
        <v>178</v>
      </c>
      <c r="J172" s="216"/>
      <c r="K172" s="218"/>
      <c r="L172" s="212" t="s">
        <v>181</v>
      </c>
      <c r="M172" s="3"/>
      <c r="N172" s="219"/>
      <c r="O172" s="212"/>
      <c r="P172" s="116"/>
      <c r="Q172" s="116"/>
      <c r="R172" s="116"/>
      <c r="S172" s="116"/>
      <c r="T172" s="116"/>
      <c r="U172" s="116"/>
      <c r="V172" s="116"/>
      <c r="W172" s="116"/>
      <c r="X172" s="116"/>
      <c r="Y172" s="116"/>
      <c r="Z172" s="116"/>
      <c r="AA172" s="116"/>
      <c r="AB172" s="116"/>
      <c r="AC172" s="116"/>
      <c r="AD172" s="116"/>
      <c r="AE172" s="116"/>
      <c r="AF172" s="116"/>
      <c r="AG172" s="116"/>
      <c r="AH172" s="116"/>
      <c r="AI172" s="116"/>
      <c r="AJ172" s="116"/>
      <c r="AK172" s="116"/>
      <c r="AL172" s="116"/>
      <c r="AM172" s="116"/>
      <c r="AN172" s="116"/>
      <c r="AO172" s="116"/>
      <c r="AP172" s="116"/>
      <c r="AQ172" s="116"/>
      <c r="AR172" s="116"/>
      <c r="AS172" s="116"/>
      <c r="AT172" s="116"/>
      <c r="AU172" s="116"/>
      <c r="AV172" s="116"/>
      <c r="AW172" s="116"/>
      <c r="AX172" s="116"/>
      <c r="AY172" s="116"/>
      <c r="AZ172" s="116"/>
      <c r="BA172" s="116"/>
      <c r="BB172" s="116"/>
      <c r="BC172" s="116"/>
      <c r="BD172" s="116"/>
      <c r="BE172" s="116"/>
      <c r="BF172" s="116"/>
      <c r="BG172" s="116"/>
      <c r="BH172" s="116"/>
      <c r="BI172" s="116"/>
      <c r="BJ172" s="116"/>
      <c r="BK172" s="116"/>
    </row>
    <row r="173" spans="1:63" s="201" customFormat="1" ht="15" customHeight="1">
      <c r="A173" s="211">
        <v>44438</v>
      </c>
      <c r="B173" s="217" t="s">
        <v>193</v>
      </c>
      <c r="C173" s="217" t="s">
        <v>40</v>
      </c>
      <c r="D173" s="217" t="s">
        <v>5</v>
      </c>
      <c r="E173" s="213"/>
      <c r="F173" s="213">
        <v>61000</v>
      </c>
      <c r="G173" s="213">
        <f>+G172+E173-F173</f>
        <v>30519876</v>
      </c>
      <c r="H173" s="217" t="s">
        <v>56</v>
      </c>
      <c r="I173" s="216" t="s">
        <v>178</v>
      </c>
      <c r="J173" s="216" t="s">
        <v>111</v>
      </c>
      <c r="K173" s="218" t="s">
        <v>285</v>
      </c>
      <c r="L173" s="212" t="s">
        <v>181</v>
      </c>
      <c r="M173" s="219" t="s">
        <v>361</v>
      </c>
      <c r="N173" s="219" t="s">
        <v>295</v>
      </c>
      <c r="O173" s="212"/>
      <c r="P173" s="204"/>
      <c r="Q173" s="204"/>
      <c r="R173" s="204"/>
      <c r="S173" s="204"/>
      <c r="T173" s="204"/>
      <c r="U173" s="204"/>
      <c r="V173" s="204"/>
      <c r="W173" s="204"/>
      <c r="X173" s="204"/>
      <c r="Y173" s="204"/>
      <c r="Z173" s="204"/>
      <c r="AA173" s="204"/>
      <c r="AB173" s="204"/>
      <c r="AC173" s="204"/>
      <c r="AD173" s="204"/>
      <c r="AE173" s="204"/>
      <c r="AF173" s="204"/>
      <c r="AG173" s="204"/>
      <c r="AH173" s="204"/>
      <c r="AI173" s="204"/>
      <c r="AJ173" s="204"/>
      <c r="AK173" s="204"/>
      <c r="AL173" s="204"/>
      <c r="AM173" s="204"/>
      <c r="AN173" s="204"/>
      <c r="AO173" s="204"/>
      <c r="AP173" s="204"/>
      <c r="AQ173" s="204"/>
      <c r="AR173" s="204"/>
      <c r="AS173" s="204"/>
      <c r="AT173" s="204"/>
      <c r="AU173" s="204"/>
      <c r="AV173" s="204"/>
      <c r="AW173" s="204"/>
      <c r="AX173" s="204"/>
      <c r="AY173" s="204"/>
      <c r="AZ173" s="204"/>
      <c r="BA173" s="204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</row>
    <row r="174" spans="1:63" s="201" customFormat="1" ht="15" customHeight="1">
      <c r="A174" s="211">
        <v>44438</v>
      </c>
      <c r="B174" s="217" t="s">
        <v>196</v>
      </c>
      <c r="C174" s="217" t="s">
        <v>84</v>
      </c>
      <c r="D174" s="218"/>
      <c r="E174" s="213">
        <v>10000</v>
      </c>
      <c r="F174" s="213"/>
      <c r="G174" s="213">
        <f>G173+E174-F174</f>
        <v>30529876</v>
      </c>
      <c r="H174" s="217" t="s">
        <v>102</v>
      </c>
      <c r="I174" s="216" t="s">
        <v>178</v>
      </c>
      <c r="J174" s="216"/>
      <c r="K174" s="218"/>
      <c r="L174" s="212" t="s">
        <v>181</v>
      </c>
      <c r="M174" s="3"/>
      <c r="N174" s="219"/>
      <c r="O174" s="212"/>
      <c r="P174" s="116"/>
      <c r="Q174" s="116"/>
      <c r="R174" s="116"/>
      <c r="S174" s="116"/>
      <c r="T174" s="116"/>
      <c r="U174" s="116"/>
      <c r="V174" s="116"/>
      <c r="W174" s="116"/>
      <c r="X174" s="116"/>
      <c r="Y174" s="116"/>
      <c r="Z174" s="116"/>
      <c r="AA174" s="116"/>
      <c r="AB174" s="116"/>
      <c r="AC174" s="116"/>
      <c r="AD174" s="116"/>
      <c r="AE174" s="116"/>
      <c r="AF174" s="116"/>
      <c r="AG174" s="116"/>
      <c r="AH174" s="116"/>
      <c r="AI174" s="116"/>
      <c r="AJ174" s="116"/>
      <c r="AK174" s="116"/>
      <c r="AL174" s="116"/>
      <c r="AM174" s="116"/>
      <c r="AN174" s="116"/>
      <c r="AO174" s="116"/>
      <c r="AP174" s="116"/>
      <c r="AQ174" s="116"/>
      <c r="AR174" s="116"/>
      <c r="AS174" s="116"/>
      <c r="AT174" s="116"/>
      <c r="AU174" s="116"/>
      <c r="AV174" s="116"/>
      <c r="AW174" s="116"/>
      <c r="AX174" s="116"/>
      <c r="AY174" s="116"/>
      <c r="AZ174" s="116"/>
      <c r="BA174" s="116"/>
      <c r="BB174" s="116"/>
      <c r="BC174" s="116"/>
      <c r="BD174" s="116"/>
      <c r="BE174" s="116"/>
      <c r="BF174" s="116"/>
      <c r="BG174" s="116"/>
      <c r="BH174" s="116"/>
      <c r="BI174" s="116"/>
      <c r="BJ174" s="116"/>
      <c r="BK174" s="116"/>
    </row>
    <row r="175" spans="1:63" s="201" customFormat="1" ht="15" customHeight="1">
      <c r="A175" s="211">
        <v>44438</v>
      </c>
      <c r="B175" s="217" t="s">
        <v>260</v>
      </c>
      <c r="C175" s="217" t="s">
        <v>149</v>
      </c>
      <c r="D175" s="217" t="s">
        <v>192</v>
      </c>
      <c r="E175" s="213"/>
      <c r="F175" s="213">
        <v>89175</v>
      </c>
      <c r="G175" s="213">
        <f t="shared" ref="G175:G184" si="10">+G174+E175-F175</f>
        <v>30440701</v>
      </c>
      <c r="H175" s="217" t="s">
        <v>31</v>
      </c>
      <c r="I175" s="245" t="s">
        <v>176</v>
      </c>
      <c r="J175" s="219" t="s">
        <v>111</v>
      </c>
      <c r="K175" s="218" t="s">
        <v>285</v>
      </c>
      <c r="L175" s="212" t="s">
        <v>181</v>
      </c>
      <c r="M175" s="219" t="s">
        <v>362</v>
      </c>
      <c r="N175" s="219" t="s">
        <v>298</v>
      </c>
      <c r="O175" s="212"/>
    </row>
    <row r="176" spans="1:63" s="201" customFormat="1" ht="15" customHeight="1">
      <c r="A176" s="211">
        <v>44438</v>
      </c>
      <c r="B176" s="217" t="s">
        <v>102</v>
      </c>
      <c r="C176" s="217" t="s">
        <v>84</v>
      </c>
      <c r="D176" s="217"/>
      <c r="E176" s="213"/>
      <c r="F176" s="213">
        <v>10000</v>
      </c>
      <c r="G176" s="213">
        <f t="shared" si="10"/>
        <v>30430701</v>
      </c>
      <c r="H176" s="217" t="s">
        <v>31</v>
      </c>
      <c r="I176" s="216" t="s">
        <v>178</v>
      </c>
      <c r="J176" s="216"/>
      <c r="K176" s="218"/>
      <c r="L176" s="212" t="s">
        <v>181</v>
      </c>
      <c r="M176" s="243"/>
      <c r="N176" s="219"/>
      <c r="O176" s="219"/>
      <c r="P176" s="116"/>
      <c r="Q176" s="116"/>
      <c r="R176" s="116"/>
      <c r="S176" s="116"/>
      <c r="T176" s="116"/>
      <c r="U176" s="116"/>
      <c r="V176" s="116"/>
      <c r="W176" s="116"/>
      <c r="X176" s="116"/>
      <c r="Y176" s="116"/>
      <c r="Z176" s="116"/>
      <c r="AA176" s="116"/>
      <c r="AB176" s="116"/>
      <c r="AC176" s="116"/>
      <c r="AD176" s="116"/>
      <c r="AE176" s="116"/>
      <c r="AF176" s="116"/>
      <c r="AG176" s="116"/>
      <c r="AH176" s="116"/>
      <c r="AI176" s="116"/>
      <c r="AJ176" s="116"/>
      <c r="AK176" s="116"/>
      <c r="AL176" s="116"/>
      <c r="AM176" s="116"/>
      <c r="AN176" s="116"/>
      <c r="AO176" s="116"/>
      <c r="AP176" s="116"/>
      <c r="AQ176" s="116"/>
      <c r="AR176" s="116"/>
      <c r="AS176" s="116"/>
      <c r="AT176" s="116"/>
      <c r="AU176" s="116"/>
      <c r="AV176" s="116"/>
      <c r="AW176" s="116"/>
      <c r="AX176" s="116"/>
      <c r="AY176" s="116"/>
      <c r="AZ176" s="116"/>
      <c r="BA176" s="116"/>
      <c r="BB176" s="116"/>
      <c r="BC176" s="116"/>
      <c r="BD176" s="116"/>
      <c r="BE176" s="116"/>
      <c r="BF176" s="116"/>
      <c r="BG176" s="116"/>
      <c r="BH176" s="116"/>
      <c r="BI176" s="116"/>
      <c r="BJ176" s="116"/>
      <c r="BK176" s="116"/>
    </row>
    <row r="177" spans="1:63" s="201" customFormat="1" ht="15" customHeight="1">
      <c r="A177" s="211">
        <v>44438</v>
      </c>
      <c r="B177" s="217" t="s">
        <v>56</v>
      </c>
      <c r="C177" s="217" t="s">
        <v>84</v>
      </c>
      <c r="D177" s="217"/>
      <c r="E177" s="213"/>
      <c r="F177" s="213">
        <v>10000</v>
      </c>
      <c r="G177" s="213">
        <f t="shared" si="10"/>
        <v>30420701</v>
      </c>
      <c r="H177" s="217" t="s">
        <v>31</v>
      </c>
      <c r="I177" s="216" t="s">
        <v>178</v>
      </c>
      <c r="J177" s="216"/>
      <c r="K177" s="218"/>
      <c r="L177" s="212" t="s">
        <v>181</v>
      </c>
      <c r="M177" s="243"/>
      <c r="N177" s="219"/>
      <c r="O177" s="212"/>
      <c r="P177" s="116"/>
      <c r="Q177" s="116"/>
      <c r="R177" s="116"/>
      <c r="S177" s="116"/>
      <c r="T177" s="116"/>
      <c r="U177" s="116"/>
      <c r="V177" s="116"/>
      <c r="W177" s="116"/>
      <c r="X177" s="116"/>
      <c r="Y177" s="116"/>
      <c r="Z177" s="116"/>
      <c r="AA177" s="116"/>
      <c r="AB177" s="116"/>
      <c r="AC177" s="116"/>
      <c r="AD177" s="116"/>
      <c r="AE177" s="116"/>
      <c r="AF177" s="116"/>
      <c r="AG177" s="116"/>
      <c r="AH177" s="116"/>
      <c r="AI177" s="116"/>
      <c r="AJ177" s="116"/>
      <c r="AK177" s="116"/>
      <c r="AL177" s="116"/>
      <c r="AM177" s="116"/>
      <c r="AN177" s="116"/>
      <c r="AO177" s="116"/>
      <c r="AP177" s="116"/>
      <c r="AQ177" s="116"/>
      <c r="AR177" s="116"/>
      <c r="AS177" s="116"/>
      <c r="AT177" s="116"/>
      <c r="AU177" s="116"/>
      <c r="AV177" s="116"/>
      <c r="AW177" s="116"/>
      <c r="AX177" s="116"/>
      <c r="AY177" s="116"/>
      <c r="AZ177" s="116"/>
      <c r="BA177" s="116"/>
      <c r="BB177" s="116"/>
      <c r="BC177" s="116"/>
      <c r="BD177" s="116"/>
      <c r="BE177" s="116"/>
      <c r="BF177" s="116"/>
      <c r="BG177" s="116"/>
      <c r="BH177" s="116"/>
      <c r="BI177" s="116"/>
      <c r="BJ177" s="116"/>
      <c r="BK177" s="116"/>
    </row>
    <row r="178" spans="1:63" s="201" customFormat="1" ht="15" customHeight="1">
      <c r="A178" s="211">
        <v>44438</v>
      </c>
      <c r="B178" s="217" t="s">
        <v>261</v>
      </c>
      <c r="C178" s="217" t="s">
        <v>6</v>
      </c>
      <c r="D178" s="217" t="s">
        <v>5</v>
      </c>
      <c r="E178" s="213"/>
      <c r="F178" s="213">
        <v>21000</v>
      </c>
      <c r="G178" s="213">
        <f t="shared" si="10"/>
        <v>30399701</v>
      </c>
      <c r="H178" s="217" t="s">
        <v>31</v>
      </c>
      <c r="I178" s="219" t="s">
        <v>176</v>
      </c>
      <c r="J178" s="219" t="s">
        <v>111</v>
      </c>
      <c r="K178" s="218" t="s">
        <v>285</v>
      </c>
      <c r="L178" s="212" t="s">
        <v>181</v>
      </c>
      <c r="M178" s="219" t="s">
        <v>363</v>
      </c>
      <c r="N178" s="219" t="s">
        <v>293</v>
      </c>
      <c r="O178" s="212"/>
      <c r="P178" s="116"/>
      <c r="Q178" s="116"/>
      <c r="R178" s="116"/>
      <c r="S178" s="116"/>
      <c r="T178" s="116"/>
      <c r="U178" s="116"/>
      <c r="V178" s="116"/>
      <c r="W178" s="116"/>
      <c r="X178" s="116"/>
      <c r="Y178" s="116"/>
      <c r="Z178" s="116"/>
      <c r="AA178" s="116"/>
      <c r="AB178" s="116"/>
      <c r="AC178" s="116"/>
      <c r="AD178" s="116"/>
      <c r="AE178" s="116"/>
      <c r="AF178" s="116"/>
      <c r="AG178" s="116"/>
      <c r="AH178" s="116"/>
      <c r="AI178" s="116"/>
      <c r="AJ178" s="116"/>
      <c r="AK178" s="116"/>
      <c r="AL178" s="116"/>
      <c r="AM178" s="116"/>
      <c r="AN178" s="116"/>
      <c r="AO178" s="116"/>
      <c r="AP178" s="116"/>
      <c r="AQ178" s="116"/>
      <c r="AR178" s="116"/>
      <c r="AS178" s="116"/>
      <c r="AT178" s="116"/>
      <c r="AU178" s="116"/>
      <c r="AV178" s="116"/>
      <c r="AW178" s="116"/>
      <c r="AX178" s="116"/>
      <c r="AY178" s="116"/>
      <c r="AZ178" s="116"/>
      <c r="BA178" s="116"/>
      <c r="BB178" s="116"/>
      <c r="BC178" s="116"/>
      <c r="BD178" s="116"/>
      <c r="BE178" s="116"/>
      <c r="BF178" s="116"/>
      <c r="BG178" s="116"/>
      <c r="BH178" s="116"/>
      <c r="BI178" s="116"/>
      <c r="BJ178" s="116"/>
      <c r="BK178" s="116"/>
    </row>
    <row r="179" spans="1:63" s="116" customFormat="1" ht="15" customHeight="1">
      <c r="A179" s="211">
        <v>44438</v>
      </c>
      <c r="B179" s="217" t="s">
        <v>262</v>
      </c>
      <c r="C179" s="217" t="s">
        <v>6</v>
      </c>
      <c r="D179" s="217" t="s">
        <v>199</v>
      </c>
      <c r="E179" s="213"/>
      <c r="F179" s="213">
        <v>11000</v>
      </c>
      <c r="G179" s="213">
        <f t="shared" si="10"/>
        <v>30388701</v>
      </c>
      <c r="H179" s="217" t="s">
        <v>31</v>
      </c>
      <c r="I179" s="245" t="s">
        <v>176</v>
      </c>
      <c r="J179" s="219" t="s">
        <v>111</v>
      </c>
      <c r="K179" s="218" t="s">
        <v>285</v>
      </c>
      <c r="L179" s="212" t="s">
        <v>181</v>
      </c>
      <c r="M179" s="219" t="s">
        <v>364</v>
      </c>
      <c r="N179" s="219" t="s">
        <v>293</v>
      </c>
      <c r="O179" s="212"/>
    </row>
    <row r="180" spans="1:63" s="116" customFormat="1" ht="15" customHeight="1">
      <c r="A180" s="211">
        <v>44438</v>
      </c>
      <c r="B180" s="218" t="s">
        <v>263</v>
      </c>
      <c r="C180" s="217" t="s">
        <v>6</v>
      </c>
      <c r="D180" s="218" t="s">
        <v>5</v>
      </c>
      <c r="E180" s="213"/>
      <c r="F180" s="213">
        <v>37000</v>
      </c>
      <c r="G180" s="224">
        <f t="shared" si="10"/>
        <v>30351701</v>
      </c>
      <c r="H180" s="217" t="s">
        <v>31</v>
      </c>
      <c r="I180" s="219" t="s">
        <v>176</v>
      </c>
      <c r="J180" s="219" t="s">
        <v>111</v>
      </c>
      <c r="K180" s="218" t="s">
        <v>285</v>
      </c>
      <c r="L180" s="212" t="s">
        <v>181</v>
      </c>
      <c r="M180" s="219" t="s">
        <v>365</v>
      </c>
      <c r="N180" s="219" t="s">
        <v>293</v>
      </c>
      <c r="O180" s="212"/>
      <c r="P180" s="201"/>
      <c r="Q180" s="201"/>
      <c r="R180" s="201"/>
      <c r="S180" s="201"/>
      <c r="T180" s="201"/>
      <c r="U180" s="201"/>
      <c r="V180" s="201"/>
      <c r="W180" s="201"/>
      <c r="X180" s="201"/>
      <c r="Y180" s="201"/>
      <c r="Z180" s="201"/>
      <c r="AA180" s="201"/>
      <c r="AB180" s="201"/>
      <c r="AC180" s="201"/>
      <c r="AD180" s="201"/>
      <c r="AE180" s="201"/>
      <c r="AF180" s="201"/>
      <c r="AG180" s="201"/>
      <c r="AH180" s="201"/>
      <c r="AI180" s="201"/>
      <c r="AJ180" s="201"/>
      <c r="AK180" s="201"/>
      <c r="AL180" s="201"/>
      <c r="AM180" s="201"/>
      <c r="AN180" s="201"/>
      <c r="AO180" s="201"/>
      <c r="AP180" s="201"/>
      <c r="AQ180" s="201"/>
      <c r="AR180" s="201"/>
      <c r="AS180" s="201"/>
      <c r="AT180" s="201"/>
      <c r="AU180" s="201"/>
      <c r="AV180" s="201"/>
      <c r="AW180" s="201"/>
      <c r="AX180" s="201"/>
      <c r="AY180" s="201"/>
      <c r="AZ180" s="201"/>
      <c r="BA180" s="201"/>
      <c r="BB180" s="201"/>
      <c r="BC180" s="201"/>
      <c r="BD180" s="201"/>
      <c r="BE180" s="201"/>
      <c r="BF180" s="201"/>
      <c r="BG180" s="201"/>
      <c r="BH180" s="201"/>
      <c r="BI180" s="201"/>
      <c r="BJ180" s="201"/>
      <c r="BK180" s="201"/>
    </row>
    <row r="181" spans="1:63" s="116" customFormat="1" ht="15" customHeight="1">
      <c r="A181" s="211">
        <v>44438</v>
      </c>
      <c r="B181" s="218" t="s">
        <v>264</v>
      </c>
      <c r="C181" s="218" t="s">
        <v>6</v>
      </c>
      <c r="D181" s="221" t="s">
        <v>199</v>
      </c>
      <c r="E181" s="213"/>
      <c r="F181" s="213">
        <v>5000</v>
      </c>
      <c r="G181" s="213">
        <f t="shared" si="10"/>
        <v>30346701</v>
      </c>
      <c r="H181" s="217" t="s">
        <v>31</v>
      </c>
      <c r="I181" s="245" t="s">
        <v>176</v>
      </c>
      <c r="J181" s="219" t="s">
        <v>111</v>
      </c>
      <c r="K181" s="218" t="s">
        <v>285</v>
      </c>
      <c r="L181" s="212" t="s">
        <v>181</v>
      </c>
      <c r="M181" s="219" t="s">
        <v>366</v>
      </c>
      <c r="N181" s="219" t="s">
        <v>293</v>
      </c>
      <c r="O181" s="212"/>
      <c r="P181" s="201"/>
      <c r="Q181" s="201"/>
      <c r="R181" s="201"/>
      <c r="S181" s="201"/>
      <c r="T181" s="201"/>
      <c r="U181" s="201"/>
      <c r="V181" s="201"/>
      <c r="W181" s="201"/>
      <c r="X181" s="201"/>
      <c r="Y181" s="201"/>
      <c r="Z181" s="201"/>
      <c r="AA181" s="201"/>
      <c r="AB181" s="201"/>
      <c r="AC181" s="201"/>
      <c r="AD181" s="201"/>
      <c r="AE181" s="201"/>
      <c r="AF181" s="201"/>
      <c r="AG181" s="201"/>
      <c r="AH181" s="201"/>
      <c r="AI181" s="201"/>
      <c r="AJ181" s="201"/>
      <c r="AK181" s="201"/>
      <c r="AL181" s="201"/>
      <c r="AM181" s="201"/>
      <c r="AN181" s="201"/>
      <c r="AO181" s="201"/>
      <c r="AP181" s="201"/>
      <c r="AQ181" s="201"/>
      <c r="AR181" s="201"/>
      <c r="AS181" s="201"/>
      <c r="AT181" s="201"/>
      <c r="AU181" s="201"/>
      <c r="AV181" s="201"/>
      <c r="AW181" s="201"/>
      <c r="AX181" s="201"/>
      <c r="AY181" s="201"/>
      <c r="AZ181" s="201"/>
      <c r="BA181" s="201"/>
      <c r="BB181" s="201"/>
      <c r="BC181" s="201"/>
      <c r="BD181" s="201"/>
      <c r="BE181" s="201"/>
      <c r="BF181" s="201"/>
      <c r="BG181" s="201"/>
      <c r="BH181" s="201"/>
      <c r="BI181" s="201"/>
      <c r="BJ181" s="201"/>
      <c r="BK181" s="201"/>
    </row>
    <row r="182" spans="1:63" s="116" customFormat="1" ht="14.25" customHeight="1">
      <c r="A182" s="235">
        <v>44438</v>
      </c>
      <c r="B182" s="241" t="s">
        <v>265</v>
      </c>
      <c r="C182" s="241" t="s">
        <v>6</v>
      </c>
      <c r="D182" s="256" t="s">
        <v>175</v>
      </c>
      <c r="E182" s="237"/>
      <c r="F182" s="237">
        <v>21000</v>
      </c>
      <c r="G182" s="237">
        <f t="shared" si="10"/>
        <v>30325701</v>
      </c>
      <c r="H182" s="236" t="s">
        <v>31</v>
      </c>
      <c r="I182" s="255" t="s">
        <v>176</v>
      </c>
      <c r="J182" s="239" t="s">
        <v>111</v>
      </c>
      <c r="K182" s="241" t="s">
        <v>285</v>
      </c>
      <c r="L182" s="234" t="s">
        <v>181</v>
      </c>
      <c r="M182" s="239" t="s">
        <v>367</v>
      </c>
      <c r="N182" s="239" t="s">
        <v>293</v>
      </c>
      <c r="O182" s="234"/>
    </row>
    <row r="183" spans="1:63" s="116" customFormat="1" ht="15" customHeight="1">
      <c r="A183" s="211">
        <v>44438</v>
      </c>
      <c r="B183" s="218" t="s">
        <v>373</v>
      </c>
      <c r="C183" s="217" t="s">
        <v>157</v>
      </c>
      <c r="D183" s="217" t="s">
        <v>192</v>
      </c>
      <c r="E183" s="213"/>
      <c r="F183" s="213">
        <v>16868</v>
      </c>
      <c r="G183" s="213">
        <f t="shared" si="10"/>
        <v>30308833</v>
      </c>
      <c r="H183" s="217" t="s">
        <v>29</v>
      </c>
      <c r="I183" s="216" t="s">
        <v>271</v>
      </c>
      <c r="J183" s="216" t="s">
        <v>303</v>
      </c>
      <c r="K183" s="218" t="s">
        <v>284</v>
      </c>
      <c r="L183" s="212" t="s">
        <v>181</v>
      </c>
      <c r="M183" s="212"/>
      <c r="N183" s="219"/>
      <c r="O183" s="212"/>
      <c r="P183" s="201"/>
      <c r="Q183" s="201"/>
      <c r="R183" s="201"/>
      <c r="S183" s="201"/>
      <c r="T183" s="201"/>
      <c r="U183" s="201"/>
      <c r="V183" s="201"/>
      <c r="W183" s="201"/>
      <c r="X183" s="201"/>
      <c r="Y183" s="201"/>
      <c r="Z183" s="201"/>
      <c r="AA183" s="201"/>
      <c r="AB183" s="201"/>
      <c r="AC183" s="201"/>
      <c r="AD183" s="201"/>
      <c r="AE183" s="201"/>
      <c r="AF183" s="201"/>
      <c r="AG183" s="201"/>
      <c r="AH183" s="201"/>
      <c r="AI183" s="201"/>
      <c r="AJ183" s="201"/>
      <c r="AK183" s="201"/>
      <c r="AL183" s="201"/>
      <c r="AM183" s="201"/>
      <c r="AN183" s="201"/>
      <c r="AO183" s="201"/>
      <c r="AP183" s="201"/>
      <c r="AQ183" s="201"/>
      <c r="AR183" s="201"/>
      <c r="AS183" s="201"/>
      <c r="AT183" s="201"/>
      <c r="AU183" s="201"/>
      <c r="AV183" s="201"/>
      <c r="AW183" s="201"/>
      <c r="AX183" s="201"/>
      <c r="AY183" s="201"/>
      <c r="AZ183" s="201"/>
      <c r="BA183" s="201"/>
      <c r="BB183" s="201"/>
      <c r="BC183" s="201"/>
      <c r="BD183" s="201"/>
      <c r="BE183" s="201"/>
      <c r="BF183" s="201"/>
      <c r="BG183" s="201"/>
      <c r="BH183" s="201"/>
      <c r="BI183" s="201"/>
      <c r="BJ183" s="201"/>
      <c r="BK183" s="201"/>
    </row>
    <row r="184" spans="1:63" s="201" customFormat="1" ht="15" customHeight="1">
      <c r="A184" s="211">
        <v>44438</v>
      </c>
      <c r="B184" s="218" t="s">
        <v>270</v>
      </c>
      <c r="C184" s="218" t="s">
        <v>4</v>
      </c>
      <c r="D184" s="217" t="s">
        <v>192</v>
      </c>
      <c r="E184" s="213"/>
      <c r="F184" s="213">
        <v>260000</v>
      </c>
      <c r="G184" s="213">
        <f t="shared" si="10"/>
        <v>30048833</v>
      </c>
      <c r="H184" s="217" t="s">
        <v>29</v>
      </c>
      <c r="I184" s="216" t="s">
        <v>272</v>
      </c>
      <c r="J184" s="216" t="s">
        <v>128</v>
      </c>
      <c r="K184" s="218" t="s">
        <v>284</v>
      </c>
      <c r="L184" s="212" t="s">
        <v>181</v>
      </c>
      <c r="M184" s="3"/>
      <c r="N184" s="219"/>
      <c r="O184" s="212"/>
    </row>
    <row r="185" spans="1:63" s="116" customFormat="1" ht="15" customHeight="1">
      <c r="A185" s="211">
        <v>44439</v>
      </c>
      <c r="B185" s="217" t="s">
        <v>316</v>
      </c>
      <c r="C185" s="217" t="s">
        <v>155</v>
      </c>
      <c r="D185" s="217" t="s">
        <v>175</v>
      </c>
      <c r="E185" s="213"/>
      <c r="F185" s="213">
        <v>12000</v>
      </c>
      <c r="G185" s="213">
        <f t="shared" ref="G185:G191" si="11">G184+E185-F185</f>
        <v>30036833</v>
      </c>
      <c r="H185" s="217" t="s">
        <v>187</v>
      </c>
      <c r="I185" s="216" t="s">
        <v>178</v>
      </c>
      <c r="J185" s="216" t="s">
        <v>303</v>
      </c>
      <c r="K185" s="218" t="s">
        <v>284</v>
      </c>
      <c r="L185" s="212" t="s">
        <v>181</v>
      </c>
      <c r="M185" s="3"/>
      <c r="N185" s="219"/>
      <c r="O185" s="212"/>
    </row>
    <row r="186" spans="1:63" s="116" customFormat="1" ht="15" customHeight="1">
      <c r="A186" s="211">
        <v>44439</v>
      </c>
      <c r="B186" s="218" t="s">
        <v>381</v>
      </c>
      <c r="C186" s="217" t="s">
        <v>40</v>
      </c>
      <c r="D186" s="217" t="s">
        <v>175</v>
      </c>
      <c r="E186" s="213"/>
      <c r="F186" s="213">
        <v>53900</v>
      </c>
      <c r="G186" s="224">
        <f t="shared" si="11"/>
        <v>29982933</v>
      </c>
      <c r="H186" s="217" t="s">
        <v>187</v>
      </c>
      <c r="I186" s="216" t="s">
        <v>178</v>
      </c>
      <c r="J186" s="216" t="s">
        <v>303</v>
      </c>
      <c r="K186" s="218" t="s">
        <v>284</v>
      </c>
      <c r="L186" s="212" t="s">
        <v>181</v>
      </c>
      <c r="M186" s="219"/>
      <c r="N186" s="219"/>
      <c r="O186" s="212"/>
    </row>
    <row r="187" spans="1:63" s="116" customFormat="1" ht="15" customHeight="1">
      <c r="A187" s="211">
        <v>44439</v>
      </c>
      <c r="B187" s="217" t="s">
        <v>194</v>
      </c>
      <c r="C187" s="217" t="s">
        <v>84</v>
      </c>
      <c r="D187" s="217"/>
      <c r="E187" s="213"/>
      <c r="F187" s="213">
        <v>15000</v>
      </c>
      <c r="G187" s="213">
        <f t="shared" si="11"/>
        <v>29967933</v>
      </c>
      <c r="H187" s="217" t="s">
        <v>187</v>
      </c>
      <c r="I187" s="216" t="s">
        <v>178</v>
      </c>
      <c r="J187" s="219"/>
      <c r="K187" s="218"/>
      <c r="L187" s="212" t="s">
        <v>181</v>
      </c>
      <c r="M187" s="3"/>
      <c r="N187" s="219"/>
      <c r="O187" s="212"/>
    </row>
    <row r="188" spans="1:63" s="116" customFormat="1" ht="15" customHeight="1">
      <c r="A188" s="211">
        <v>44439</v>
      </c>
      <c r="B188" s="218" t="s">
        <v>197</v>
      </c>
      <c r="C188" s="217" t="s">
        <v>40</v>
      </c>
      <c r="D188" s="218" t="s">
        <v>5</v>
      </c>
      <c r="E188" s="213"/>
      <c r="F188" s="213">
        <v>39500</v>
      </c>
      <c r="G188" s="213">
        <f t="shared" si="11"/>
        <v>29928433</v>
      </c>
      <c r="H188" s="217" t="s">
        <v>102</v>
      </c>
      <c r="I188" s="216" t="s">
        <v>178</v>
      </c>
      <c r="J188" s="216" t="s">
        <v>111</v>
      </c>
      <c r="K188" s="218" t="s">
        <v>285</v>
      </c>
      <c r="L188" s="212" t="s">
        <v>181</v>
      </c>
      <c r="M188" s="219" t="s">
        <v>368</v>
      </c>
      <c r="N188" s="219" t="s">
        <v>295</v>
      </c>
      <c r="O188" s="212"/>
      <c r="P188" s="201"/>
      <c r="Q188" s="201"/>
      <c r="R188" s="201"/>
      <c r="S188" s="201"/>
      <c r="T188" s="201"/>
      <c r="U188" s="201"/>
      <c r="V188" s="201"/>
      <c r="W188" s="201"/>
      <c r="X188" s="201"/>
      <c r="Y188" s="201"/>
      <c r="Z188" s="201"/>
      <c r="AA188" s="201"/>
      <c r="AB188" s="201"/>
      <c r="AC188" s="201"/>
      <c r="AD188" s="201"/>
      <c r="AE188" s="201"/>
      <c r="AF188" s="201"/>
      <c r="AG188" s="201"/>
      <c r="AH188" s="201"/>
      <c r="AI188" s="201"/>
      <c r="AJ188" s="201"/>
      <c r="AK188" s="201"/>
      <c r="AL188" s="201"/>
      <c r="AM188" s="201"/>
      <c r="AN188" s="201"/>
      <c r="AO188" s="201"/>
      <c r="AP188" s="201"/>
      <c r="AQ188" s="201"/>
      <c r="AR188" s="201"/>
      <c r="AS188" s="201"/>
      <c r="AT188" s="201"/>
      <c r="AU188" s="201"/>
      <c r="AV188" s="201"/>
      <c r="AW188" s="201"/>
      <c r="AX188" s="201"/>
      <c r="AY188" s="201"/>
      <c r="AZ188" s="201"/>
      <c r="BA188" s="201"/>
      <c r="BB188" s="201"/>
      <c r="BC188" s="201"/>
      <c r="BD188" s="201"/>
      <c r="BE188" s="201"/>
      <c r="BF188" s="201"/>
      <c r="BG188" s="201"/>
      <c r="BH188" s="201"/>
      <c r="BI188" s="201"/>
      <c r="BJ188" s="201"/>
      <c r="BK188" s="201"/>
    </row>
    <row r="189" spans="1:63" s="116" customFormat="1" ht="15" customHeight="1">
      <c r="A189" s="211">
        <v>44439</v>
      </c>
      <c r="B189" s="217" t="s">
        <v>205</v>
      </c>
      <c r="C189" s="217" t="s">
        <v>40</v>
      </c>
      <c r="D189" s="217" t="s">
        <v>199</v>
      </c>
      <c r="E189" s="213"/>
      <c r="F189" s="213">
        <v>20500</v>
      </c>
      <c r="G189" s="213">
        <f t="shared" si="11"/>
        <v>29907933</v>
      </c>
      <c r="H189" s="217" t="s">
        <v>37</v>
      </c>
      <c r="I189" s="216" t="s">
        <v>178</v>
      </c>
      <c r="J189" s="216" t="s">
        <v>111</v>
      </c>
      <c r="K189" s="218" t="s">
        <v>285</v>
      </c>
      <c r="L189" s="212" t="s">
        <v>181</v>
      </c>
      <c r="M189" s="219" t="s">
        <v>369</v>
      </c>
      <c r="N189" s="219" t="s">
        <v>295</v>
      </c>
      <c r="O189" s="212"/>
      <c r="P189" s="201"/>
      <c r="Q189" s="201"/>
      <c r="R189" s="201"/>
      <c r="S189" s="201"/>
      <c r="T189" s="201"/>
      <c r="U189" s="201"/>
      <c r="V189" s="201"/>
      <c r="W189" s="201"/>
      <c r="X189" s="201"/>
      <c r="Y189" s="201"/>
      <c r="Z189" s="201"/>
      <c r="AA189" s="201"/>
      <c r="AB189" s="201"/>
      <c r="AC189" s="201"/>
      <c r="AD189" s="201"/>
      <c r="AE189" s="201"/>
      <c r="AF189" s="201"/>
      <c r="AG189" s="201"/>
      <c r="AH189" s="201"/>
      <c r="AI189" s="201"/>
      <c r="AJ189" s="201"/>
      <c r="AK189" s="201"/>
      <c r="AL189" s="201"/>
      <c r="AM189" s="201"/>
      <c r="AN189" s="201"/>
      <c r="AO189" s="201"/>
      <c r="AP189" s="201"/>
      <c r="AQ189" s="201"/>
      <c r="AR189" s="201"/>
      <c r="AS189" s="201"/>
      <c r="AT189" s="201"/>
      <c r="AU189" s="201"/>
      <c r="AV189" s="201"/>
      <c r="AW189" s="201"/>
      <c r="AX189" s="201"/>
      <c r="AY189" s="201"/>
      <c r="AZ189" s="201"/>
      <c r="BA189" s="201"/>
      <c r="BB189" s="201"/>
      <c r="BC189" s="201"/>
      <c r="BD189" s="201"/>
      <c r="BE189" s="201"/>
      <c r="BF189" s="201"/>
      <c r="BG189" s="201"/>
      <c r="BH189" s="201"/>
      <c r="BI189" s="201"/>
      <c r="BJ189" s="201"/>
      <c r="BK189" s="201"/>
    </row>
    <row r="190" spans="1:63" s="116" customFormat="1" ht="15" customHeight="1">
      <c r="A190" s="211">
        <v>44439</v>
      </c>
      <c r="B190" s="217" t="s">
        <v>204</v>
      </c>
      <c r="C190" s="217" t="s">
        <v>40</v>
      </c>
      <c r="D190" s="217" t="s">
        <v>5</v>
      </c>
      <c r="E190" s="213"/>
      <c r="F190" s="213">
        <v>15700</v>
      </c>
      <c r="G190" s="213">
        <f t="shared" si="11"/>
        <v>29892233</v>
      </c>
      <c r="H190" s="217" t="s">
        <v>122</v>
      </c>
      <c r="I190" s="216" t="s">
        <v>178</v>
      </c>
      <c r="J190" s="216" t="s">
        <v>111</v>
      </c>
      <c r="K190" s="218" t="s">
        <v>285</v>
      </c>
      <c r="L190" s="212" t="s">
        <v>181</v>
      </c>
      <c r="M190" s="219" t="s">
        <v>370</v>
      </c>
      <c r="N190" s="219" t="s">
        <v>295</v>
      </c>
      <c r="O190" s="212"/>
    </row>
    <row r="191" spans="1:63" s="116" customFormat="1" ht="15" customHeight="1">
      <c r="A191" s="211">
        <v>44439</v>
      </c>
      <c r="B191" s="217" t="s">
        <v>202</v>
      </c>
      <c r="C191" s="217" t="s">
        <v>203</v>
      </c>
      <c r="D191" s="217"/>
      <c r="E191" s="213">
        <v>20000</v>
      </c>
      <c r="F191" s="213"/>
      <c r="G191" s="213">
        <f t="shared" si="11"/>
        <v>29912233</v>
      </c>
      <c r="H191" s="217" t="s">
        <v>122</v>
      </c>
      <c r="I191" s="216" t="s">
        <v>178</v>
      </c>
      <c r="J191" s="216"/>
      <c r="K191" s="218"/>
      <c r="L191" s="212" t="s">
        <v>181</v>
      </c>
      <c r="M191" s="3"/>
      <c r="N191" s="219"/>
      <c r="O191" s="212"/>
      <c r="P191" s="201"/>
      <c r="Q191" s="201"/>
      <c r="R191" s="201"/>
      <c r="S191" s="201"/>
      <c r="T191" s="201"/>
      <c r="U191" s="201"/>
      <c r="V191" s="201"/>
      <c r="W191" s="201"/>
      <c r="X191" s="201"/>
      <c r="Y191" s="201"/>
      <c r="Z191" s="201"/>
      <c r="AA191" s="201"/>
      <c r="AB191" s="201"/>
      <c r="AC191" s="201"/>
      <c r="AD191" s="201"/>
      <c r="AE191" s="201"/>
      <c r="AF191" s="201"/>
      <c r="AG191" s="201"/>
      <c r="AH191" s="201"/>
      <c r="AI191" s="201"/>
      <c r="AJ191" s="201"/>
      <c r="AK191" s="201"/>
      <c r="AL191" s="201"/>
      <c r="AM191" s="201"/>
      <c r="AN191" s="201"/>
      <c r="AO191" s="201"/>
      <c r="AP191" s="201"/>
      <c r="AQ191" s="201"/>
      <c r="AR191" s="201"/>
      <c r="AS191" s="201"/>
      <c r="AT191" s="201"/>
      <c r="AU191" s="201"/>
      <c r="AV191" s="201"/>
      <c r="AW191" s="201"/>
      <c r="AX191" s="201"/>
      <c r="AY191" s="201"/>
      <c r="AZ191" s="201"/>
      <c r="BA191" s="201"/>
      <c r="BB191" s="201"/>
      <c r="BC191" s="201"/>
      <c r="BD191" s="201"/>
      <c r="BE191" s="201"/>
      <c r="BF191" s="201"/>
      <c r="BG191" s="201"/>
      <c r="BH191" s="201"/>
      <c r="BI191" s="201"/>
      <c r="BJ191" s="201"/>
      <c r="BK191" s="201"/>
    </row>
    <row r="192" spans="1:63" s="201" customFormat="1" ht="15" customHeight="1">
      <c r="A192" s="211">
        <v>44439</v>
      </c>
      <c r="B192" s="218" t="s">
        <v>266</v>
      </c>
      <c r="C192" s="217" t="s">
        <v>84</v>
      </c>
      <c r="D192" s="221"/>
      <c r="E192" s="213">
        <v>15000</v>
      </c>
      <c r="F192" s="213"/>
      <c r="G192" s="213">
        <f>+G191+E192-F192</f>
        <v>29927233</v>
      </c>
      <c r="H192" s="217" t="s">
        <v>31</v>
      </c>
      <c r="I192" s="216" t="s">
        <v>178</v>
      </c>
      <c r="J192" s="216"/>
      <c r="K192" s="218"/>
      <c r="L192" s="212" t="s">
        <v>181</v>
      </c>
      <c r="M192" s="243"/>
      <c r="N192" s="219"/>
      <c r="O192" s="212"/>
      <c r="P192" s="116"/>
      <c r="Q192" s="116"/>
      <c r="R192" s="116"/>
      <c r="S192" s="116"/>
      <c r="T192" s="116"/>
      <c r="U192" s="116"/>
      <c r="V192" s="116"/>
      <c r="W192" s="116"/>
      <c r="X192" s="116"/>
      <c r="Y192" s="116"/>
      <c r="Z192" s="116"/>
      <c r="AA192" s="116"/>
      <c r="AB192" s="116"/>
      <c r="AC192" s="116"/>
      <c r="AD192" s="116"/>
      <c r="AE192" s="116"/>
      <c r="AF192" s="116"/>
      <c r="AG192" s="116"/>
      <c r="AH192" s="116"/>
      <c r="AI192" s="116"/>
      <c r="AJ192" s="116"/>
      <c r="AK192" s="116"/>
      <c r="AL192" s="116"/>
      <c r="AM192" s="116"/>
      <c r="AN192" s="116"/>
      <c r="AO192" s="116"/>
      <c r="AP192" s="116"/>
      <c r="AQ192" s="116"/>
      <c r="AR192" s="116"/>
      <c r="AS192" s="116"/>
      <c r="AT192" s="116"/>
      <c r="AU192" s="116"/>
      <c r="AV192" s="116"/>
      <c r="AW192" s="116"/>
      <c r="AX192" s="116"/>
      <c r="AY192" s="116"/>
      <c r="AZ192" s="116"/>
      <c r="BA192" s="116"/>
      <c r="BB192" s="116"/>
      <c r="BC192" s="116"/>
      <c r="BD192" s="116"/>
      <c r="BE192" s="116"/>
      <c r="BF192" s="116"/>
      <c r="BG192" s="116"/>
      <c r="BH192" s="116"/>
      <c r="BI192" s="116"/>
      <c r="BJ192" s="116"/>
      <c r="BK192" s="116"/>
    </row>
    <row r="193" spans="1:63" s="116" customFormat="1" ht="15" customHeight="1">
      <c r="A193" s="211">
        <v>44439</v>
      </c>
      <c r="B193" s="218" t="s">
        <v>304</v>
      </c>
      <c r="C193" s="217" t="s">
        <v>41</v>
      </c>
      <c r="D193" s="212" t="s">
        <v>192</v>
      </c>
      <c r="E193" s="213"/>
      <c r="F193" s="213">
        <v>14500</v>
      </c>
      <c r="G193" s="213">
        <f>+G192+E193-F193</f>
        <v>29912733</v>
      </c>
      <c r="H193" s="218" t="s">
        <v>31</v>
      </c>
      <c r="I193" s="219" t="s">
        <v>176</v>
      </c>
      <c r="J193" s="216" t="s">
        <v>303</v>
      </c>
      <c r="K193" s="218" t="s">
        <v>284</v>
      </c>
      <c r="L193" s="212" t="s">
        <v>181</v>
      </c>
      <c r="M193" s="243"/>
      <c r="N193" s="219"/>
      <c r="O193" s="212"/>
    </row>
    <row r="194" spans="1:63" s="201" customFormat="1" ht="15" customHeight="1">
      <c r="A194" s="211">
        <v>44439</v>
      </c>
      <c r="B194" s="220" t="s">
        <v>122</v>
      </c>
      <c r="C194" s="217" t="s">
        <v>84</v>
      </c>
      <c r="D194" s="225"/>
      <c r="E194" s="213"/>
      <c r="F194" s="213">
        <v>20000</v>
      </c>
      <c r="G194" s="213">
        <f>+G193+E194-F194</f>
        <v>29892733</v>
      </c>
      <c r="H194" s="218" t="s">
        <v>31</v>
      </c>
      <c r="I194" s="216" t="s">
        <v>178</v>
      </c>
      <c r="J194" s="216"/>
      <c r="K194" s="218"/>
      <c r="L194" s="212" t="s">
        <v>181</v>
      </c>
      <c r="M194" s="243"/>
      <c r="N194" s="219"/>
      <c r="O194" s="218"/>
    </row>
    <row r="195" spans="1:63" s="201" customFormat="1" ht="15" customHeight="1">
      <c r="A195" s="211">
        <v>44439</v>
      </c>
      <c r="B195" s="217" t="s">
        <v>268</v>
      </c>
      <c r="C195" s="217" t="s">
        <v>41</v>
      </c>
      <c r="D195" s="217" t="s">
        <v>192</v>
      </c>
      <c r="E195" s="213"/>
      <c r="F195" s="213">
        <v>108000</v>
      </c>
      <c r="G195" s="213">
        <f>+G194+E195-F195</f>
        <v>29784733</v>
      </c>
      <c r="H195" s="217" t="s">
        <v>31</v>
      </c>
      <c r="I195" s="219" t="s">
        <v>176</v>
      </c>
      <c r="J195" s="219" t="s">
        <v>111</v>
      </c>
      <c r="K195" s="218" t="s">
        <v>285</v>
      </c>
      <c r="L195" s="212" t="s">
        <v>181</v>
      </c>
      <c r="M195" s="219" t="s">
        <v>371</v>
      </c>
      <c r="N195" s="219" t="s">
        <v>286</v>
      </c>
      <c r="O195" s="212"/>
      <c r="P195" s="116"/>
      <c r="Q195" s="116"/>
      <c r="R195" s="116"/>
      <c r="S195" s="116"/>
      <c r="T195" s="116"/>
      <c r="U195" s="116"/>
      <c r="V195" s="116"/>
      <c r="W195" s="116"/>
      <c r="X195" s="116"/>
      <c r="Y195" s="116"/>
      <c r="Z195" s="116"/>
      <c r="AA195" s="116"/>
      <c r="AB195" s="116"/>
      <c r="AC195" s="116"/>
      <c r="AD195" s="116"/>
      <c r="AE195" s="116"/>
      <c r="AF195" s="116"/>
      <c r="AG195" s="116"/>
      <c r="AH195" s="116"/>
      <c r="AI195" s="116"/>
      <c r="AJ195" s="116"/>
      <c r="AK195" s="116"/>
      <c r="AL195" s="116"/>
      <c r="AM195" s="116"/>
      <c r="AN195" s="116"/>
      <c r="AO195" s="116"/>
      <c r="AP195" s="116"/>
      <c r="AQ195" s="116"/>
      <c r="AR195" s="116"/>
      <c r="AS195" s="116"/>
      <c r="AT195" s="116"/>
      <c r="AU195" s="116"/>
      <c r="AV195" s="116"/>
      <c r="AW195" s="116"/>
      <c r="AX195" s="116"/>
      <c r="AY195" s="116"/>
      <c r="AZ195" s="116"/>
      <c r="BA195" s="116"/>
      <c r="BB195" s="116"/>
      <c r="BC195" s="116"/>
      <c r="BD195" s="116"/>
      <c r="BE195" s="116"/>
      <c r="BF195" s="116"/>
      <c r="BG195" s="116"/>
      <c r="BH195" s="116"/>
      <c r="BI195" s="116"/>
      <c r="BJ195" s="116"/>
      <c r="BK195" s="116"/>
    </row>
    <row r="196" spans="1:63" s="116" customFormat="1" ht="15" customHeight="1">
      <c r="A196" s="211"/>
      <c r="B196" s="217"/>
      <c r="C196" s="217"/>
      <c r="D196" s="217"/>
      <c r="E196" s="213"/>
      <c r="F196" s="213"/>
      <c r="G196" s="213">
        <f>+G195+E196-F196</f>
        <v>29784733</v>
      </c>
      <c r="H196" s="217"/>
      <c r="I196" s="216"/>
      <c r="J196" s="216"/>
      <c r="K196" s="218"/>
      <c r="L196" s="212"/>
      <c r="M196" s="212"/>
      <c r="N196" s="219"/>
      <c r="O196" s="212"/>
    </row>
    <row r="197" spans="1:63" s="116" customFormat="1" ht="15" customHeight="1">
      <c r="A197" s="211"/>
      <c r="B197" s="217"/>
      <c r="C197" s="217"/>
      <c r="D197" s="217"/>
      <c r="E197" s="213"/>
      <c r="F197" s="213"/>
      <c r="G197" s="213"/>
      <c r="H197" s="217"/>
      <c r="I197" s="216"/>
      <c r="J197" s="216"/>
      <c r="K197" s="218"/>
      <c r="L197" s="212"/>
      <c r="M197" s="219"/>
      <c r="N197" s="219"/>
      <c r="O197" s="212"/>
      <c r="P197" s="201"/>
      <c r="Q197" s="201"/>
      <c r="R197" s="201"/>
      <c r="S197" s="201"/>
      <c r="T197" s="201"/>
      <c r="U197" s="201"/>
      <c r="V197" s="201"/>
      <c r="W197" s="201"/>
      <c r="X197" s="201"/>
      <c r="Y197" s="201"/>
      <c r="Z197" s="201"/>
      <c r="AA197" s="201"/>
      <c r="AB197" s="201"/>
      <c r="AC197" s="201"/>
      <c r="AD197" s="201"/>
      <c r="AE197" s="201"/>
      <c r="AF197" s="201"/>
      <c r="AG197" s="201"/>
      <c r="AH197" s="201"/>
      <c r="AI197" s="201"/>
      <c r="AJ197" s="201"/>
      <c r="AK197" s="201"/>
      <c r="AL197" s="201"/>
      <c r="AM197" s="201"/>
      <c r="AN197" s="201"/>
      <c r="AO197" s="201"/>
      <c r="AP197" s="201"/>
      <c r="AQ197" s="201"/>
      <c r="AR197" s="201"/>
      <c r="AS197" s="201"/>
      <c r="AT197" s="201"/>
      <c r="AU197" s="201"/>
      <c r="AV197" s="201"/>
      <c r="AW197" s="201"/>
      <c r="AX197" s="201"/>
      <c r="AY197" s="201"/>
      <c r="AZ197" s="201"/>
      <c r="BA197" s="201"/>
      <c r="BB197" s="201"/>
      <c r="BC197" s="201"/>
      <c r="BD197" s="201"/>
      <c r="BE197" s="201"/>
      <c r="BF197" s="201"/>
      <c r="BG197" s="201"/>
      <c r="BH197" s="201"/>
      <c r="BI197" s="201"/>
      <c r="BJ197" s="201"/>
      <c r="BK197" s="201"/>
    </row>
    <row r="198" spans="1:63" s="116" customFormat="1" ht="15" customHeight="1">
      <c r="A198" s="211"/>
      <c r="B198" s="217"/>
      <c r="C198" s="217"/>
      <c r="D198" s="217"/>
      <c r="E198" s="213"/>
      <c r="F198" s="213"/>
      <c r="G198" s="213"/>
      <c r="H198" s="217"/>
      <c r="I198" s="216"/>
      <c r="J198" s="216"/>
      <c r="K198" s="218"/>
      <c r="L198" s="212"/>
      <c r="M198" s="219"/>
      <c r="N198" s="219"/>
      <c r="O198" s="212"/>
      <c r="P198" s="201"/>
      <c r="Q198" s="201"/>
      <c r="R198" s="201"/>
      <c r="S198" s="201"/>
      <c r="T198" s="201"/>
      <c r="U198" s="201"/>
      <c r="V198" s="201"/>
      <c r="W198" s="201"/>
      <c r="X198" s="201"/>
      <c r="Y198" s="201"/>
      <c r="Z198" s="201"/>
      <c r="AA198" s="201"/>
      <c r="AB198" s="201"/>
      <c r="AC198" s="201"/>
      <c r="AD198" s="201"/>
      <c r="AE198" s="201"/>
      <c r="AF198" s="201"/>
      <c r="AG198" s="201"/>
      <c r="AH198" s="201"/>
      <c r="AI198" s="201"/>
      <c r="AJ198" s="201"/>
      <c r="AK198" s="201"/>
      <c r="AL198" s="201"/>
      <c r="AM198" s="201"/>
      <c r="AN198" s="201"/>
      <c r="AO198" s="201"/>
      <c r="AP198" s="201"/>
      <c r="AQ198" s="201"/>
      <c r="AR198" s="201"/>
      <c r="AS198" s="201"/>
      <c r="AT198" s="201"/>
      <c r="AU198" s="201"/>
      <c r="AV198" s="201"/>
      <c r="AW198" s="201"/>
      <c r="AX198" s="201"/>
      <c r="AY198" s="201"/>
      <c r="AZ198" s="201"/>
      <c r="BA198" s="201"/>
      <c r="BB198" s="201"/>
      <c r="BC198" s="201"/>
      <c r="BD198" s="201"/>
      <c r="BE198" s="201"/>
      <c r="BF198" s="201"/>
      <c r="BG198" s="201"/>
      <c r="BH198" s="201"/>
      <c r="BI198" s="201"/>
      <c r="BJ198" s="201"/>
      <c r="BK198" s="201"/>
    </row>
    <row r="199" spans="1:63" s="201" customFormat="1" ht="15" customHeight="1">
      <c r="A199" s="211"/>
      <c r="B199" s="217"/>
      <c r="C199" s="217"/>
      <c r="D199" s="217"/>
      <c r="E199" s="213"/>
      <c r="F199" s="213"/>
      <c r="G199" s="213"/>
      <c r="H199" s="217"/>
      <c r="I199" s="216"/>
      <c r="J199" s="223"/>
      <c r="K199" s="218"/>
      <c r="L199" s="212"/>
      <c r="M199" s="3"/>
      <c r="N199" s="219"/>
      <c r="O199" s="212"/>
    </row>
    <row r="200" spans="1:63" s="201" customFormat="1" ht="15" customHeight="1">
      <c r="A200" s="211"/>
      <c r="B200" s="217"/>
      <c r="C200" s="217"/>
      <c r="D200" s="217"/>
      <c r="E200" s="213"/>
      <c r="F200" s="213"/>
      <c r="G200" s="213"/>
      <c r="H200" s="217"/>
      <c r="I200" s="216"/>
      <c r="J200" s="216"/>
      <c r="K200" s="222"/>
      <c r="L200" s="212"/>
      <c r="M200" s="212"/>
      <c r="N200" s="219"/>
      <c r="O200" s="212"/>
      <c r="P200" s="116"/>
      <c r="Q200" s="116"/>
      <c r="R200" s="116"/>
      <c r="S200" s="116"/>
      <c r="T200" s="116"/>
      <c r="U200" s="116"/>
      <c r="V200" s="116"/>
      <c r="W200" s="116"/>
      <c r="X200" s="116"/>
      <c r="Y200" s="116"/>
      <c r="Z200" s="116"/>
      <c r="AA200" s="116"/>
      <c r="AB200" s="116"/>
      <c r="AC200" s="116"/>
      <c r="AD200" s="116"/>
      <c r="AE200" s="116"/>
      <c r="AF200" s="116"/>
      <c r="AG200" s="116"/>
      <c r="AH200" s="116"/>
      <c r="AI200" s="116"/>
      <c r="AJ200" s="116"/>
      <c r="AK200" s="116"/>
      <c r="AL200" s="116"/>
      <c r="AM200" s="116"/>
      <c r="AN200" s="116"/>
      <c r="AO200" s="116"/>
      <c r="AP200" s="116"/>
      <c r="AQ200" s="116"/>
      <c r="AR200" s="116"/>
      <c r="AS200" s="116"/>
      <c r="AT200" s="116"/>
      <c r="AU200" s="116"/>
      <c r="AV200" s="116"/>
      <c r="AW200" s="116"/>
      <c r="AX200" s="116"/>
      <c r="AY200" s="116"/>
      <c r="AZ200" s="116"/>
      <c r="BA200" s="116"/>
      <c r="BB200" s="116"/>
      <c r="BC200" s="116"/>
      <c r="BD200" s="116"/>
      <c r="BE200" s="116"/>
      <c r="BF200" s="116"/>
      <c r="BG200" s="116"/>
      <c r="BH200" s="116"/>
      <c r="BI200" s="116"/>
      <c r="BJ200" s="116"/>
      <c r="BK200" s="116"/>
    </row>
    <row r="201" spans="1:63" s="116" customFormat="1" ht="15" customHeight="1">
      <c r="A201" s="211"/>
      <c r="B201" s="217"/>
      <c r="C201" s="217"/>
      <c r="D201" s="217"/>
      <c r="E201" s="213"/>
      <c r="F201" s="213"/>
      <c r="G201" s="213"/>
      <c r="H201" s="217"/>
      <c r="I201" s="216"/>
      <c r="J201" s="219"/>
      <c r="K201" s="218"/>
      <c r="L201" s="212"/>
      <c r="M201" s="3"/>
      <c r="N201" s="219"/>
      <c r="O201" s="212"/>
      <c r="P201" s="201"/>
      <c r="Q201" s="201"/>
      <c r="R201" s="201"/>
      <c r="S201" s="201"/>
      <c r="T201" s="201"/>
      <c r="U201" s="201"/>
      <c r="V201" s="201"/>
      <c r="W201" s="201"/>
      <c r="X201" s="201"/>
      <c r="Y201" s="201"/>
      <c r="Z201" s="201"/>
      <c r="AA201" s="201"/>
      <c r="AB201" s="201"/>
      <c r="AC201" s="201"/>
      <c r="AD201" s="201"/>
      <c r="AE201" s="201"/>
      <c r="AF201" s="201"/>
      <c r="AG201" s="201"/>
      <c r="AH201" s="201"/>
      <c r="AI201" s="201"/>
      <c r="AJ201" s="201"/>
      <c r="AK201" s="201"/>
      <c r="AL201" s="201"/>
      <c r="AM201" s="201"/>
      <c r="AN201" s="201"/>
      <c r="AO201" s="201"/>
      <c r="AP201" s="201"/>
      <c r="AQ201" s="201"/>
      <c r="AR201" s="201"/>
      <c r="AS201" s="201"/>
      <c r="AT201" s="201"/>
      <c r="AU201" s="201"/>
      <c r="AV201" s="201"/>
      <c r="AW201" s="201"/>
      <c r="AX201" s="201"/>
      <c r="AY201" s="201"/>
      <c r="AZ201" s="201"/>
      <c r="BA201" s="201"/>
      <c r="BB201" s="201"/>
      <c r="BC201" s="201"/>
      <c r="BD201" s="201"/>
      <c r="BE201" s="201"/>
      <c r="BF201" s="201"/>
      <c r="BG201" s="201"/>
      <c r="BH201" s="201"/>
      <c r="BI201" s="201"/>
      <c r="BJ201" s="201"/>
      <c r="BK201" s="201"/>
    </row>
    <row r="202" spans="1:63" s="201" customFormat="1" ht="15" customHeight="1">
      <c r="A202" s="211"/>
      <c r="B202" s="217"/>
      <c r="C202" s="217"/>
      <c r="D202" s="217"/>
      <c r="E202" s="213"/>
      <c r="F202" s="213"/>
      <c r="G202" s="213"/>
      <c r="H202" s="217"/>
      <c r="I202" s="216"/>
      <c r="J202" s="216"/>
      <c r="K202" s="218"/>
      <c r="L202" s="212"/>
      <c r="M202" s="212"/>
      <c r="N202" s="219"/>
      <c r="O202" s="212"/>
    </row>
    <row r="203" spans="1:63" s="201" customFormat="1" ht="15.75">
      <c r="A203" s="211"/>
      <c r="B203" s="218"/>
      <c r="C203" s="217"/>
      <c r="D203" s="218"/>
      <c r="E203" s="213"/>
      <c r="F203" s="213"/>
      <c r="G203" s="224"/>
      <c r="H203" s="217"/>
      <c r="I203" s="216"/>
      <c r="J203" s="216"/>
      <c r="K203" s="218"/>
      <c r="L203" s="212"/>
      <c r="M203" s="212"/>
      <c r="N203" s="219"/>
      <c r="O203" s="212"/>
      <c r="P203" s="116"/>
      <c r="Q203" s="116"/>
      <c r="R203" s="116"/>
      <c r="S203" s="116"/>
      <c r="T203" s="116"/>
      <c r="U203" s="116"/>
      <c r="V203" s="116"/>
      <c r="W203" s="116"/>
      <c r="X203" s="116"/>
      <c r="Y203" s="116"/>
      <c r="Z203" s="116"/>
      <c r="AA203" s="116"/>
      <c r="AB203" s="116"/>
      <c r="AC203" s="116"/>
      <c r="AD203" s="116"/>
      <c r="AE203" s="116"/>
      <c r="AF203" s="116"/>
      <c r="AG203" s="116"/>
      <c r="AH203" s="116"/>
      <c r="AI203" s="116"/>
      <c r="AJ203" s="116"/>
      <c r="AK203" s="116"/>
      <c r="AL203" s="116"/>
      <c r="AM203" s="116"/>
      <c r="AN203" s="116"/>
      <c r="AO203" s="116"/>
      <c r="AP203" s="116"/>
      <c r="AQ203" s="116"/>
      <c r="AR203" s="116"/>
      <c r="AS203" s="116"/>
      <c r="AT203" s="116"/>
      <c r="AU203" s="116"/>
      <c r="AV203" s="116"/>
      <c r="AW203" s="116"/>
      <c r="AX203" s="116"/>
      <c r="AY203" s="116"/>
      <c r="AZ203" s="116"/>
      <c r="BA203" s="116"/>
      <c r="BB203" s="116"/>
      <c r="BC203" s="116"/>
      <c r="BD203" s="116"/>
      <c r="BE203" s="116"/>
      <c r="BF203" s="116"/>
      <c r="BG203" s="116"/>
      <c r="BH203" s="116"/>
      <c r="BI203" s="116"/>
      <c r="BJ203" s="116"/>
      <c r="BK203" s="116"/>
    </row>
    <row r="204" spans="1:63" s="116" customFormat="1" ht="16.5">
      <c r="A204" s="211"/>
      <c r="B204" s="218"/>
      <c r="C204" s="217"/>
      <c r="D204" s="218"/>
      <c r="E204" s="213"/>
      <c r="F204" s="213"/>
      <c r="G204" s="224"/>
      <c r="H204" s="217"/>
      <c r="I204" s="216"/>
      <c r="J204" s="250"/>
      <c r="K204" s="218"/>
      <c r="L204" s="212"/>
      <c r="M204" s="219"/>
      <c r="N204" s="219"/>
      <c r="O204" s="212"/>
    </row>
    <row r="205" spans="1:63" s="201" customFormat="1" ht="15.75">
      <c r="A205" s="211"/>
      <c r="B205" s="218"/>
      <c r="C205" s="217"/>
      <c r="D205" s="221"/>
      <c r="E205" s="213"/>
      <c r="F205" s="213"/>
      <c r="G205" s="213"/>
      <c r="H205" s="217"/>
      <c r="I205" s="216"/>
      <c r="J205" s="216"/>
      <c r="K205" s="218"/>
      <c r="L205" s="212"/>
      <c r="M205" s="219"/>
      <c r="N205" s="219"/>
      <c r="O205" s="212"/>
      <c r="P205" s="116"/>
      <c r="Q205" s="116"/>
      <c r="R205" s="116"/>
      <c r="S205" s="116"/>
      <c r="T205" s="116"/>
      <c r="U205" s="116"/>
      <c r="V205" s="116"/>
      <c r="W205" s="116"/>
      <c r="X205" s="116"/>
      <c r="Y205" s="116"/>
      <c r="Z205" s="116"/>
      <c r="AA205" s="116"/>
      <c r="AB205" s="116"/>
      <c r="AC205" s="116"/>
      <c r="AD205" s="116"/>
      <c r="AE205" s="116"/>
      <c r="AF205" s="116"/>
      <c r="AG205" s="116"/>
      <c r="AH205" s="116"/>
      <c r="AI205" s="116"/>
      <c r="AJ205" s="116"/>
      <c r="AK205" s="116"/>
      <c r="AL205" s="116"/>
      <c r="AM205" s="116"/>
      <c r="AN205" s="116"/>
      <c r="AO205" s="116"/>
      <c r="AP205" s="116"/>
      <c r="AQ205" s="116"/>
      <c r="AR205" s="116"/>
      <c r="AS205" s="116"/>
      <c r="AT205" s="116"/>
      <c r="AU205" s="116"/>
      <c r="AV205" s="116"/>
      <c r="AW205" s="116"/>
      <c r="AX205" s="116"/>
      <c r="AY205" s="116"/>
      <c r="AZ205" s="116"/>
      <c r="BA205" s="116"/>
      <c r="BB205" s="116"/>
      <c r="BC205" s="116"/>
      <c r="BD205" s="116"/>
      <c r="BE205" s="116"/>
      <c r="BF205" s="116"/>
      <c r="BG205" s="116"/>
      <c r="BH205" s="116"/>
      <c r="BI205" s="116"/>
      <c r="BJ205" s="116"/>
      <c r="BK205" s="116"/>
    </row>
    <row r="206" spans="1:63" s="201" customFormat="1" ht="16.5" customHeight="1">
      <c r="A206" s="211"/>
      <c r="B206" s="218"/>
      <c r="C206" s="217"/>
      <c r="D206" s="212"/>
      <c r="E206" s="213"/>
      <c r="F206" s="213"/>
      <c r="G206" s="213"/>
      <c r="H206" s="218"/>
      <c r="I206" s="216"/>
      <c r="J206" s="216"/>
      <c r="K206" s="218"/>
      <c r="L206" s="212"/>
      <c r="M206" s="212"/>
      <c r="N206" s="219"/>
      <c r="O206" s="212"/>
      <c r="P206" s="116"/>
      <c r="Q206" s="116"/>
      <c r="R206" s="116"/>
      <c r="S206" s="116"/>
      <c r="T206" s="116"/>
      <c r="U206" s="116"/>
      <c r="V206" s="116"/>
      <c r="W206" s="116"/>
      <c r="X206" s="116"/>
      <c r="Y206" s="116"/>
      <c r="Z206" s="116"/>
      <c r="AA206" s="116"/>
      <c r="AB206" s="116"/>
      <c r="AC206" s="116"/>
      <c r="AD206" s="116"/>
      <c r="AE206" s="116"/>
      <c r="AF206" s="116"/>
      <c r="AG206" s="116"/>
      <c r="AH206" s="116"/>
      <c r="AI206" s="116"/>
      <c r="AJ206" s="116"/>
      <c r="AK206" s="116"/>
      <c r="AL206" s="116"/>
      <c r="AM206" s="116"/>
      <c r="AN206" s="116"/>
      <c r="AO206" s="116"/>
      <c r="AP206" s="116"/>
      <c r="AQ206" s="116"/>
      <c r="AR206" s="116"/>
      <c r="AS206" s="116"/>
      <c r="AT206" s="116"/>
      <c r="AU206" s="116"/>
      <c r="AV206" s="116"/>
      <c r="AW206" s="116"/>
      <c r="AX206" s="116"/>
      <c r="AY206" s="116"/>
      <c r="AZ206" s="116"/>
      <c r="BA206" s="116"/>
      <c r="BB206" s="116"/>
      <c r="BC206" s="116"/>
      <c r="BD206" s="116"/>
      <c r="BE206" s="116"/>
      <c r="BF206" s="116"/>
      <c r="BG206" s="116"/>
      <c r="BH206" s="116"/>
      <c r="BI206" s="116"/>
      <c r="BJ206" s="116"/>
      <c r="BK206" s="116"/>
    </row>
    <row r="207" spans="1:63" s="116" customFormat="1" ht="15.75">
      <c r="A207" s="211"/>
      <c r="B207" s="218"/>
      <c r="C207" s="217"/>
      <c r="D207" s="212"/>
      <c r="E207" s="213"/>
      <c r="F207" s="213"/>
      <c r="G207" s="213"/>
      <c r="H207" s="218"/>
      <c r="I207" s="216"/>
      <c r="J207" s="216"/>
      <c r="K207" s="218"/>
      <c r="L207" s="212"/>
      <c r="M207" s="219"/>
      <c r="N207" s="219"/>
      <c r="O207" s="212"/>
    </row>
    <row r="208" spans="1:63" s="116" customFormat="1" ht="15.75">
      <c r="A208" s="211"/>
      <c r="B208" s="220"/>
      <c r="C208" s="217"/>
      <c r="D208" s="217"/>
      <c r="E208" s="213"/>
      <c r="F208" s="213"/>
      <c r="G208" s="213"/>
      <c r="H208" s="218"/>
      <c r="I208" s="216"/>
      <c r="J208" s="219"/>
      <c r="K208" s="218"/>
      <c r="L208" s="212"/>
      <c r="M208" s="3"/>
      <c r="N208" s="219"/>
      <c r="O208" s="212"/>
    </row>
    <row r="209" spans="1:63" s="116" customFormat="1" ht="15" customHeight="1">
      <c r="A209" s="211"/>
      <c r="B209" s="217"/>
      <c r="C209" s="217"/>
      <c r="D209" s="217"/>
      <c r="E209" s="213"/>
      <c r="F209" s="213"/>
      <c r="G209" s="213"/>
      <c r="H209" s="217"/>
      <c r="I209" s="216"/>
      <c r="J209" s="223"/>
      <c r="K209" s="218"/>
      <c r="L209" s="212"/>
      <c r="M209" s="212"/>
      <c r="N209" s="219"/>
      <c r="O209" s="212"/>
      <c r="P209" s="201"/>
      <c r="Q209" s="201"/>
      <c r="R209" s="201"/>
      <c r="S209" s="201"/>
      <c r="T209" s="201"/>
      <c r="U209" s="201"/>
      <c r="V209" s="201"/>
      <c r="W209" s="201"/>
      <c r="X209" s="201"/>
      <c r="Y209" s="201"/>
      <c r="Z209" s="201"/>
      <c r="AA209" s="201"/>
      <c r="AB209" s="201"/>
      <c r="AC209" s="201"/>
      <c r="AD209" s="201"/>
      <c r="AE209" s="201"/>
      <c r="AF209" s="201"/>
      <c r="AG209" s="201"/>
      <c r="AH209" s="201"/>
      <c r="AI209" s="201"/>
      <c r="AJ209" s="201"/>
      <c r="AK209" s="201"/>
      <c r="AL209" s="201"/>
      <c r="AM209" s="201"/>
      <c r="AN209" s="201"/>
      <c r="AO209" s="201"/>
      <c r="AP209" s="201"/>
      <c r="AQ209" s="201"/>
      <c r="AR209" s="201"/>
      <c r="AS209" s="201"/>
      <c r="AT209" s="201"/>
      <c r="AU209" s="201"/>
      <c r="AV209" s="201"/>
      <c r="AW209" s="201"/>
      <c r="AX209" s="201"/>
      <c r="AY209" s="201"/>
      <c r="AZ209" s="201"/>
      <c r="BA209" s="201"/>
      <c r="BB209" s="201"/>
      <c r="BC209" s="201"/>
      <c r="BD209" s="201"/>
      <c r="BE209" s="201"/>
      <c r="BF209" s="201"/>
      <c r="BG209" s="201"/>
      <c r="BH209" s="201"/>
      <c r="BI209" s="201"/>
      <c r="BJ209" s="201"/>
      <c r="BK209" s="201"/>
    </row>
    <row r="210" spans="1:63" s="201" customFormat="1" ht="15" customHeight="1">
      <c r="A210" s="211"/>
      <c r="B210" s="217"/>
      <c r="C210" s="217"/>
      <c r="D210" s="217"/>
      <c r="E210" s="213"/>
      <c r="F210" s="213"/>
      <c r="G210" s="213"/>
      <c r="H210" s="217"/>
      <c r="I210" s="216"/>
      <c r="J210" s="223"/>
      <c r="K210" s="218"/>
      <c r="L210" s="212"/>
      <c r="M210" s="3"/>
      <c r="N210" s="219"/>
      <c r="O210" s="212"/>
    </row>
    <row r="211" spans="1:63" s="116" customFormat="1" ht="15" customHeight="1">
      <c r="A211" s="211"/>
      <c r="B211" s="217"/>
      <c r="C211" s="217"/>
      <c r="D211" s="217"/>
      <c r="E211" s="213"/>
      <c r="F211" s="213"/>
      <c r="G211" s="213"/>
      <c r="H211" s="217"/>
      <c r="I211" s="216"/>
      <c r="J211" s="216"/>
      <c r="K211" s="222"/>
      <c r="L211" s="212"/>
      <c r="M211" s="219"/>
      <c r="N211" s="219"/>
      <c r="O211" s="212"/>
      <c r="P211" s="201"/>
      <c r="Q211" s="201"/>
      <c r="R211" s="201"/>
      <c r="S211" s="201"/>
      <c r="T211" s="201"/>
      <c r="U211" s="201"/>
      <c r="V211" s="201"/>
      <c r="W211" s="201"/>
      <c r="X211" s="201"/>
      <c r="Y211" s="201"/>
      <c r="Z211" s="201"/>
      <c r="AA211" s="201"/>
      <c r="AB211" s="201"/>
      <c r="AC211" s="201"/>
      <c r="AD211" s="201"/>
      <c r="AE211" s="201"/>
      <c r="AF211" s="201"/>
      <c r="AG211" s="201"/>
      <c r="AH211" s="201"/>
      <c r="AI211" s="201"/>
      <c r="AJ211" s="201"/>
      <c r="AK211" s="201"/>
      <c r="AL211" s="201"/>
      <c r="AM211" s="201"/>
      <c r="AN211" s="201"/>
      <c r="AO211" s="201"/>
      <c r="AP211" s="201"/>
      <c r="AQ211" s="201"/>
      <c r="AR211" s="201"/>
      <c r="AS211" s="201"/>
      <c r="AT211" s="201"/>
      <c r="AU211" s="201"/>
      <c r="AV211" s="201"/>
      <c r="AW211" s="201"/>
      <c r="AX211" s="201"/>
      <c r="AY211" s="201"/>
      <c r="AZ211" s="201"/>
      <c r="BA211" s="201"/>
      <c r="BB211" s="201"/>
      <c r="BC211" s="201"/>
      <c r="BD211" s="201"/>
      <c r="BE211" s="201"/>
      <c r="BF211" s="201"/>
      <c r="BG211" s="201"/>
      <c r="BH211" s="201"/>
      <c r="BI211" s="201"/>
      <c r="BJ211" s="201"/>
      <c r="BK211" s="201"/>
    </row>
    <row r="212" spans="1:63" s="201" customFormat="1" ht="15" customHeight="1">
      <c r="A212" s="211"/>
      <c r="B212" s="217"/>
      <c r="C212" s="217"/>
      <c r="D212" s="217"/>
      <c r="E212" s="213"/>
      <c r="F212" s="213"/>
      <c r="G212" s="213"/>
      <c r="H212" s="217"/>
      <c r="I212" s="216"/>
      <c r="J212" s="216"/>
      <c r="K212" s="218"/>
      <c r="L212" s="212"/>
      <c r="M212" s="219"/>
      <c r="N212" s="219"/>
      <c r="O212" s="212"/>
    </row>
    <row r="213" spans="1:63" s="116" customFormat="1" ht="15" customHeight="1">
      <c r="A213" s="211"/>
      <c r="B213" s="217"/>
      <c r="C213" s="217"/>
      <c r="D213" s="217"/>
      <c r="E213" s="213"/>
      <c r="F213" s="213"/>
      <c r="G213" s="213"/>
      <c r="H213" s="217"/>
      <c r="I213" s="216"/>
      <c r="J213" s="216"/>
      <c r="K213" s="218"/>
      <c r="L213" s="212"/>
      <c r="M213" s="212"/>
      <c r="N213" s="219"/>
      <c r="O213" s="212"/>
      <c r="P213" s="201"/>
      <c r="Q213" s="201"/>
      <c r="R213" s="201"/>
      <c r="S213" s="201"/>
      <c r="T213" s="201"/>
      <c r="U213" s="201"/>
      <c r="V213" s="201"/>
      <c r="W213" s="201"/>
      <c r="X213" s="201"/>
      <c r="Y213" s="201"/>
      <c r="Z213" s="201"/>
      <c r="AA213" s="201"/>
      <c r="AB213" s="201"/>
      <c r="AC213" s="201"/>
      <c r="AD213" s="201"/>
      <c r="AE213" s="201"/>
      <c r="AF213" s="201"/>
      <c r="AG213" s="201"/>
      <c r="AH213" s="201"/>
      <c r="AI213" s="201"/>
      <c r="AJ213" s="201"/>
      <c r="AK213" s="201"/>
      <c r="AL213" s="201"/>
      <c r="AM213" s="201"/>
      <c r="AN213" s="201"/>
      <c r="AO213" s="201"/>
      <c r="AP213" s="201"/>
      <c r="AQ213" s="201"/>
      <c r="AR213" s="201"/>
      <c r="AS213" s="201"/>
      <c r="AT213" s="201"/>
      <c r="AU213" s="201"/>
      <c r="AV213" s="201"/>
      <c r="AW213" s="201"/>
      <c r="AX213" s="201"/>
      <c r="AY213" s="201"/>
      <c r="AZ213" s="201"/>
      <c r="BA213" s="201"/>
      <c r="BB213" s="201"/>
      <c r="BC213" s="201"/>
      <c r="BD213" s="201"/>
      <c r="BE213" s="201"/>
      <c r="BF213" s="201"/>
      <c r="BG213" s="201"/>
      <c r="BH213" s="201"/>
      <c r="BI213" s="201"/>
      <c r="BJ213" s="201"/>
      <c r="BK213" s="201"/>
    </row>
    <row r="214" spans="1:63" s="116" customFormat="1" ht="15" customHeight="1">
      <c r="A214" s="211"/>
      <c r="B214" s="217"/>
      <c r="C214" s="217"/>
      <c r="D214" s="217"/>
      <c r="E214" s="213"/>
      <c r="F214" s="213"/>
      <c r="G214" s="213"/>
      <c r="H214" s="217"/>
      <c r="I214" s="216"/>
      <c r="J214" s="216"/>
      <c r="K214" s="218"/>
      <c r="L214" s="212"/>
      <c r="M214" s="219"/>
      <c r="N214" s="219"/>
      <c r="O214" s="212"/>
      <c r="P214" s="201"/>
      <c r="Q214" s="201"/>
      <c r="R214" s="201"/>
      <c r="S214" s="201"/>
      <c r="T214" s="201"/>
      <c r="U214" s="201"/>
      <c r="V214" s="201"/>
      <c r="W214" s="201"/>
      <c r="X214" s="201"/>
      <c r="Y214" s="201"/>
      <c r="Z214" s="201"/>
      <c r="AA214" s="201"/>
      <c r="AB214" s="201"/>
      <c r="AC214" s="201"/>
      <c r="AD214" s="201"/>
      <c r="AE214" s="201"/>
      <c r="AF214" s="201"/>
      <c r="AG214" s="201"/>
      <c r="AH214" s="201"/>
      <c r="AI214" s="201"/>
      <c r="AJ214" s="201"/>
      <c r="AK214" s="201"/>
      <c r="AL214" s="201"/>
      <c r="AM214" s="201"/>
      <c r="AN214" s="201"/>
      <c r="AO214" s="201"/>
      <c r="AP214" s="201"/>
      <c r="AQ214" s="201"/>
      <c r="AR214" s="201"/>
      <c r="AS214" s="201"/>
      <c r="AT214" s="201"/>
      <c r="AU214" s="201"/>
      <c r="AV214" s="201"/>
      <c r="AW214" s="201"/>
      <c r="AX214" s="201"/>
      <c r="AY214" s="201"/>
      <c r="AZ214" s="201"/>
      <c r="BA214" s="201"/>
      <c r="BB214" s="201"/>
      <c r="BC214" s="201"/>
      <c r="BD214" s="201"/>
      <c r="BE214" s="201"/>
      <c r="BF214" s="201"/>
      <c r="BG214" s="201"/>
      <c r="BH214" s="201"/>
      <c r="BI214" s="201"/>
      <c r="BJ214" s="201"/>
      <c r="BK214" s="201"/>
    </row>
    <row r="215" spans="1:63" s="201" customFormat="1" ht="15" customHeight="1">
      <c r="A215" s="211"/>
      <c r="B215" s="220"/>
      <c r="C215" s="227"/>
      <c r="D215" s="225"/>
      <c r="E215" s="213"/>
      <c r="F215" s="213"/>
      <c r="G215" s="213"/>
      <c r="H215" s="218"/>
      <c r="I215" s="216"/>
      <c r="J215" s="216"/>
      <c r="K215" s="218"/>
      <c r="L215" s="212"/>
      <c r="M215" s="3"/>
      <c r="N215" s="219"/>
      <c r="O215" s="212"/>
    </row>
    <row r="216" spans="1:63" s="201" customFormat="1" ht="15" customHeight="1">
      <c r="A216" s="211"/>
      <c r="B216" s="220"/>
      <c r="C216" s="217"/>
      <c r="D216" s="225"/>
      <c r="E216" s="213"/>
      <c r="F216" s="213"/>
      <c r="G216" s="213"/>
      <c r="H216" s="218"/>
      <c r="I216" s="216"/>
      <c r="J216" s="216"/>
      <c r="K216" s="218"/>
      <c r="L216" s="212"/>
      <c r="M216" s="3"/>
      <c r="N216" s="219"/>
      <c r="O216" s="212"/>
      <c r="P216" s="116"/>
      <c r="Q216" s="116"/>
      <c r="R216" s="116"/>
      <c r="S216" s="116"/>
      <c r="T216" s="116"/>
      <c r="U216" s="116"/>
      <c r="V216" s="116"/>
      <c r="W216" s="116"/>
      <c r="X216" s="116"/>
      <c r="Y216" s="116"/>
      <c r="Z216" s="116"/>
      <c r="AA216" s="116"/>
      <c r="AB216" s="116"/>
      <c r="AC216" s="116"/>
      <c r="AD216" s="116"/>
      <c r="AE216" s="116"/>
      <c r="AF216" s="116"/>
      <c r="AG216" s="116"/>
      <c r="AH216" s="116"/>
      <c r="AI216" s="116"/>
      <c r="AJ216" s="116"/>
      <c r="AK216" s="116"/>
      <c r="AL216" s="116"/>
      <c r="AM216" s="116"/>
      <c r="AN216" s="116"/>
      <c r="AO216" s="116"/>
      <c r="AP216" s="116"/>
      <c r="AQ216" s="116"/>
      <c r="AR216" s="116"/>
      <c r="AS216" s="116"/>
      <c r="AT216" s="116"/>
      <c r="AU216" s="116"/>
      <c r="AV216" s="116"/>
      <c r="AW216" s="116"/>
      <c r="AX216" s="116"/>
      <c r="AY216" s="116"/>
      <c r="AZ216" s="116"/>
      <c r="BA216" s="116"/>
      <c r="BB216" s="116"/>
      <c r="BC216" s="116"/>
      <c r="BD216" s="116"/>
      <c r="BE216" s="116"/>
      <c r="BF216" s="116"/>
      <c r="BG216" s="116"/>
      <c r="BH216" s="116"/>
      <c r="BI216" s="116"/>
      <c r="BJ216" s="116"/>
      <c r="BK216" s="116"/>
    </row>
    <row r="217" spans="1:63" s="116" customFormat="1" ht="15" customHeight="1">
      <c r="A217" s="211"/>
      <c r="B217" s="217"/>
      <c r="C217" s="217"/>
      <c r="D217" s="217"/>
      <c r="E217" s="213"/>
      <c r="F217" s="213"/>
      <c r="G217" s="213"/>
      <c r="H217" s="217"/>
      <c r="I217" s="216"/>
      <c r="J217" s="216"/>
      <c r="K217" s="218"/>
      <c r="L217" s="212"/>
      <c r="M217" s="3"/>
      <c r="N217" s="219"/>
      <c r="O217" s="212"/>
    </row>
    <row r="218" spans="1:63" s="116" customFormat="1" ht="15" customHeight="1">
      <c r="A218" s="211"/>
      <c r="B218" s="217"/>
      <c r="C218" s="217"/>
      <c r="D218" s="217"/>
      <c r="E218" s="213"/>
      <c r="F218" s="213"/>
      <c r="G218" s="213"/>
      <c r="H218" s="217"/>
      <c r="I218" s="216"/>
      <c r="J218" s="216"/>
      <c r="K218" s="218"/>
      <c r="L218" s="212"/>
      <c r="M218" s="212"/>
      <c r="N218" s="219"/>
      <c r="O218" s="212"/>
    </row>
    <row r="219" spans="1:63" s="201" customFormat="1" ht="15" customHeight="1">
      <c r="A219" s="211"/>
      <c r="B219" s="217"/>
      <c r="C219" s="217"/>
      <c r="D219" s="217"/>
      <c r="E219" s="213"/>
      <c r="F219" s="213"/>
      <c r="G219" s="213"/>
      <c r="H219" s="217"/>
      <c r="I219" s="216"/>
      <c r="J219" s="216"/>
      <c r="K219" s="218"/>
      <c r="L219" s="212"/>
      <c r="M219" s="212"/>
      <c r="N219" s="219"/>
      <c r="O219" s="212"/>
      <c r="P219" s="116"/>
      <c r="Q219" s="116"/>
      <c r="R219" s="116"/>
      <c r="S219" s="116"/>
      <c r="T219" s="116"/>
      <c r="U219" s="116"/>
      <c r="V219" s="116"/>
      <c r="W219" s="116"/>
      <c r="X219" s="116"/>
      <c r="Y219" s="116"/>
      <c r="Z219" s="116"/>
      <c r="AA219" s="116"/>
      <c r="AB219" s="116"/>
      <c r="AC219" s="116"/>
      <c r="AD219" s="116"/>
      <c r="AE219" s="116"/>
      <c r="AF219" s="116"/>
      <c r="AG219" s="116"/>
      <c r="AH219" s="116"/>
      <c r="AI219" s="116"/>
      <c r="AJ219" s="116"/>
      <c r="AK219" s="116"/>
      <c r="AL219" s="116"/>
      <c r="AM219" s="116"/>
      <c r="AN219" s="116"/>
      <c r="AO219" s="116"/>
      <c r="AP219" s="116"/>
      <c r="AQ219" s="116"/>
      <c r="AR219" s="116"/>
      <c r="AS219" s="116"/>
      <c r="AT219" s="116"/>
      <c r="AU219" s="116"/>
      <c r="AV219" s="116"/>
      <c r="AW219" s="116"/>
      <c r="AX219" s="116"/>
      <c r="AY219" s="116"/>
      <c r="AZ219" s="116"/>
      <c r="BA219" s="116"/>
      <c r="BB219" s="116"/>
      <c r="BC219" s="116"/>
      <c r="BD219" s="116"/>
      <c r="BE219" s="116"/>
      <c r="BF219" s="116"/>
      <c r="BG219" s="116"/>
      <c r="BH219" s="116"/>
      <c r="BI219" s="116"/>
      <c r="BJ219" s="116"/>
      <c r="BK219" s="116"/>
    </row>
    <row r="220" spans="1:63" s="116" customFormat="1" ht="15" customHeight="1">
      <c r="A220" s="211"/>
      <c r="B220" s="217"/>
      <c r="C220" s="217"/>
      <c r="D220" s="221"/>
      <c r="E220" s="213"/>
      <c r="F220" s="213"/>
      <c r="G220" s="213"/>
      <c r="H220" s="217"/>
      <c r="I220" s="216"/>
      <c r="J220" s="216"/>
      <c r="K220" s="218"/>
      <c r="L220" s="212"/>
      <c r="M220" s="212"/>
      <c r="N220" s="219"/>
      <c r="O220" s="212"/>
    </row>
    <row r="221" spans="1:63" s="201" customFormat="1" ht="15" customHeight="1">
      <c r="A221" s="211"/>
      <c r="B221" s="217"/>
      <c r="C221" s="217"/>
      <c r="D221" s="217"/>
      <c r="E221" s="213"/>
      <c r="F221" s="213"/>
      <c r="G221" s="213"/>
      <c r="H221" s="217"/>
      <c r="I221" s="216"/>
      <c r="J221" s="219"/>
      <c r="K221" s="218"/>
      <c r="L221" s="212"/>
      <c r="M221" s="212"/>
      <c r="N221" s="219"/>
      <c r="O221" s="212"/>
      <c r="P221" s="116"/>
      <c r="Q221" s="116"/>
      <c r="R221" s="116"/>
      <c r="S221" s="116"/>
      <c r="T221" s="116"/>
      <c r="U221" s="116"/>
      <c r="V221" s="116"/>
      <c r="W221" s="116"/>
      <c r="X221" s="116"/>
      <c r="Y221" s="116"/>
      <c r="Z221" s="116"/>
      <c r="AA221" s="116"/>
      <c r="AB221" s="116"/>
      <c r="AC221" s="116"/>
      <c r="AD221" s="116"/>
      <c r="AE221" s="116"/>
      <c r="AF221" s="116"/>
      <c r="AG221" s="116"/>
      <c r="AH221" s="116"/>
      <c r="AI221" s="116"/>
      <c r="AJ221" s="116"/>
      <c r="AK221" s="116"/>
      <c r="AL221" s="116"/>
      <c r="AM221" s="116"/>
      <c r="AN221" s="116"/>
      <c r="AO221" s="116"/>
      <c r="AP221" s="116"/>
      <c r="AQ221" s="116"/>
      <c r="AR221" s="116"/>
      <c r="AS221" s="116"/>
      <c r="AT221" s="116"/>
      <c r="AU221" s="116"/>
      <c r="AV221" s="116"/>
      <c r="AW221" s="116"/>
      <c r="AX221" s="116"/>
      <c r="AY221" s="116"/>
      <c r="AZ221" s="116"/>
      <c r="BA221" s="116"/>
      <c r="BB221" s="116"/>
      <c r="BC221" s="116"/>
      <c r="BD221" s="116"/>
      <c r="BE221" s="116"/>
      <c r="BF221" s="116"/>
      <c r="BG221" s="116"/>
      <c r="BH221" s="116"/>
      <c r="BI221" s="116"/>
      <c r="BJ221" s="116"/>
      <c r="BK221" s="116"/>
    </row>
    <row r="222" spans="1:63" s="116" customFormat="1" ht="15" customHeight="1">
      <c r="A222" s="211"/>
      <c r="B222" s="217"/>
      <c r="C222" s="217"/>
      <c r="D222" s="217"/>
      <c r="E222" s="213"/>
      <c r="F222" s="213"/>
      <c r="G222" s="213"/>
      <c r="H222" s="218"/>
      <c r="I222" s="216"/>
      <c r="J222" s="216"/>
      <c r="K222" s="218"/>
      <c r="L222" s="212"/>
      <c r="M222" s="212"/>
      <c r="N222" s="219"/>
      <c r="O222" s="212"/>
    </row>
    <row r="223" spans="1:63" s="116" customFormat="1" ht="15" customHeight="1">
      <c r="A223" s="211"/>
      <c r="B223" s="218"/>
      <c r="C223" s="218"/>
      <c r="D223" s="221"/>
      <c r="E223" s="213"/>
      <c r="F223" s="213"/>
      <c r="G223" s="213"/>
      <c r="H223" s="218"/>
      <c r="I223" s="216"/>
      <c r="J223" s="216"/>
      <c r="K223" s="218"/>
      <c r="L223" s="212"/>
      <c r="M223" s="3"/>
      <c r="N223" s="219"/>
      <c r="O223" s="212"/>
    </row>
    <row r="224" spans="1:63" s="116" customFormat="1" ht="15" customHeight="1">
      <c r="A224" s="211"/>
      <c r="B224" s="218"/>
      <c r="C224" s="218"/>
      <c r="D224" s="221"/>
      <c r="E224" s="213"/>
      <c r="F224" s="213"/>
      <c r="G224" s="213"/>
      <c r="H224" s="218"/>
      <c r="I224" s="216"/>
      <c r="J224" s="216"/>
      <c r="K224" s="218"/>
      <c r="L224" s="212"/>
      <c r="M224" s="3"/>
      <c r="N224" s="219"/>
      <c r="O224" s="212"/>
    </row>
    <row r="225" spans="1:63" s="116" customFormat="1" ht="15" customHeight="1">
      <c r="A225" s="211"/>
      <c r="B225" s="220"/>
      <c r="C225" s="227"/>
      <c r="D225" s="217"/>
      <c r="E225" s="213"/>
      <c r="F225" s="213"/>
      <c r="G225" s="213"/>
      <c r="H225" s="218"/>
      <c r="I225" s="216"/>
      <c r="J225" s="216"/>
      <c r="K225" s="218"/>
      <c r="L225" s="212"/>
      <c r="M225" s="3"/>
      <c r="N225" s="219"/>
      <c r="O225" s="212"/>
      <c r="P225" s="201"/>
      <c r="Q225" s="201"/>
      <c r="R225" s="201"/>
      <c r="S225" s="201"/>
      <c r="T225" s="201"/>
      <c r="U225" s="201"/>
      <c r="V225" s="201"/>
      <c r="W225" s="201"/>
      <c r="X225" s="201"/>
      <c r="Y225" s="201"/>
      <c r="Z225" s="201"/>
      <c r="AA225" s="201"/>
      <c r="AB225" s="201"/>
      <c r="AC225" s="201"/>
      <c r="AD225" s="201"/>
      <c r="AE225" s="201"/>
      <c r="AF225" s="201"/>
      <c r="AG225" s="201"/>
      <c r="AH225" s="201"/>
      <c r="AI225" s="201"/>
      <c r="AJ225" s="201"/>
      <c r="AK225" s="201"/>
      <c r="AL225" s="201"/>
      <c r="AM225" s="201"/>
      <c r="AN225" s="201"/>
      <c r="AO225" s="201"/>
      <c r="AP225" s="201"/>
      <c r="AQ225" s="201"/>
      <c r="AR225" s="201"/>
      <c r="AS225" s="201"/>
      <c r="AT225" s="201"/>
      <c r="AU225" s="201"/>
      <c r="AV225" s="201"/>
      <c r="AW225" s="201"/>
      <c r="AX225" s="201"/>
      <c r="AY225" s="201"/>
      <c r="AZ225" s="201"/>
      <c r="BA225" s="201"/>
      <c r="BB225" s="201"/>
      <c r="BC225" s="201"/>
      <c r="BD225" s="201"/>
      <c r="BE225" s="201"/>
      <c r="BF225" s="201"/>
      <c r="BG225" s="201"/>
      <c r="BH225" s="201"/>
      <c r="BI225" s="201"/>
      <c r="BJ225" s="201"/>
      <c r="BK225" s="201"/>
    </row>
    <row r="226" spans="1:63" s="116" customFormat="1" ht="15" customHeight="1">
      <c r="A226" s="211"/>
      <c r="B226" s="220"/>
      <c r="C226" s="227"/>
      <c r="D226" s="217"/>
      <c r="E226" s="213"/>
      <c r="F226" s="213"/>
      <c r="G226" s="213"/>
      <c r="H226" s="218"/>
      <c r="I226" s="216"/>
      <c r="J226" s="216"/>
      <c r="K226" s="218"/>
      <c r="L226" s="212"/>
      <c r="M226" s="3"/>
      <c r="N226" s="219"/>
      <c r="O226" s="212"/>
      <c r="P226" s="201"/>
      <c r="Q226" s="201"/>
      <c r="R226" s="201"/>
      <c r="S226" s="201"/>
      <c r="T226" s="201"/>
      <c r="U226" s="201"/>
      <c r="V226" s="201"/>
      <c r="W226" s="201"/>
      <c r="X226" s="201"/>
      <c r="Y226" s="201"/>
      <c r="Z226" s="201"/>
      <c r="AA226" s="201"/>
      <c r="AB226" s="201"/>
      <c r="AC226" s="201"/>
      <c r="AD226" s="201"/>
      <c r="AE226" s="201"/>
      <c r="AF226" s="201"/>
      <c r="AG226" s="201"/>
      <c r="AH226" s="201"/>
      <c r="AI226" s="201"/>
      <c r="AJ226" s="201"/>
      <c r="AK226" s="201"/>
      <c r="AL226" s="201"/>
      <c r="AM226" s="201"/>
      <c r="AN226" s="201"/>
      <c r="AO226" s="201"/>
      <c r="AP226" s="201"/>
      <c r="AQ226" s="201"/>
      <c r="AR226" s="201"/>
      <c r="AS226" s="201"/>
      <c r="AT226" s="201"/>
      <c r="AU226" s="201"/>
      <c r="AV226" s="201"/>
      <c r="AW226" s="201"/>
      <c r="AX226" s="201"/>
      <c r="AY226" s="201"/>
      <c r="AZ226" s="201"/>
      <c r="BA226" s="201"/>
      <c r="BB226" s="201"/>
      <c r="BC226" s="201"/>
      <c r="BD226" s="201"/>
      <c r="BE226" s="201"/>
      <c r="BF226" s="201"/>
      <c r="BG226" s="201"/>
      <c r="BH226" s="201"/>
      <c r="BI226" s="201"/>
      <c r="BJ226" s="201"/>
      <c r="BK226" s="201"/>
    </row>
    <row r="227" spans="1:63" s="116" customFormat="1" ht="15" customHeight="1">
      <c r="A227" s="211"/>
      <c r="B227" s="220"/>
      <c r="C227" s="227"/>
      <c r="D227" s="217"/>
      <c r="E227" s="213"/>
      <c r="F227" s="213"/>
      <c r="G227" s="213"/>
      <c r="H227" s="218"/>
      <c r="I227" s="216"/>
      <c r="J227" s="216"/>
      <c r="K227" s="218"/>
      <c r="L227" s="212"/>
      <c r="M227" s="3"/>
      <c r="N227" s="219"/>
      <c r="O227" s="212"/>
      <c r="P227" s="201"/>
      <c r="Q227" s="201"/>
      <c r="R227" s="201"/>
      <c r="S227" s="201"/>
      <c r="T227" s="201"/>
      <c r="U227" s="201"/>
      <c r="V227" s="201"/>
      <c r="W227" s="201"/>
      <c r="X227" s="201"/>
      <c r="Y227" s="201"/>
      <c r="Z227" s="201"/>
      <c r="AA227" s="201"/>
      <c r="AB227" s="201"/>
      <c r="AC227" s="201"/>
      <c r="AD227" s="201"/>
      <c r="AE227" s="201"/>
      <c r="AF227" s="201"/>
      <c r="AG227" s="201"/>
      <c r="AH227" s="201"/>
      <c r="AI227" s="201"/>
      <c r="AJ227" s="201"/>
      <c r="AK227" s="201"/>
      <c r="AL227" s="201"/>
      <c r="AM227" s="201"/>
      <c r="AN227" s="201"/>
      <c r="AO227" s="201"/>
      <c r="AP227" s="201"/>
      <c r="AQ227" s="201"/>
      <c r="AR227" s="201"/>
      <c r="AS227" s="201"/>
      <c r="AT227" s="201"/>
      <c r="AU227" s="201"/>
      <c r="AV227" s="201"/>
      <c r="AW227" s="201"/>
      <c r="AX227" s="201"/>
      <c r="AY227" s="201"/>
      <c r="AZ227" s="201"/>
      <c r="BA227" s="201"/>
      <c r="BB227" s="201"/>
      <c r="BC227" s="201"/>
      <c r="BD227" s="201"/>
      <c r="BE227" s="201"/>
      <c r="BF227" s="201"/>
      <c r="BG227" s="201"/>
      <c r="BH227" s="201"/>
      <c r="BI227" s="201"/>
      <c r="BJ227" s="201"/>
      <c r="BK227" s="201"/>
    </row>
    <row r="228" spans="1:63" s="116" customFormat="1" ht="15" customHeight="1">
      <c r="A228" s="211"/>
      <c r="B228" s="220"/>
      <c r="C228" s="227"/>
      <c r="D228" s="221"/>
      <c r="E228" s="213"/>
      <c r="F228" s="213"/>
      <c r="G228" s="213"/>
      <c r="H228" s="218"/>
      <c r="I228" s="216"/>
      <c r="J228" s="216"/>
      <c r="K228" s="218"/>
      <c r="L228" s="212"/>
      <c r="M228" s="3"/>
      <c r="N228" s="219"/>
      <c r="O228" s="212"/>
    </row>
    <row r="229" spans="1:63" s="116" customFormat="1" ht="15" customHeight="1">
      <c r="A229" s="211"/>
      <c r="B229" s="220"/>
      <c r="C229" s="217"/>
      <c r="D229" s="221"/>
      <c r="E229" s="213"/>
      <c r="F229" s="213"/>
      <c r="G229" s="213"/>
      <c r="H229" s="218"/>
      <c r="I229" s="216"/>
      <c r="J229" s="216"/>
      <c r="K229" s="218"/>
      <c r="L229" s="212"/>
      <c r="M229" s="3"/>
      <c r="N229" s="219"/>
      <c r="O229" s="212"/>
    </row>
    <row r="230" spans="1:63" s="116" customFormat="1" ht="16.5" customHeight="1">
      <c r="A230" s="211"/>
      <c r="B230" s="220"/>
      <c r="C230" s="217"/>
      <c r="D230" s="225"/>
      <c r="E230" s="213"/>
      <c r="F230" s="213"/>
      <c r="G230" s="213"/>
      <c r="H230" s="218"/>
      <c r="I230" s="216"/>
      <c r="J230" s="216"/>
      <c r="K230" s="218"/>
      <c r="L230" s="212"/>
      <c r="M230" s="3"/>
      <c r="N230" s="219"/>
      <c r="O230" s="212"/>
      <c r="P230" s="201"/>
      <c r="Q230" s="201"/>
      <c r="R230" s="201"/>
      <c r="S230" s="201"/>
      <c r="T230" s="201"/>
      <c r="U230" s="201"/>
      <c r="V230" s="201"/>
      <c r="W230" s="201"/>
      <c r="X230" s="201"/>
      <c r="Y230" s="201"/>
      <c r="Z230" s="201"/>
      <c r="AA230" s="201"/>
      <c r="AB230" s="201"/>
      <c r="AC230" s="201"/>
      <c r="AD230" s="201"/>
      <c r="AE230" s="201"/>
      <c r="AF230" s="201"/>
      <c r="AG230" s="201"/>
      <c r="AH230" s="201"/>
      <c r="AI230" s="201"/>
      <c r="AJ230" s="201"/>
      <c r="AK230" s="201"/>
      <c r="AL230" s="201"/>
      <c r="AM230" s="201"/>
      <c r="AN230" s="201"/>
      <c r="AO230" s="201"/>
      <c r="AP230" s="201"/>
      <c r="AQ230" s="201"/>
      <c r="AR230" s="201"/>
      <c r="AS230" s="201"/>
      <c r="AT230" s="201"/>
      <c r="AU230" s="201"/>
      <c r="AV230" s="201"/>
      <c r="AW230" s="201"/>
      <c r="AX230" s="201"/>
      <c r="AY230" s="201"/>
      <c r="AZ230" s="201"/>
      <c r="BA230" s="201"/>
      <c r="BB230" s="201"/>
      <c r="BC230" s="201"/>
      <c r="BD230" s="201"/>
      <c r="BE230" s="201"/>
      <c r="BF230" s="201"/>
      <c r="BG230" s="201"/>
      <c r="BH230" s="201"/>
      <c r="BI230" s="201"/>
      <c r="BJ230" s="201"/>
      <c r="BK230" s="201"/>
    </row>
    <row r="231" spans="1:63" s="116" customFormat="1" ht="15" customHeight="1">
      <c r="A231" s="211"/>
      <c r="B231" s="220"/>
      <c r="C231" s="217"/>
      <c r="D231" s="225"/>
      <c r="E231" s="213"/>
      <c r="F231" s="213"/>
      <c r="G231" s="213"/>
      <c r="H231" s="218"/>
      <c r="I231" s="216"/>
      <c r="J231" s="216"/>
      <c r="K231" s="218"/>
      <c r="L231" s="212"/>
      <c r="M231" s="3"/>
      <c r="N231" s="219"/>
      <c r="O231" s="212"/>
    </row>
    <row r="232" spans="1:63" s="116" customFormat="1" ht="15" customHeight="1">
      <c r="A232" s="211"/>
      <c r="B232" s="220"/>
      <c r="C232" s="217"/>
      <c r="D232" s="217"/>
      <c r="E232" s="213"/>
      <c r="F232" s="213"/>
      <c r="G232" s="213"/>
      <c r="H232" s="218"/>
      <c r="I232" s="216"/>
      <c r="J232" s="216"/>
      <c r="K232" s="218"/>
      <c r="L232" s="212"/>
      <c r="M232" s="3"/>
      <c r="N232" s="219"/>
      <c r="O232" s="212"/>
    </row>
    <row r="233" spans="1:63" s="201" customFormat="1" ht="15" customHeight="1">
      <c r="A233" s="211"/>
      <c r="B233" s="217"/>
      <c r="C233" s="217"/>
      <c r="D233" s="217"/>
      <c r="E233" s="213"/>
      <c r="F233" s="213"/>
      <c r="G233" s="213"/>
      <c r="H233" s="217"/>
      <c r="I233" s="216"/>
      <c r="J233" s="216"/>
      <c r="K233" s="218"/>
      <c r="L233" s="212"/>
      <c r="M233" s="219"/>
      <c r="N233" s="219"/>
      <c r="O233" s="212"/>
    </row>
    <row r="234" spans="1:63" s="201" customFormat="1" ht="15" customHeight="1">
      <c r="A234" s="211"/>
      <c r="B234" s="217"/>
      <c r="C234" s="217"/>
      <c r="D234" s="217"/>
      <c r="E234" s="213"/>
      <c r="F234" s="213"/>
      <c r="G234" s="213"/>
      <c r="H234" s="217"/>
      <c r="I234" s="216"/>
      <c r="J234" s="216"/>
      <c r="K234" s="218"/>
      <c r="L234" s="212"/>
      <c r="M234" s="212"/>
      <c r="N234" s="219"/>
      <c r="O234" s="212"/>
      <c r="P234" s="116"/>
      <c r="Q234" s="116"/>
      <c r="R234" s="116"/>
      <c r="S234" s="116"/>
      <c r="T234" s="116"/>
      <c r="U234" s="116"/>
      <c r="V234" s="116"/>
      <c r="W234" s="116"/>
      <c r="X234" s="116"/>
      <c r="Y234" s="116"/>
      <c r="Z234" s="116"/>
      <c r="AA234" s="116"/>
      <c r="AB234" s="116"/>
      <c r="AC234" s="116"/>
      <c r="AD234" s="116"/>
      <c r="AE234" s="116"/>
      <c r="AF234" s="116"/>
      <c r="AG234" s="116"/>
      <c r="AH234" s="116"/>
      <c r="AI234" s="116"/>
      <c r="AJ234" s="116"/>
      <c r="AK234" s="116"/>
      <c r="AL234" s="116"/>
      <c r="AM234" s="116"/>
      <c r="AN234" s="116"/>
      <c r="AO234" s="116"/>
      <c r="AP234" s="116"/>
      <c r="AQ234" s="116"/>
      <c r="AR234" s="116"/>
      <c r="AS234" s="116"/>
      <c r="AT234" s="116"/>
      <c r="AU234" s="116"/>
      <c r="AV234" s="116"/>
      <c r="AW234" s="116"/>
      <c r="AX234" s="116"/>
      <c r="AY234" s="116"/>
      <c r="AZ234" s="116"/>
      <c r="BA234" s="116"/>
      <c r="BB234" s="116"/>
      <c r="BC234" s="116"/>
      <c r="BD234" s="116"/>
      <c r="BE234" s="116"/>
      <c r="BF234" s="116"/>
      <c r="BG234" s="116"/>
      <c r="BH234" s="116"/>
      <c r="BI234" s="116"/>
      <c r="BJ234" s="116"/>
      <c r="BK234" s="116"/>
    </row>
    <row r="235" spans="1:63" s="201" customFormat="1" ht="15" customHeight="1">
      <c r="A235" s="211"/>
      <c r="B235" s="217"/>
      <c r="C235" s="217"/>
      <c r="D235" s="217"/>
      <c r="E235" s="213"/>
      <c r="F235" s="213"/>
      <c r="G235" s="213"/>
      <c r="H235" s="217"/>
      <c r="I235" s="216"/>
      <c r="J235" s="216"/>
      <c r="K235" s="218"/>
      <c r="L235" s="212"/>
      <c r="M235" s="212"/>
      <c r="N235" s="219"/>
      <c r="O235" s="212"/>
      <c r="P235" s="116"/>
      <c r="Q235" s="116"/>
      <c r="R235" s="116"/>
      <c r="S235" s="116"/>
      <c r="T235" s="116"/>
      <c r="U235" s="116"/>
      <c r="V235" s="116"/>
      <c r="W235" s="116"/>
      <c r="X235" s="116"/>
      <c r="Y235" s="116"/>
      <c r="Z235" s="116"/>
      <c r="AA235" s="116"/>
      <c r="AB235" s="116"/>
      <c r="AC235" s="116"/>
      <c r="AD235" s="116"/>
      <c r="AE235" s="116"/>
      <c r="AF235" s="116"/>
      <c r="AG235" s="116"/>
      <c r="AH235" s="116"/>
      <c r="AI235" s="116"/>
      <c r="AJ235" s="116"/>
      <c r="AK235" s="116"/>
      <c r="AL235" s="116"/>
      <c r="AM235" s="116"/>
      <c r="AN235" s="116"/>
      <c r="AO235" s="116"/>
      <c r="AP235" s="116"/>
      <c r="AQ235" s="116"/>
      <c r="AR235" s="116"/>
      <c r="AS235" s="116"/>
      <c r="AT235" s="116"/>
      <c r="AU235" s="116"/>
      <c r="AV235" s="116"/>
      <c r="AW235" s="116"/>
      <c r="AX235" s="116"/>
      <c r="AY235" s="116"/>
      <c r="AZ235" s="116"/>
      <c r="BA235" s="116"/>
      <c r="BB235" s="116"/>
      <c r="BC235" s="116"/>
      <c r="BD235" s="116"/>
      <c r="BE235" s="116"/>
      <c r="BF235" s="116"/>
      <c r="BG235" s="116"/>
      <c r="BH235" s="116"/>
      <c r="BI235" s="116"/>
      <c r="BJ235" s="116"/>
      <c r="BK235" s="116"/>
    </row>
    <row r="236" spans="1:63" s="116" customFormat="1" ht="15" customHeight="1">
      <c r="A236" s="211"/>
      <c r="B236" s="217"/>
      <c r="C236" s="217"/>
      <c r="D236" s="217"/>
      <c r="E236" s="213"/>
      <c r="F236" s="213"/>
      <c r="G236" s="213"/>
      <c r="H236" s="217"/>
      <c r="I236" s="216"/>
      <c r="J236" s="216"/>
      <c r="K236" s="218"/>
      <c r="L236" s="212"/>
      <c r="M236" s="212"/>
      <c r="N236" s="219"/>
      <c r="O236" s="212"/>
    </row>
    <row r="237" spans="1:63" s="116" customFormat="1" ht="15" customHeight="1">
      <c r="A237" s="211"/>
      <c r="B237" s="218"/>
      <c r="C237" s="218"/>
      <c r="D237" s="221"/>
      <c r="E237" s="213"/>
      <c r="F237" s="213"/>
      <c r="G237" s="213"/>
      <c r="H237" s="217"/>
      <c r="I237" s="216"/>
      <c r="J237" s="216"/>
      <c r="K237" s="218"/>
      <c r="L237" s="212"/>
      <c r="M237" s="219"/>
      <c r="N237" s="219"/>
      <c r="O237" s="219"/>
    </row>
    <row r="238" spans="1:63" s="116" customFormat="1" ht="15" customHeight="1">
      <c r="A238" s="211"/>
      <c r="B238" s="217"/>
      <c r="C238" s="217"/>
      <c r="D238" s="217"/>
      <c r="E238" s="213"/>
      <c r="F238" s="213"/>
      <c r="G238" s="213"/>
      <c r="H238" s="217"/>
      <c r="I238" s="216"/>
      <c r="J238" s="216"/>
      <c r="K238" s="218"/>
      <c r="L238" s="212"/>
      <c r="M238" s="3"/>
      <c r="N238" s="219"/>
      <c r="O238" s="212"/>
      <c r="P238" s="201"/>
      <c r="Q238" s="201"/>
      <c r="R238" s="201"/>
      <c r="S238" s="201"/>
      <c r="T238" s="201"/>
      <c r="U238" s="201"/>
      <c r="V238" s="201"/>
      <c r="W238" s="201"/>
      <c r="X238" s="201"/>
      <c r="Y238" s="201"/>
      <c r="Z238" s="201"/>
      <c r="AA238" s="201"/>
      <c r="AB238" s="201"/>
      <c r="AC238" s="201"/>
      <c r="AD238" s="201"/>
      <c r="AE238" s="201"/>
      <c r="AF238" s="201"/>
      <c r="AG238" s="201"/>
      <c r="AH238" s="201"/>
      <c r="AI238" s="201"/>
      <c r="AJ238" s="201"/>
      <c r="AK238" s="201"/>
      <c r="AL238" s="201"/>
      <c r="AM238" s="201"/>
      <c r="AN238" s="201"/>
      <c r="AO238" s="201"/>
      <c r="AP238" s="201"/>
      <c r="AQ238" s="201"/>
      <c r="AR238" s="201"/>
      <c r="AS238" s="201"/>
      <c r="AT238" s="201"/>
      <c r="AU238" s="201"/>
      <c r="AV238" s="201"/>
      <c r="AW238" s="201"/>
      <c r="AX238" s="201"/>
      <c r="AY238" s="201"/>
      <c r="AZ238" s="201"/>
      <c r="BA238" s="201"/>
      <c r="BB238" s="201"/>
      <c r="BC238" s="201"/>
      <c r="BD238" s="201"/>
      <c r="BE238" s="201"/>
      <c r="BF238" s="201"/>
      <c r="BG238" s="201"/>
      <c r="BH238" s="201"/>
      <c r="BI238" s="201"/>
      <c r="BJ238" s="201"/>
      <c r="BK238" s="201"/>
    </row>
    <row r="239" spans="1:63" s="201" customFormat="1" ht="15" customHeight="1">
      <c r="A239" s="211"/>
      <c r="B239" s="217"/>
      <c r="C239" s="217"/>
      <c r="D239" s="217"/>
      <c r="E239" s="213"/>
      <c r="F239" s="213"/>
      <c r="G239" s="213"/>
      <c r="H239" s="217"/>
      <c r="I239" s="216"/>
      <c r="J239" s="223"/>
      <c r="K239" s="218"/>
      <c r="L239" s="212"/>
      <c r="M239" s="219"/>
      <c r="N239" s="219"/>
      <c r="O239" s="212"/>
      <c r="P239" s="116"/>
      <c r="Q239" s="116"/>
      <c r="R239" s="116"/>
      <c r="S239" s="116"/>
      <c r="T239" s="116"/>
      <c r="U239" s="116"/>
      <c r="V239" s="116"/>
      <c r="W239" s="116"/>
      <c r="X239" s="116"/>
      <c r="Y239" s="116"/>
      <c r="Z239" s="116"/>
      <c r="AA239" s="116"/>
      <c r="AB239" s="116"/>
      <c r="AC239" s="116"/>
      <c r="AD239" s="116"/>
      <c r="AE239" s="116"/>
      <c r="AF239" s="116"/>
      <c r="AG239" s="116"/>
      <c r="AH239" s="116"/>
      <c r="AI239" s="116"/>
      <c r="AJ239" s="116"/>
      <c r="AK239" s="116"/>
      <c r="AL239" s="116"/>
      <c r="AM239" s="116"/>
      <c r="AN239" s="116"/>
      <c r="AO239" s="116"/>
      <c r="AP239" s="116"/>
      <c r="AQ239" s="116"/>
      <c r="AR239" s="116"/>
      <c r="AS239" s="116"/>
      <c r="AT239" s="116"/>
      <c r="AU239" s="116"/>
      <c r="AV239" s="116"/>
      <c r="AW239" s="116"/>
      <c r="AX239" s="116"/>
      <c r="AY239" s="116"/>
      <c r="AZ239" s="116"/>
      <c r="BA239" s="116"/>
      <c r="BB239" s="116"/>
      <c r="BC239" s="116"/>
      <c r="BD239" s="116"/>
      <c r="BE239" s="116"/>
      <c r="BF239" s="116"/>
      <c r="BG239" s="116"/>
      <c r="BH239" s="116"/>
      <c r="BI239" s="116"/>
      <c r="BJ239" s="116"/>
      <c r="BK239" s="116"/>
    </row>
    <row r="240" spans="1:63" s="201" customFormat="1" ht="15" customHeight="1">
      <c r="A240" s="211"/>
      <c r="B240" s="217"/>
      <c r="C240" s="217"/>
      <c r="D240" s="217"/>
      <c r="E240" s="213"/>
      <c r="F240" s="213"/>
      <c r="G240" s="213"/>
      <c r="H240" s="217"/>
      <c r="I240" s="216"/>
      <c r="J240" s="216"/>
      <c r="K240" s="218"/>
      <c r="L240" s="212"/>
      <c r="M240" s="212"/>
      <c r="N240" s="219"/>
      <c r="O240" s="212"/>
      <c r="P240" s="116"/>
      <c r="Q240" s="116"/>
      <c r="R240" s="116"/>
      <c r="S240" s="116"/>
      <c r="T240" s="116"/>
      <c r="U240" s="116"/>
      <c r="V240" s="116"/>
      <c r="W240" s="116"/>
      <c r="X240" s="116"/>
      <c r="Y240" s="116"/>
      <c r="Z240" s="116"/>
      <c r="AA240" s="116"/>
      <c r="AB240" s="116"/>
      <c r="AC240" s="116"/>
      <c r="AD240" s="116"/>
      <c r="AE240" s="116"/>
      <c r="AF240" s="116"/>
      <c r="AG240" s="116"/>
      <c r="AH240" s="116"/>
      <c r="AI240" s="116"/>
      <c r="AJ240" s="116"/>
      <c r="AK240" s="116"/>
      <c r="AL240" s="116"/>
      <c r="AM240" s="116"/>
      <c r="AN240" s="116"/>
      <c r="AO240" s="116"/>
      <c r="AP240" s="116"/>
      <c r="AQ240" s="116"/>
      <c r="AR240" s="116"/>
      <c r="AS240" s="116"/>
      <c r="AT240" s="116"/>
      <c r="AU240" s="116"/>
      <c r="AV240" s="116"/>
      <c r="AW240" s="116"/>
      <c r="AX240" s="116"/>
      <c r="AY240" s="116"/>
      <c r="AZ240" s="116"/>
      <c r="BA240" s="116"/>
      <c r="BB240" s="116"/>
      <c r="BC240" s="116"/>
      <c r="BD240" s="116"/>
      <c r="BE240" s="116"/>
      <c r="BF240" s="116"/>
      <c r="BG240" s="116"/>
      <c r="BH240" s="116"/>
      <c r="BI240" s="116"/>
      <c r="BJ240" s="116"/>
      <c r="BK240" s="116"/>
    </row>
    <row r="241" spans="1:63" s="201" customFormat="1" ht="15" customHeight="1">
      <c r="A241" s="211"/>
      <c r="B241" s="217"/>
      <c r="C241" s="217"/>
      <c r="D241" s="217"/>
      <c r="E241" s="213"/>
      <c r="F241" s="213"/>
      <c r="G241" s="213"/>
      <c r="H241" s="217"/>
      <c r="I241" s="216"/>
      <c r="J241" s="216"/>
      <c r="K241" s="218"/>
      <c r="L241" s="212"/>
      <c r="M241" s="212"/>
      <c r="N241" s="219"/>
      <c r="O241" s="212"/>
      <c r="P241" s="116"/>
      <c r="Q241" s="116"/>
      <c r="R241" s="116"/>
      <c r="S241" s="116"/>
      <c r="T241" s="116"/>
      <c r="U241" s="116"/>
      <c r="V241" s="116"/>
      <c r="W241" s="116"/>
      <c r="X241" s="116"/>
      <c r="Y241" s="116"/>
      <c r="Z241" s="116"/>
      <c r="AA241" s="116"/>
      <c r="AB241" s="116"/>
      <c r="AC241" s="116"/>
      <c r="AD241" s="116"/>
      <c r="AE241" s="116"/>
      <c r="AF241" s="116"/>
      <c r="AG241" s="116"/>
      <c r="AH241" s="116"/>
      <c r="AI241" s="116"/>
      <c r="AJ241" s="116"/>
      <c r="AK241" s="116"/>
      <c r="AL241" s="116"/>
      <c r="AM241" s="116"/>
      <c r="AN241" s="116"/>
      <c r="AO241" s="116"/>
      <c r="AP241" s="116"/>
      <c r="AQ241" s="116"/>
      <c r="AR241" s="116"/>
      <c r="AS241" s="116"/>
      <c r="AT241" s="116"/>
      <c r="AU241" s="116"/>
      <c r="AV241" s="116"/>
      <c r="AW241" s="116"/>
      <c r="AX241" s="116"/>
      <c r="AY241" s="116"/>
      <c r="AZ241" s="116"/>
      <c r="BA241" s="116"/>
      <c r="BB241" s="116"/>
      <c r="BC241" s="116"/>
      <c r="BD241" s="116"/>
      <c r="BE241" s="116"/>
      <c r="BF241" s="116"/>
      <c r="BG241" s="116"/>
      <c r="BH241" s="116"/>
      <c r="BI241" s="116"/>
      <c r="BJ241" s="116"/>
      <c r="BK241" s="116"/>
    </row>
    <row r="242" spans="1:63" s="116" customFormat="1" ht="15" customHeight="1">
      <c r="A242" s="211"/>
      <c r="B242" s="217"/>
      <c r="C242" s="217"/>
      <c r="D242" s="217"/>
      <c r="E242" s="213"/>
      <c r="F242" s="213"/>
      <c r="G242" s="213"/>
      <c r="H242" s="217"/>
      <c r="I242" s="216"/>
      <c r="J242" s="223"/>
      <c r="K242" s="218"/>
      <c r="L242" s="212"/>
      <c r="M242" s="3"/>
      <c r="N242" s="219"/>
      <c r="O242" s="212"/>
    </row>
    <row r="243" spans="1:63" s="116" customFormat="1" ht="15" customHeight="1">
      <c r="A243" s="211"/>
      <c r="B243" s="217"/>
      <c r="C243" s="217"/>
      <c r="D243" s="217"/>
      <c r="E243" s="213"/>
      <c r="F243" s="213"/>
      <c r="G243" s="213"/>
      <c r="H243" s="217"/>
      <c r="I243" s="216"/>
      <c r="J243" s="216"/>
      <c r="K243" s="218"/>
      <c r="L243" s="212"/>
      <c r="M243" s="212"/>
      <c r="N243" s="219"/>
      <c r="O243" s="212"/>
    </row>
    <row r="244" spans="1:63" s="201" customFormat="1" ht="15" customHeight="1">
      <c r="A244" s="211"/>
      <c r="B244" s="217"/>
      <c r="C244" s="217"/>
      <c r="D244" s="217"/>
      <c r="E244" s="213"/>
      <c r="F244" s="213"/>
      <c r="G244" s="213"/>
      <c r="H244" s="217"/>
      <c r="I244" s="216"/>
      <c r="J244" s="216"/>
      <c r="K244" s="218"/>
      <c r="L244" s="212"/>
      <c r="M244" s="219"/>
      <c r="N244" s="219"/>
      <c r="O244" s="212"/>
      <c r="P244" s="116"/>
      <c r="Q244" s="116"/>
      <c r="R244" s="116"/>
      <c r="S244" s="116"/>
      <c r="T244" s="116"/>
      <c r="U244" s="116"/>
      <c r="V244" s="116"/>
      <c r="W244" s="116"/>
      <c r="X244" s="116"/>
      <c r="Y244" s="116"/>
      <c r="Z244" s="116"/>
      <c r="AA244" s="116"/>
      <c r="AB244" s="116"/>
      <c r="AC244" s="116"/>
      <c r="AD244" s="116"/>
      <c r="AE244" s="116"/>
      <c r="AF244" s="116"/>
      <c r="AG244" s="116"/>
      <c r="AH244" s="116"/>
      <c r="AI244" s="116"/>
      <c r="AJ244" s="116"/>
      <c r="AK244" s="116"/>
      <c r="AL244" s="116"/>
      <c r="AM244" s="116"/>
      <c r="AN244" s="116"/>
      <c r="AO244" s="116"/>
      <c r="AP244" s="116"/>
      <c r="AQ244" s="116"/>
      <c r="AR244" s="116"/>
      <c r="AS244" s="116"/>
      <c r="AT244" s="116"/>
      <c r="AU244" s="116"/>
      <c r="AV244" s="116"/>
      <c r="AW244" s="116"/>
      <c r="AX244" s="116"/>
      <c r="AY244" s="116"/>
      <c r="AZ244" s="116"/>
      <c r="BA244" s="116"/>
      <c r="BB244" s="116"/>
      <c r="BC244" s="116"/>
      <c r="BD244" s="116"/>
      <c r="BE244" s="116"/>
      <c r="BF244" s="116"/>
      <c r="BG244" s="116"/>
      <c r="BH244" s="116"/>
      <c r="BI244" s="116"/>
      <c r="BJ244" s="116"/>
      <c r="BK244" s="116"/>
    </row>
    <row r="245" spans="1:63" s="201" customFormat="1" ht="15" customHeight="1">
      <c r="A245" s="211"/>
      <c r="B245" s="217"/>
      <c r="C245" s="217"/>
      <c r="D245" s="217"/>
      <c r="E245" s="213"/>
      <c r="F245" s="213"/>
      <c r="G245" s="213"/>
      <c r="H245" s="217"/>
      <c r="I245" s="216"/>
      <c r="J245" s="216"/>
      <c r="K245" s="218"/>
      <c r="L245" s="212"/>
      <c r="M245" s="219"/>
      <c r="N245" s="219"/>
      <c r="O245" s="212"/>
    </row>
    <row r="246" spans="1:63" s="116" customFormat="1" ht="15" customHeight="1">
      <c r="A246" s="211"/>
      <c r="B246" s="217"/>
      <c r="C246" s="217"/>
      <c r="D246" s="217"/>
      <c r="E246" s="213"/>
      <c r="F246" s="213"/>
      <c r="G246" s="213"/>
      <c r="H246" s="217"/>
      <c r="I246" s="216"/>
      <c r="J246" s="216"/>
      <c r="K246" s="218"/>
      <c r="L246" s="212"/>
      <c r="M246" s="212"/>
      <c r="N246" s="219"/>
      <c r="O246" s="212"/>
      <c r="P246" s="201"/>
      <c r="Q246" s="201"/>
      <c r="R246" s="201"/>
      <c r="S246" s="201"/>
      <c r="T246" s="201"/>
      <c r="U246" s="201"/>
      <c r="V246" s="201"/>
      <c r="W246" s="201"/>
      <c r="X246" s="201"/>
      <c r="Y246" s="201"/>
      <c r="Z246" s="201"/>
      <c r="AA246" s="201"/>
      <c r="AB246" s="201"/>
      <c r="AC246" s="201"/>
      <c r="AD246" s="201"/>
      <c r="AE246" s="201"/>
      <c r="AF246" s="201"/>
      <c r="AG246" s="201"/>
      <c r="AH246" s="201"/>
      <c r="AI246" s="201"/>
      <c r="AJ246" s="201"/>
      <c r="AK246" s="201"/>
      <c r="AL246" s="201"/>
      <c r="AM246" s="201"/>
      <c r="AN246" s="201"/>
      <c r="AO246" s="201"/>
      <c r="AP246" s="201"/>
      <c r="AQ246" s="201"/>
      <c r="AR246" s="201"/>
      <c r="AS246" s="201"/>
      <c r="AT246" s="201"/>
      <c r="AU246" s="201"/>
      <c r="AV246" s="201"/>
      <c r="AW246" s="201"/>
      <c r="AX246" s="201"/>
      <c r="AY246" s="201"/>
      <c r="AZ246" s="201"/>
      <c r="BA246" s="201"/>
      <c r="BB246" s="201"/>
      <c r="BC246" s="201"/>
      <c r="BD246" s="201"/>
      <c r="BE246" s="201"/>
      <c r="BF246" s="201"/>
      <c r="BG246" s="201"/>
      <c r="BH246" s="201"/>
      <c r="BI246" s="201"/>
      <c r="BJ246" s="201"/>
      <c r="BK246" s="201"/>
    </row>
    <row r="247" spans="1:63" s="116" customFormat="1" ht="15" customHeight="1">
      <c r="A247" s="211"/>
      <c r="B247" s="217"/>
      <c r="C247" s="217"/>
      <c r="D247" s="217"/>
      <c r="E247" s="213"/>
      <c r="F247" s="213"/>
      <c r="G247" s="213"/>
      <c r="H247" s="217"/>
      <c r="I247" s="216"/>
      <c r="J247" s="216"/>
      <c r="K247" s="218"/>
      <c r="L247" s="212"/>
      <c r="M247" s="212"/>
      <c r="N247" s="219"/>
      <c r="O247" s="212"/>
      <c r="P247" s="201"/>
      <c r="Q247" s="201"/>
      <c r="R247" s="201"/>
      <c r="S247" s="201"/>
      <c r="T247" s="201"/>
      <c r="U247" s="201"/>
      <c r="V247" s="201"/>
      <c r="W247" s="201"/>
      <c r="X247" s="201"/>
      <c r="Y247" s="201"/>
      <c r="Z247" s="201"/>
      <c r="AA247" s="201"/>
      <c r="AB247" s="201"/>
      <c r="AC247" s="201"/>
      <c r="AD247" s="201"/>
      <c r="AE247" s="201"/>
      <c r="AF247" s="201"/>
      <c r="AG247" s="201"/>
      <c r="AH247" s="201"/>
      <c r="AI247" s="201"/>
      <c r="AJ247" s="201"/>
      <c r="AK247" s="201"/>
      <c r="AL247" s="201"/>
      <c r="AM247" s="201"/>
      <c r="AN247" s="201"/>
      <c r="AO247" s="201"/>
      <c r="AP247" s="201"/>
      <c r="AQ247" s="201"/>
      <c r="AR247" s="201"/>
      <c r="AS247" s="201"/>
      <c r="AT247" s="201"/>
      <c r="AU247" s="201"/>
      <c r="AV247" s="201"/>
      <c r="AW247" s="201"/>
      <c r="AX247" s="201"/>
      <c r="AY247" s="201"/>
      <c r="AZ247" s="201"/>
      <c r="BA247" s="201"/>
      <c r="BB247" s="201"/>
      <c r="BC247" s="201"/>
      <c r="BD247" s="201"/>
      <c r="BE247" s="201"/>
      <c r="BF247" s="201"/>
      <c r="BG247" s="201"/>
      <c r="BH247" s="201"/>
      <c r="BI247" s="201"/>
      <c r="BJ247" s="201"/>
      <c r="BK247" s="201"/>
    </row>
    <row r="248" spans="1:63" s="116" customFormat="1" ht="15" customHeight="1">
      <c r="A248" s="211"/>
      <c r="B248" s="217"/>
      <c r="C248" s="217"/>
      <c r="D248" s="217"/>
      <c r="E248" s="213"/>
      <c r="F248" s="213"/>
      <c r="G248" s="213"/>
      <c r="H248" s="217"/>
      <c r="I248" s="216"/>
      <c r="J248" s="216"/>
      <c r="K248" s="218"/>
      <c r="L248" s="212"/>
      <c r="M248" s="212"/>
      <c r="N248" s="219"/>
      <c r="O248" s="212"/>
      <c r="P248" s="201"/>
      <c r="Q248" s="201"/>
      <c r="R248" s="201"/>
      <c r="S248" s="201"/>
      <c r="T248" s="201"/>
      <c r="U248" s="201"/>
      <c r="V248" s="201"/>
      <c r="W248" s="201"/>
      <c r="X248" s="201"/>
      <c r="Y248" s="201"/>
      <c r="Z248" s="201"/>
      <c r="AA248" s="201"/>
      <c r="AB248" s="201"/>
      <c r="AC248" s="201"/>
      <c r="AD248" s="201"/>
      <c r="AE248" s="201"/>
      <c r="AF248" s="201"/>
      <c r="AG248" s="201"/>
      <c r="AH248" s="201"/>
      <c r="AI248" s="201"/>
      <c r="AJ248" s="201"/>
      <c r="AK248" s="201"/>
      <c r="AL248" s="201"/>
      <c r="AM248" s="201"/>
      <c r="AN248" s="201"/>
      <c r="AO248" s="201"/>
      <c r="AP248" s="201"/>
      <c r="AQ248" s="201"/>
      <c r="AR248" s="201"/>
      <c r="AS248" s="201"/>
      <c r="AT248" s="201"/>
      <c r="AU248" s="201"/>
      <c r="AV248" s="201"/>
      <c r="AW248" s="201"/>
      <c r="AX248" s="201"/>
      <c r="AY248" s="201"/>
      <c r="AZ248" s="201"/>
      <c r="BA248" s="201"/>
      <c r="BB248" s="201"/>
      <c r="BC248" s="201"/>
      <c r="BD248" s="201"/>
      <c r="BE248" s="201"/>
      <c r="BF248" s="201"/>
      <c r="BG248" s="201"/>
      <c r="BH248" s="201"/>
      <c r="BI248" s="201"/>
      <c r="BJ248" s="201"/>
      <c r="BK248" s="201"/>
    </row>
    <row r="249" spans="1:63" s="116" customFormat="1" ht="15" customHeight="1">
      <c r="A249" s="211"/>
      <c r="B249" s="217"/>
      <c r="C249" s="217"/>
      <c r="D249" s="217"/>
      <c r="E249" s="213"/>
      <c r="F249" s="213"/>
      <c r="G249" s="213"/>
      <c r="H249" s="217"/>
      <c r="I249" s="216"/>
      <c r="J249" s="216"/>
      <c r="K249" s="218"/>
      <c r="L249" s="212"/>
      <c r="M249" s="3"/>
      <c r="N249" s="219"/>
      <c r="O249" s="212"/>
    </row>
    <row r="250" spans="1:63" s="116" customFormat="1" ht="15" customHeight="1">
      <c r="A250" s="211"/>
      <c r="B250" s="217"/>
      <c r="C250" s="217"/>
      <c r="D250" s="217"/>
      <c r="E250" s="213"/>
      <c r="F250" s="213"/>
      <c r="G250" s="213"/>
      <c r="H250" s="217"/>
      <c r="I250" s="216"/>
      <c r="J250" s="216"/>
      <c r="K250" s="218"/>
      <c r="L250" s="212"/>
      <c r="M250" s="3"/>
      <c r="N250" s="219"/>
      <c r="O250" s="212"/>
    </row>
    <row r="251" spans="1:63" s="116" customFormat="1" ht="15" customHeight="1">
      <c r="A251" s="211"/>
      <c r="B251" s="217"/>
      <c r="C251" s="217"/>
      <c r="D251" s="217"/>
      <c r="E251" s="213"/>
      <c r="F251" s="213"/>
      <c r="G251" s="213"/>
      <c r="H251" s="217"/>
      <c r="I251" s="216"/>
      <c r="J251" s="216"/>
      <c r="K251" s="218"/>
      <c r="L251" s="212"/>
      <c r="M251" s="3"/>
      <c r="N251" s="219"/>
      <c r="O251" s="212"/>
    </row>
    <row r="252" spans="1:63" s="116" customFormat="1" ht="15" customHeight="1">
      <c r="A252" s="211"/>
      <c r="B252" s="217"/>
      <c r="C252" s="217"/>
      <c r="D252" s="217"/>
      <c r="E252" s="213"/>
      <c r="F252" s="213"/>
      <c r="G252" s="213"/>
      <c r="H252" s="217"/>
      <c r="I252" s="216"/>
      <c r="J252" s="216"/>
      <c r="K252" s="218"/>
      <c r="L252" s="212"/>
      <c r="M252" s="3"/>
      <c r="N252" s="219"/>
      <c r="O252" s="212"/>
    </row>
    <row r="253" spans="1:63" s="201" customFormat="1" ht="15" customHeight="1">
      <c r="A253" s="211"/>
      <c r="B253" s="217"/>
      <c r="C253" s="217"/>
      <c r="D253" s="217"/>
      <c r="E253" s="213"/>
      <c r="F253" s="213"/>
      <c r="G253" s="213"/>
      <c r="H253" s="217"/>
      <c r="I253" s="216"/>
      <c r="J253" s="216"/>
      <c r="K253" s="218"/>
      <c r="L253" s="212"/>
      <c r="M253" s="3"/>
      <c r="N253" s="219"/>
      <c r="O253" s="212"/>
    </row>
    <row r="254" spans="1:63" s="116" customFormat="1" ht="15" customHeight="1">
      <c r="A254" s="211"/>
      <c r="B254" s="217"/>
      <c r="C254" s="217"/>
      <c r="D254" s="217"/>
      <c r="E254" s="213"/>
      <c r="F254" s="213"/>
      <c r="G254" s="213"/>
      <c r="H254" s="217"/>
      <c r="I254" s="216"/>
      <c r="J254" s="216"/>
      <c r="K254" s="218"/>
      <c r="L254" s="212"/>
      <c r="M254" s="219"/>
      <c r="N254" s="219"/>
      <c r="O254" s="212"/>
    </row>
    <row r="255" spans="1:63" s="116" customFormat="1" ht="15" customHeight="1">
      <c r="A255" s="211"/>
      <c r="B255" s="217"/>
      <c r="C255" s="217"/>
      <c r="D255" s="217"/>
      <c r="E255" s="213"/>
      <c r="F255" s="213"/>
      <c r="G255" s="213"/>
      <c r="H255" s="217"/>
      <c r="I255" s="216"/>
      <c r="J255" s="216"/>
      <c r="K255" s="218"/>
      <c r="L255" s="212"/>
      <c r="M255" s="3"/>
      <c r="N255" s="219"/>
      <c r="O255" s="212"/>
    </row>
    <row r="256" spans="1:63" s="116" customFormat="1" ht="15" customHeight="1">
      <c r="A256" s="211"/>
      <c r="B256" s="217"/>
      <c r="C256" s="217"/>
      <c r="D256" s="217"/>
      <c r="E256" s="213"/>
      <c r="F256" s="213"/>
      <c r="G256" s="213"/>
      <c r="H256" s="217"/>
      <c r="I256" s="216"/>
      <c r="J256" s="216"/>
      <c r="K256" s="218"/>
      <c r="L256" s="212"/>
      <c r="M256" s="3"/>
      <c r="N256" s="219"/>
      <c r="O256" s="212"/>
    </row>
    <row r="257" spans="1:63" s="116" customFormat="1" ht="15" customHeight="1">
      <c r="A257" s="211"/>
      <c r="B257" s="217"/>
      <c r="C257" s="217"/>
      <c r="D257" s="217"/>
      <c r="E257" s="213"/>
      <c r="F257" s="213"/>
      <c r="G257" s="213"/>
      <c r="H257" s="217"/>
      <c r="I257" s="216"/>
      <c r="J257" s="216"/>
      <c r="K257" s="218"/>
      <c r="L257" s="212"/>
      <c r="M257" s="219"/>
      <c r="N257" s="219"/>
      <c r="O257" s="212"/>
      <c r="P257" s="201"/>
      <c r="Q257" s="201"/>
      <c r="R257" s="201"/>
      <c r="S257" s="201"/>
      <c r="T257" s="201"/>
      <c r="U257" s="201"/>
      <c r="V257" s="201"/>
      <c r="W257" s="201"/>
      <c r="X257" s="201"/>
      <c r="Y257" s="201"/>
      <c r="Z257" s="201"/>
      <c r="AA257" s="201"/>
      <c r="AB257" s="201"/>
      <c r="AC257" s="201"/>
      <c r="AD257" s="201"/>
      <c r="AE257" s="201"/>
      <c r="AF257" s="201"/>
      <c r="AG257" s="201"/>
      <c r="AH257" s="201"/>
      <c r="AI257" s="201"/>
      <c r="AJ257" s="201"/>
      <c r="AK257" s="201"/>
      <c r="AL257" s="201"/>
      <c r="AM257" s="201"/>
      <c r="AN257" s="201"/>
      <c r="AO257" s="201"/>
      <c r="AP257" s="201"/>
      <c r="AQ257" s="201"/>
      <c r="AR257" s="201"/>
      <c r="AS257" s="201"/>
      <c r="AT257" s="201"/>
      <c r="AU257" s="201"/>
      <c r="AV257" s="201"/>
      <c r="AW257" s="201"/>
      <c r="AX257" s="201"/>
      <c r="AY257" s="201"/>
      <c r="AZ257" s="201"/>
      <c r="BA257" s="201"/>
      <c r="BB257" s="201"/>
      <c r="BC257" s="201"/>
      <c r="BD257" s="201"/>
      <c r="BE257" s="201"/>
      <c r="BF257" s="201"/>
      <c r="BG257" s="201"/>
      <c r="BH257" s="201"/>
      <c r="BI257" s="201"/>
      <c r="BJ257" s="201"/>
      <c r="BK257" s="201"/>
    </row>
    <row r="258" spans="1:63" s="116" customFormat="1" ht="15" customHeight="1">
      <c r="A258" s="211"/>
      <c r="B258" s="218"/>
      <c r="C258" s="218"/>
      <c r="D258" s="218"/>
      <c r="E258" s="213"/>
      <c r="F258" s="213"/>
      <c r="G258" s="213"/>
      <c r="H258" s="217"/>
      <c r="I258" s="216"/>
      <c r="J258" s="216"/>
      <c r="K258" s="218"/>
      <c r="L258" s="212"/>
      <c r="M258" s="212"/>
      <c r="N258" s="219"/>
      <c r="O258" s="212"/>
    </row>
    <row r="259" spans="1:63" s="116" customFormat="1" ht="15" customHeight="1">
      <c r="A259" s="211"/>
      <c r="B259" s="218"/>
      <c r="C259" s="217"/>
      <c r="D259" s="221"/>
      <c r="E259" s="213"/>
      <c r="F259" s="213"/>
      <c r="G259" s="213"/>
      <c r="H259" s="217"/>
      <c r="I259" s="216"/>
      <c r="J259" s="216"/>
      <c r="K259" s="218"/>
      <c r="L259" s="212"/>
      <c r="M259" s="219"/>
      <c r="N259" s="219"/>
      <c r="O259" s="212"/>
    </row>
    <row r="260" spans="1:63" s="116" customFormat="1" ht="15" customHeight="1">
      <c r="A260" s="211"/>
      <c r="B260" s="218"/>
      <c r="C260" s="217"/>
      <c r="D260" s="221"/>
      <c r="E260" s="213"/>
      <c r="F260" s="213"/>
      <c r="G260" s="213"/>
      <c r="H260" s="217"/>
      <c r="I260" s="216"/>
      <c r="J260" s="216"/>
      <c r="K260" s="218"/>
      <c r="L260" s="212"/>
      <c r="M260" s="219"/>
      <c r="N260" s="219"/>
      <c r="O260" s="212"/>
      <c r="P260" s="201"/>
      <c r="Q260" s="201"/>
      <c r="R260" s="201"/>
      <c r="S260" s="201"/>
      <c r="T260" s="201"/>
      <c r="U260" s="201"/>
      <c r="V260" s="201"/>
      <c r="W260" s="201"/>
      <c r="X260" s="201"/>
      <c r="Y260" s="201"/>
      <c r="Z260" s="201"/>
      <c r="AA260" s="201"/>
      <c r="AB260" s="201"/>
      <c r="AC260" s="201"/>
      <c r="AD260" s="201"/>
      <c r="AE260" s="201"/>
      <c r="AF260" s="201"/>
      <c r="AG260" s="201"/>
      <c r="AH260" s="201"/>
      <c r="AI260" s="201"/>
      <c r="AJ260" s="201"/>
      <c r="AK260" s="201"/>
      <c r="AL260" s="201"/>
      <c r="AM260" s="201"/>
      <c r="AN260" s="201"/>
      <c r="AO260" s="201"/>
      <c r="AP260" s="201"/>
      <c r="AQ260" s="201"/>
      <c r="AR260" s="201"/>
      <c r="AS260" s="201"/>
      <c r="AT260" s="201"/>
      <c r="AU260" s="201"/>
      <c r="AV260" s="201"/>
      <c r="AW260" s="201"/>
      <c r="AX260" s="201"/>
      <c r="AY260" s="201"/>
      <c r="AZ260" s="201"/>
      <c r="BA260" s="201"/>
      <c r="BB260" s="201"/>
      <c r="BC260" s="201"/>
      <c r="BD260" s="201"/>
      <c r="BE260" s="201"/>
      <c r="BF260" s="201"/>
      <c r="BG260" s="201"/>
      <c r="BH260" s="201"/>
      <c r="BI260" s="201"/>
      <c r="BJ260" s="201"/>
      <c r="BK260" s="201"/>
    </row>
    <row r="261" spans="1:63" s="201" customFormat="1" ht="15" customHeight="1">
      <c r="A261" s="211"/>
      <c r="B261" s="217"/>
      <c r="C261" s="217"/>
      <c r="D261" s="217"/>
      <c r="E261" s="213"/>
      <c r="F261" s="213"/>
      <c r="G261" s="213"/>
      <c r="H261" s="218"/>
      <c r="I261" s="216"/>
      <c r="J261" s="216"/>
      <c r="K261" s="218"/>
      <c r="L261" s="212"/>
      <c r="M261" s="3"/>
      <c r="N261" s="219"/>
      <c r="O261" s="212"/>
      <c r="P261" s="116"/>
      <c r="Q261" s="116"/>
      <c r="R261" s="116"/>
      <c r="S261" s="116"/>
      <c r="T261" s="116"/>
      <c r="U261" s="116"/>
      <c r="V261" s="116"/>
      <c r="W261" s="116"/>
      <c r="X261" s="116"/>
      <c r="Y261" s="116"/>
      <c r="Z261" s="116"/>
      <c r="AA261" s="116"/>
      <c r="AB261" s="116"/>
      <c r="AC261" s="116"/>
      <c r="AD261" s="116"/>
      <c r="AE261" s="116"/>
      <c r="AF261" s="116"/>
      <c r="AG261" s="116"/>
      <c r="AH261" s="116"/>
      <c r="AI261" s="116"/>
      <c r="AJ261" s="116"/>
      <c r="AK261" s="116"/>
      <c r="AL261" s="116"/>
      <c r="AM261" s="116"/>
      <c r="AN261" s="116"/>
      <c r="AO261" s="116"/>
      <c r="AP261" s="116"/>
      <c r="AQ261" s="116"/>
      <c r="AR261" s="116"/>
      <c r="AS261" s="116"/>
      <c r="AT261" s="116"/>
      <c r="AU261" s="116"/>
      <c r="AV261" s="116"/>
      <c r="AW261" s="116"/>
      <c r="AX261" s="116"/>
      <c r="AY261" s="116"/>
      <c r="AZ261" s="116"/>
      <c r="BA261" s="116"/>
      <c r="BB261" s="116"/>
      <c r="BC261" s="116"/>
      <c r="BD261" s="116"/>
      <c r="BE261" s="116"/>
      <c r="BF261" s="116"/>
      <c r="BG261" s="116"/>
      <c r="BH261" s="116"/>
      <c r="BI261" s="116"/>
      <c r="BJ261" s="116"/>
      <c r="BK261" s="116"/>
    </row>
    <row r="262" spans="1:63" s="201" customFormat="1" ht="15" customHeight="1">
      <c r="A262" s="211"/>
      <c r="B262" s="218"/>
      <c r="C262" s="217"/>
      <c r="D262" s="212"/>
      <c r="E262" s="213"/>
      <c r="F262" s="213"/>
      <c r="G262" s="213"/>
      <c r="H262" s="218"/>
      <c r="I262" s="216"/>
      <c r="J262" s="216"/>
      <c r="K262" s="218"/>
      <c r="L262" s="212"/>
      <c r="M262" s="219"/>
      <c r="N262" s="219"/>
      <c r="O262" s="212"/>
    </row>
    <row r="263" spans="1:63" s="201" customFormat="1" ht="15" customHeight="1">
      <c r="A263" s="211"/>
      <c r="B263" s="217"/>
      <c r="C263" s="217"/>
      <c r="D263" s="217"/>
      <c r="E263" s="213"/>
      <c r="F263" s="213"/>
      <c r="G263" s="213"/>
      <c r="H263" s="217"/>
      <c r="I263" s="216"/>
      <c r="J263" s="216"/>
      <c r="K263" s="218"/>
      <c r="L263" s="212"/>
      <c r="M263" s="219"/>
      <c r="N263" s="219"/>
      <c r="O263" s="212"/>
    </row>
    <row r="264" spans="1:63" s="201" customFormat="1" ht="15" customHeight="1">
      <c r="A264" s="211"/>
      <c r="B264" s="217"/>
      <c r="C264" s="217"/>
      <c r="D264" s="217"/>
      <c r="E264" s="213"/>
      <c r="F264" s="213"/>
      <c r="G264" s="213"/>
      <c r="H264" s="217"/>
      <c r="I264" s="216"/>
      <c r="J264" s="216"/>
      <c r="K264" s="218"/>
      <c r="L264" s="212"/>
      <c r="M264" s="219"/>
      <c r="N264" s="219"/>
      <c r="O264" s="212"/>
    </row>
    <row r="265" spans="1:63" s="116" customFormat="1" ht="15" customHeight="1">
      <c r="A265" s="211"/>
      <c r="B265" s="217"/>
      <c r="C265" s="217"/>
      <c r="D265" s="217"/>
      <c r="E265" s="213"/>
      <c r="F265" s="213"/>
      <c r="G265" s="213"/>
      <c r="H265" s="217"/>
      <c r="I265" s="216"/>
      <c r="J265" s="216"/>
      <c r="K265" s="218"/>
      <c r="L265" s="212"/>
      <c r="M265" s="219"/>
      <c r="N265" s="219"/>
      <c r="O265" s="212"/>
      <c r="P265" s="201"/>
      <c r="Q265" s="201"/>
      <c r="R265" s="201"/>
      <c r="S265" s="201"/>
      <c r="T265" s="201"/>
      <c r="U265" s="201"/>
      <c r="V265" s="201"/>
      <c r="W265" s="201"/>
      <c r="X265" s="201"/>
      <c r="Y265" s="201"/>
      <c r="Z265" s="201"/>
      <c r="AA265" s="201"/>
      <c r="AB265" s="201"/>
      <c r="AC265" s="201"/>
      <c r="AD265" s="201"/>
      <c r="AE265" s="201"/>
      <c r="AF265" s="201"/>
      <c r="AG265" s="201"/>
      <c r="AH265" s="201"/>
      <c r="AI265" s="201"/>
      <c r="AJ265" s="201"/>
      <c r="AK265" s="201"/>
      <c r="AL265" s="201"/>
      <c r="AM265" s="201"/>
      <c r="AN265" s="201"/>
      <c r="AO265" s="201"/>
      <c r="AP265" s="201"/>
      <c r="AQ265" s="201"/>
      <c r="AR265" s="201"/>
      <c r="AS265" s="201"/>
      <c r="AT265" s="201"/>
      <c r="AU265" s="201"/>
      <c r="AV265" s="201"/>
      <c r="AW265" s="201"/>
      <c r="AX265" s="201"/>
      <c r="AY265" s="201"/>
      <c r="AZ265" s="201"/>
      <c r="BA265" s="201"/>
      <c r="BB265" s="201"/>
      <c r="BC265" s="201"/>
      <c r="BD265" s="201"/>
      <c r="BE265" s="201"/>
      <c r="BF265" s="201"/>
      <c r="BG265" s="201"/>
      <c r="BH265" s="201"/>
      <c r="BI265" s="201"/>
      <c r="BJ265" s="201"/>
      <c r="BK265" s="201"/>
    </row>
    <row r="266" spans="1:63" s="116" customFormat="1" ht="15" customHeight="1">
      <c r="A266" s="211"/>
      <c r="B266" s="217"/>
      <c r="C266" s="217"/>
      <c r="D266" s="217"/>
      <c r="E266" s="213"/>
      <c r="F266" s="213"/>
      <c r="G266" s="213"/>
      <c r="H266" s="217"/>
      <c r="I266" s="216"/>
      <c r="J266" s="223"/>
      <c r="K266" s="218"/>
      <c r="L266" s="212"/>
      <c r="M266" s="3"/>
      <c r="N266" s="219"/>
      <c r="O266" s="212"/>
      <c r="P266" s="201"/>
      <c r="Q266" s="201"/>
      <c r="R266" s="201"/>
      <c r="S266" s="201"/>
      <c r="T266" s="201"/>
      <c r="U266" s="201"/>
      <c r="V266" s="201"/>
      <c r="W266" s="201"/>
      <c r="X266" s="201"/>
      <c r="Y266" s="201"/>
      <c r="Z266" s="201"/>
      <c r="AA266" s="201"/>
      <c r="AB266" s="201"/>
      <c r="AC266" s="201"/>
      <c r="AD266" s="201"/>
      <c r="AE266" s="201"/>
      <c r="AF266" s="201"/>
      <c r="AG266" s="201"/>
      <c r="AH266" s="201"/>
      <c r="AI266" s="201"/>
      <c r="AJ266" s="201"/>
      <c r="AK266" s="201"/>
      <c r="AL266" s="201"/>
      <c r="AM266" s="201"/>
      <c r="AN266" s="201"/>
      <c r="AO266" s="201"/>
      <c r="AP266" s="201"/>
      <c r="AQ266" s="201"/>
      <c r="AR266" s="201"/>
      <c r="AS266" s="201"/>
      <c r="AT266" s="201"/>
      <c r="AU266" s="201"/>
      <c r="AV266" s="201"/>
      <c r="AW266" s="201"/>
      <c r="AX266" s="201"/>
      <c r="AY266" s="201"/>
      <c r="AZ266" s="201"/>
      <c r="BA266" s="201"/>
      <c r="BB266" s="201"/>
      <c r="BC266" s="201"/>
      <c r="BD266" s="201"/>
      <c r="BE266" s="201"/>
      <c r="BF266" s="201"/>
      <c r="BG266" s="201"/>
      <c r="BH266" s="201"/>
      <c r="BI266" s="201"/>
      <c r="BJ266" s="201"/>
      <c r="BK266" s="201"/>
    </row>
    <row r="267" spans="1:63" s="201" customFormat="1" ht="15" customHeight="1">
      <c r="A267" s="211"/>
      <c r="B267" s="217"/>
      <c r="C267" s="217"/>
      <c r="D267" s="217"/>
      <c r="E267" s="213"/>
      <c r="F267" s="213"/>
      <c r="G267" s="213"/>
      <c r="H267" s="217"/>
      <c r="I267" s="216"/>
      <c r="J267" s="216"/>
      <c r="K267" s="218"/>
      <c r="L267" s="212"/>
      <c r="M267" s="219"/>
      <c r="N267" s="219"/>
      <c r="O267" s="212"/>
    </row>
    <row r="268" spans="1:63" s="116" customFormat="1" ht="15" customHeight="1">
      <c r="A268" s="211"/>
      <c r="B268" s="217"/>
      <c r="C268" s="217"/>
      <c r="D268" s="217"/>
      <c r="E268" s="213"/>
      <c r="F268" s="213"/>
      <c r="G268" s="213"/>
      <c r="H268" s="217"/>
      <c r="I268" s="216"/>
      <c r="J268" s="216"/>
      <c r="K268" s="218"/>
      <c r="L268" s="212"/>
      <c r="M268" s="219"/>
      <c r="N268" s="219"/>
      <c r="O268" s="212"/>
      <c r="P268" s="201"/>
      <c r="Q268" s="201"/>
      <c r="R268" s="201"/>
      <c r="S268" s="201"/>
      <c r="T268" s="201"/>
      <c r="U268" s="201"/>
      <c r="V268" s="201"/>
      <c r="W268" s="201"/>
      <c r="X268" s="201"/>
      <c r="Y268" s="201"/>
      <c r="Z268" s="201"/>
      <c r="AA268" s="201"/>
      <c r="AB268" s="201"/>
      <c r="AC268" s="201"/>
      <c r="AD268" s="201"/>
      <c r="AE268" s="201"/>
      <c r="AF268" s="201"/>
      <c r="AG268" s="201"/>
      <c r="AH268" s="201"/>
      <c r="AI268" s="201"/>
      <c r="AJ268" s="201"/>
      <c r="AK268" s="201"/>
      <c r="AL268" s="201"/>
      <c r="AM268" s="201"/>
      <c r="AN268" s="201"/>
      <c r="AO268" s="201"/>
      <c r="AP268" s="201"/>
      <c r="AQ268" s="201"/>
      <c r="AR268" s="201"/>
      <c r="AS268" s="201"/>
      <c r="AT268" s="201"/>
      <c r="AU268" s="201"/>
      <c r="AV268" s="201"/>
      <c r="AW268" s="201"/>
      <c r="AX268" s="201"/>
      <c r="AY268" s="201"/>
      <c r="AZ268" s="201"/>
      <c r="BA268" s="201"/>
      <c r="BB268" s="201"/>
      <c r="BC268" s="201"/>
      <c r="BD268" s="201"/>
      <c r="BE268" s="201"/>
      <c r="BF268" s="201"/>
      <c r="BG268" s="201"/>
      <c r="BH268" s="201"/>
      <c r="BI268" s="201"/>
      <c r="BJ268" s="201"/>
      <c r="BK268" s="201"/>
    </row>
    <row r="269" spans="1:63" s="116" customFormat="1" ht="15" customHeight="1">
      <c r="A269" s="211"/>
      <c r="B269" s="217"/>
      <c r="C269" s="217"/>
      <c r="D269" s="217"/>
      <c r="E269" s="213"/>
      <c r="F269" s="213"/>
      <c r="G269" s="213"/>
      <c r="H269" s="217"/>
      <c r="I269" s="216"/>
      <c r="J269" s="216"/>
      <c r="K269" s="218"/>
      <c r="L269" s="212"/>
      <c r="M269" s="212"/>
      <c r="N269" s="219"/>
      <c r="O269" s="212"/>
    </row>
    <row r="270" spans="1:63" s="116" customFormat="1" ht="15" customHeight="1">
      <c r="A270" s="211"/>
      <c r="B270" s="217"/>
      <c r="C270" s="217"/>
      <c r="D270" s="217"/>
      <c r="E270" s="213"/>
      <c r="F270" s="213"/>
      <c r="G270" s="213"/>
      <c r="H270" s="217"/>
      <c r="I270" s="216"/>
      <c r="J270" s="216"/>
      <c r="K270" s="218"/>
      <c r="L270" s="212"/>
      <c r="M270" s="219"/>
      <c r="N270" s="219"/>
      <c r="O270" s="212"/>
      <c r="P270" s="201"/>
      <c r="Q270" s="201"/>
      <c r="R270" s="201"/>
      <c r="S270" s="201"/>
      <c r="T270" s="201"/>
      <c r="U270" s="201"/>
      <c r="V270" s="201"/>
      <c r="W270" s="201"/>
      <c r="X270" s="201"/>
      <c r="Y270" s="201"/>
      <c r="Z270" s="201"/>
      <c r="AA270" s="201"/>
      <c r="AB270" s="201"/>
      <c r="AC270" s="201"/>
      <c r="AD270" s="201"/>
      <c r="AE270" s="201"/>
      <c r="AF270" s="201"/>
      <c r="AG270" s="201"/>
      <c r="AH270" s="201"/>
      <c r="AI270" s="201"/>
      <c r="AJ270" s="201"/>
      <c r="AK270" s="201"/>
      <c r="AL270" s="201"/>
      <c r="AM270" s="201"/>
      <c r="AN270" s="201"/>
      <c r="AO270" s="201"/>
      <c r="AP270" s="201"/>
      <c r="AQ270" s="201"/>
      <c r="AR270" s="201"/>
      <c r="AS270" s="201"/>
      <c r="AT270" s="201"/>
      <c r="AU270" s="201"/>
      <c r="AV270" s="201"/>
      <c r="AW270" s="201"/>
      <c r="AX270" s="201"/>
      <c r="AY270" s="201"/>
      <c r="AZ270" s="201"/>
      <c r="BA270" s="201"/>
      <c r="BB270" s="201"/>
      <c r="BC270" s="201"/>
      <c r="BD270" s="201"/>
      <c r="BE270" s="201"/>
      <c r="BF270" s="201"/>
      <c r="BG270" s="201"/>
      <c r="BH270" s="201"/>
      <c r="BI270" s="201"/>
      <c r="BJ270" s="201"/>
      <c r="BK270" s="201"/>
    </row>
    <row r="271" spans="1:63" s="116" customFormat="1" ht="15" customHeight="1">
      <c r="A271" s="211"/>
      <c r="B271" s="218"/>
      <c r="C271" s="217"/>
      <c r="D271" s="218"/>
      <c r="E271" s="213"/>
      <c r="F271" s="213"/>
      <c r="G271" s="224"/>
      <c r="H271" s="217"/>
      <c r="I271" s="216"/>
      <c r="J271" s="216"/>
      <c r="K271" s="222"/>
      <c r="L271" s="212"/>
      <c r="M271" s="219"/>
      <c r="N271" s="219"/>
      <c r="O271" s="212"/>
    </row>
    <row r="272" spans="1:63" s="116" customFormat="1" ht="15" customHeight="1">
      <c r="A272" s="211"/>
      <c r="B272" s="218"/>
      <c r="C272" s="218"/>
      <c r="D272" s="221"/>
      <c r="E272" s="213"/>
      <c r="F272" s="213"/>
      <c r="G272" s="213"/>
      <c r="H272" s="218"/>
      <c r="I272" s="216"/>
      <c r="J272" s="216"/>
      <c r="K272" s="218"/>
      <c r="L272" s="212"/>
      <c r="M272" s="3"/>
      <c r="N272" s="219"/>
      <c r="O272" s="212"/>
    </row>
    <row r="273" spans="1:63" s="116" customFormat="1" ht="15" customHeight="1">
      <c r="A273" s="211"/>
      <c r="B273" s="218"/>
      <c r="C273" s="218"/>
      <c r="D273" s="221"/>
      <c r="E273" s="213"/>
      <c r="F273" s="213"/>
      <c r="G273" s="213"/>
      <c r="H273" s="218"/>
      <c r="I273" s="216"/>
      <c r="J273" s="216"/>
      <c r="K273" s="218"/>
      <c r="L273" s="212"/>
      <c r="M273" s="219"/>
      <c r="N273" s="219"/>
      <c r="O273" s="212"/>
    </row>
    <row r="274" spans="1:63" s="116" customFormat="1" ht="15" customHeight="1">
      <c r="A274" s="211"/>
      <c r="B274" s="220"/>
      <c r="C274" s="217"/>
      <c r="D274" s="225"/>
      <c r="E274" s="213"/>
      <c r="F274" s="213"/>
      <c r="G274" s="213"/>
      <c r="H274" s="218"/>
      <c r="I274" s="216"/>
      <c r="J274" s="216"/>
      <c r="K274" s="218"/>
      <c r="L274" s="212"/>
      <c r="M274" s="212"/>
      <c r="N274" s="219"/>
      <c r="O274" s="212"/>
      <c r="P274" s="201"/>
      <c r="Q274" s="201"/>
      <c r="R274" s="201"/>
      <c r="S274" s="201"/>
      <c r="T274" s="201"/>
      <c r="U274" s="201"/>
      <c r="V274" s="201"/>
      <c r="W274" s="201"/>
      <c r="X274" s="201"/>
      <c r="Y274" s="201"/>
      <c r="Z274" s="201"/>
      <c r="AA274" s="201"/>
      <c r="AB274" s="201"/>
      <c r="AC274" s="201"/>
      <c r="AD274" s="201"/>
      <c r="AE274" s="201"/>
      <c r="AF274" s="201"/>
      <c r="AG274" s="201"/>
      <c r="AH274" s="201"/>
      <c r="AI274" s="201"/>
      <c r="AJ274" s="201"/>
      <c r="AK274" s="201"/>
      <c r="AL274" s="201"/>
      <c r="AM274" s="201"/>
      <c r="AN274" s="201"/>
      <c r="AO274" s="201"/>
      <c r="AP274" s="201"/>
      <c r="AQ274" s="201"/>
      <c r="AR274" s="201"/>
      <c r="AS274" s="201"/>
      <c r="AT274" s="201"/>
      <c r="AU274" s="201"/>
      <c r="AV274" s="201"/>
      <c r="AW274" s="201"/>
      <c r="AX274" s="201"/>
      <c r="AY274" s="201"/>
      <c r="AZ274" s="201"/>
      <c r="BA274" s="201"/>
      <c r="BB274" s="201"/>
      <c r="BC274" s="201"/>
      <c r="BD274" s="201"/>
      <c r="BE274" s="201"/>
      <c r="BF274" s="201"/>
      <c r="BG274" s="201"/>
      <c r="BH274" s="201"/>
      <c r="BI274" s="201"/>
      <c r="BJ274" s="201"/>
      <c r="BK274" s="201"/>
    </row>
    <row r="275" spans="1:63" s="116" customFormat="1" ht="15" customHeight="1">
      <c r="A275" s="211"/>
      <c r="B275" s="217"/>
      <c r="C275" s="217"/>
      <c r="D275" s="217"/>
      <c r="E275" s="213"/>
      <c r="F275" s="213"/>
      <c r="G275" s="213"/>
      <c r="H275" s="217"/>
      <c r="I275" s="216"/>
      <c r="J275" s="216"/>
      <c r="K275" s="218"/>
      <c r="L275" s="212"/>
      <c r="M275" s="3"/>
      <c r="N275" s="219"/>
      <c r="O275" s="212"/>
      <c r="P275" s="201"/>
      <c r="Q275" s="201"/>
      <c r="R275" s="201"/>
      <c r="S275" s="201"/>
      <c r="T275" s="201"/>
      <c r="U275" s="201"/>
      <c r="V275" s="201"/>
      <c r="W275" s="201"/>
      <c r="X275" s="201"/>
      <c r="Y275" s="201"/>
      <c r="Z275" s="201"/>
      <c r="AA275" s="201"/>
      <c r="AB275" s="201"/>
      <c r="AC275" s="201"/>
      <c r="AD275" s="201"/>
      <c r="AE275" s="201"/>
      <c r="AF275" s="201"/>
      <c r="AG275" s="201"/>
      <c r="AH275" s="201"/>
      <c r="AI275" s="201"/>
      <c r="AJ275" s="201"/>
      <c r="AK275" s="201"/>
      <c r="AL275" s="201"/>
      <c r="AM275" s="201"/>
      <c r="AN275" s="201"/>
      <c r="AO275" s="201"/>
      <c r="AP275" s="201"/>
      <c r="AQ275" s="201"/>
      <c r="AR275" s="201"/>
      <c r="AS275" s="201"/>
      <c r="AT275" s="201"/>
      <c r="AU275" s="201"/>
      <c r="AV275" s="201"/>
      <c r="AW275" s="201"/>
      <c r="AX275" s="201"/>
      <c r="AY275" s="201"/>
      <c r="AZ275" s="201"/>
      <c r="BA275" s="201"/>
      <c r="BB275" s="201"/>
      <c r="BC275" s="201"/>
      <c r="BD275" s="201"/>
      <c r="BE275" s="201"/>
      <c r="BF275" s="201"/>
      <c r="BG275" s="201"/>
      <c r="BH275" s="201"/>
      <c r="BI275" s="201"/>
      <c r="BJ275" s="201"/>
      <c r="BK275" s="201"/>
    </row>
    <row r="276" spans="1:63" s="201" customFormat="1" ht="15" customHeight="1">
      <c r="A276" s="211"/>
      <c r="B276" s="217"/>
      <c r="C276" s="217"/>
      <c r="D276" s="217"/>
      <c r="E276" s="213"/>
      <c r="F276" s="213"/>
      <c r="G276" s="213"/>
      <c r="H276" s="217"/>
      <c r="I276" s="216"/>
      <c r="J276" s="216"/>
      <c r="K276" s="218"/>
      <c r="L276" s="212"/>
      <c r="M276" s="212"/>
      <c r="N276" s="219"/>
      <c r="O276" s="212"/>
      <c r="P276" s="116"/>
      <c r="Q276" s="116"/>
      <c r="R276" s="116"/>
      <c r="S276" s="116"/>
      <c r="T276" s="116"/>
      <c r="U276" s="116"/>
      <c r="V276" s="116"/>
      <c r="W276" s="116"/>
      <c r="X276" s="116"/>
      <c r="Y276" s="116"/>
      <c r="Z276" s="116"/>
      <c r="AA276" s="116"/>
      <c r="AB276" s="116"/>
      <c r="AC276" s="116"/>
      <c r="AD276" s="116"/>
      <c r="AE276" s="116"/>
      <c r="AF276" s="116"/>
      <c r="AG276" s="116"/>
      <c r="AH276" s="116"/>
      <c r="AI276" s="116"/>
      <c r="AJ276" s="116"/>
      <c r="AK276" s="116"/>
      <c r="AL276" s="116"/>
      <c r="AM276" s="116"/>
      <c r="AN276" s="116"/>
      <c r="AO276" s="116"/>
      <c r="AP276" s="116"/>
      <c r="AQ276" s="116"/>
      <c r="AR276" s="116"/>
      <c r="AS276" s="116"/>
      <c r="AT276" s="116"/>
      <c r="AU276" s="116"/>
      <c r="AV276" s="116"/>
      <c r="AW276" s="116"/>
      <c r="AX276" s="116"/>
      <c r="AY276" s="116"/>
      <c r="AZ276" s="116"/>
      <c r="BA276" s="116"/>
      <c r="BB276" s="116"/>
      <c r="BC276" s="116"/>
      <c r="BD276" s="116"/>
      <c r="BE276" s="116"/>
      <c r="BF276" s="116"/>
      <c r="BG276" s="116"/>
      <c r="BH276" s="116"/>
      <c r="BI276" s="116"/>
      <c r="BJ276" s="116"/>
      <c r="BK276" s="116"/>
    </row>
    <row r="277" spans="1:63" s="201" customFormat="1" ht="15" customHeight="1">
      <c r="A277" s="211"/>
      <c r="B277" s="217"/>
      <c r="C277" s="217"/>
      <c r="D277" s="217"/>
      <c r="E277" s="213"/>
      <c r="F277" s="213"/>
      <c r="G277" s="213"/>
      <c r="H277" s="217"/>
      <c r="I277" s="216"/>
      <c r="J277" s="216"/>
      <c r="K277" s="218"/>
      <c r="L277" s="212"/>
      <c r="M277" s="212"/>
      <c r="N277" s="219"/>
      <c r="O277" s="219"/>
      <c r="P277" s="116"/>
      <c r="Q277" s="116"/>
      <c r="R277" s="116"/>
      <c r="S277" s="116"/>
      <c r="T277" s="116"/>
      <c r="U277" s="116"/>
      <c r="V277" s="116"/>
      <c r="W277" s="116"/>
      <c r="X277" s="116"/>
      <c r="Y277" s="116"/>
      <c r="Z277" s="116"/>
      <c r="AA277" s="116"/>
      <c r="AB277" s="116"/>
      <c r="AC277" s="116"/>
      <c r="AD277" s="116"/>
      <c r="AE277" s="116"/>
      <c r="AF277" s="116"/>
      <c r="AG277" s="116"/>
      <c r="AH277" s="116"/>
      <c r="AI277" s="116"/>
      <c r="AJ277" s="116"/>
      <c r="AK277" s="116"/>
      <c r="AL277" s="116"/>
      <c r="AM277" s="116"/>
      <c r="AN277" s="116"/>
      <c r="AO277" s="116"/>
      <c r="AP277" s="116"/>
      <c r="AQ277" s="116"/>
      <c r="AR277" s="116"/>
      <c r="AS277" s="116"/>
      <c r="AT277" s="116"/>
      <c r="AU277" s="116"/>
      <c r="AV277" s="116"/>
      <c r="AW277" s="116"/>
      <c r="AX277" s="116"/>
      <c r="AY277" s="116"/>
      <c r="AZ277" s="116"/>
      <c r="BA277" s="116"/>
      <c r="BB277" s="116"/>
      <c r="BC277" s="116"/>
      <c r="BD277" s="116"/>
      <c r="BE277" s="116"/>
      <c r="BF277" s="116"/>
      <c r="BG277" s="116"/>
      <c r="BH277" s="116"/>
      <c r="BI277" s="116"/>
      <c r="BJ277" s="116"/>
      <c r="BK277" s="116"/>
    </row>
    <row r="278" spans="1:63" s="201" customFormat="1" ht="15" customHeight="1">
      <c r="A278" s="211"/>
      <c r="B278" s="217"/>
      <c r="C278" s="217"/>
      <c r="D278" s="217"/>
      <c r="E278" s="213"/>
      <c r="F278" s="213"/>
      <c r="G278" s="213"/>
      <c r="H278" s="217"/>
      <c r="I278" s="216"/>
      <c r="J278" s="216"/>
      <c r="K278" s="218"/>
      <c r="L278" s="212"/>
      <c r="M278" s="212"/>
      <c r="N278" s="219"/>
      <c r="O278" s="212"/>
      <c r="P278" s="116"/>
      <c r="Q278" s="116"/>
      <c r="R278" s="116"/>
      <c r="S278" s="116"/>
      <c r="T278" s="116"/>
      <c r="U278" s="116"/>
      <c r="V278" s="116"/>
      <c r="W278" s="116"/>
      <c r="X278" s="116"/>
      <c r="Y278" s="116"/>
      <c r="Z278" s="116"/>
      <c r="AA278" s="116"/>
      <c r="AB278" s="116"/>
      <c r="AC278" s="116"/>
      <c r="AD278" s="116"/>
      <c r="AE278" s="116"/>
      <c r="AF278" s="116"/>
      <c r="AG278" s="116"/>
      <c r="AH278" s="116"/>
      <c r="AI278" s="116"/>
      <c r="AJ278" s="116"/>
      <c r="AK278" s="116"/>
      <c r="AL278" s="116"/>
      <c r="AM278" s="116"/>
      <c r="AN278" s="116"/>
      <c r="AO278" s="116"/>
      <c r="AP278" s="116"/>
      <c r="AQ278" s="116"/>
      <c r="AR278" s="116"/>
      <c r="AS278" s="116"/>
      <c r="AT278" s="116"/>
      <c r="AU278" s="116"/>
      <c r="AV278" s="116"/>
      <c r="AW278" s="116"/>
      <c r="AX278" s="116"/>
      <c r="AY278" s="116"/>
      <c r="AZ278" s="116"/>
      <c r="BA278" s="116"/>
      <c r="BB278" s="116"/>
      <c r="BC278" s="116"/>
      <c r="BD278" s="116"/>
      <c r="BE278" s="116"/>
      <c r="BF278" s="116"/>
      <c r="BG278" s="116"/>
      <c r="BH278" s="116"/>
      <c r="BI278" s="116"/>
      <c r="BJ278" s="116"/>
      <c r="BK278" s="116"/>
    </row>
    <row r="279" spans="1:63" s="201" customFormat="1" ht="15" customHeight="1">
      <c r="A279" s="211"/>
      <c r="B279" s="217"/>
      <c r="C279" s="217"/>
      <c r="D279" s="217"/>
      <c r="E279" s="213"/>
      <c r="F279" s="213"/>
      <c r="G279" s="213"/>
      <c r="H279" s="217"/>
      <c r="I279" s="216"/>
      <c r="J279" s="216"/>
      <c r="K279" s="218"/>
      <c r="L279" s="212"/>
      <c r="M279" s="3"/>
      <c r="N279" s="219"/>
      <c r="O279" s="234"/>
      <c r="P279" s="116"/>
      <c r="Q279" s="116"/>
      <c r="R279" s="116"/>
      <c r="S279" s="116"/>
      <c r="T279" s="116"/>
      <c r="U279" s="116"/>
      <c r="V279" s="116"/>
      <c r="W279" s="116"/>
      <c r="X279" s="116"/>
      <c r="Y279" s="116"/>
      <c r="Z279" s="116"/>
      <c r="AA279" s="116"/>
      <c r="AB279" s="116"/>
      <c r="AC279" s="116"/>
      <c r="AD279" s="116"/>
      <c r="AE279" s="116"/>
      <c r="AF279" s="116"/>
      <c r="AG279" s="116"/>
      <c r="AH279" s="116"/>
      <c r="AI279" s="116"/>
      <c r="AJ279" s="116"/>
      <c r="AK279" s="116"/>
      <c r="AL279" s="116"/>
      <c r="AM279" s="116"/>
      <c r="AN279" s="116"/>
      <c r="AO279" s="116"/>
      <c r="AP279" s="116"/>
      <c r="AQ279" s="116"/>
      <c r="AR279" s="116"/>
      <c r="AS279" s="116"/>
      <c r="AT279" s="116"/>
      <c r="AU279" s="116"/>
      <c r="AV279" s="116"/>
      <c r="AW279" s="116"/>
      <c r="AX279" s="116"/>
      <c r="AY279" s="116"/>
      <c r="AZ279" s="116"/>
      <c r="BA279" s="116"/>
      <c r="BB279" s="116"/>
      <c r="BC279" s="116"/>
      <c r="BD279" s="116"/>
      <c r="BE279" s="116"/>
      <c r="BF279" s="116"/>
      <c r="BG279" s="116"/>
      <c r="BH279" s="116"/>
      <c r="BI279" s="116"/>
      <c r="BJ279" s="116"/>
      <c r="BK279" s="116"/>
    </row>
    <row r="280" spans="1:63" s="201" customFormat="1" ht="15" customHeight="1">
      <c r="A280" s="211"/>
      <c r="B280" s="217"/>
      <c r="C280" s="217"/>
      <c r="D280" s="217"/>
      <c r="E280" s="213"/>
      <c r="F280" s="213"/>
      <c r="G280" s="213"/>
      <c r="H280" s="217"/>
      <c r="I280" s="216"/>
      <c r="J280" s="216"/>
      <c r="K280" s="218"/>
      <c r="L280" s="212"/>
      <c r="M280" s="219"/>
      <c r="N280" s="219"/>
      <c r="O280" s="212"/>
    </row>
    <row r="281" spans="1:63" s="116" customFormat="1" ht="15" customHeight="1">
      <c r="A281" s="211"/>
      <c r="B281" s="217"/>
      <c r="C281" s="218"/>
      <c r="D281" s="217"/>
      <c r="E281" s="213"/>
      <c r="F281" s="213"/>
      <c r="G281" s="213"/>
      <c r="H281" s="217"/>
      <c r="I281" s="216"/>
      <c r="J281" s="216"/>
      <c r="K281" s="218"/>
      <c r="L281" s="212"/>
      <c r="M281" s="219"/>
      <c r="N281" s="219"/>
      <c r="O281" s="218"/>
      <c r="P281" s="201"/>
      <c r="Q281" s="201"/>
      <c r="R281" s="201"/>
      <c r="S281" s="201"/>
      <c r="T281" s="201"/>
      <c r="U281" s="201"/>
      <c r="V281" s="201"/>
      <c r="W281" s="201"/>
      <c r="X281" s="201"/>
      <c r="Y281" s="201"/>
      <c r="Z281" s="201"/>
      <c r="AA281" s="201"/>
      <c r="AB281" s="201"/>
      <c r="AC281" s="201"/>
      <c r="AD281" s="201"/>
      <c r="AE281" s="201"/>
      <c r="AF281" s="201"/>
      <c r="AG281" s="201"/>
      <c r="AH281" s="201"/>
      <c r="AI281" s="201"/>
      <c r="AJ281" s="201"/>
      <c r="AK281" s="201"/>
      <c r="AL281" s="201"/>
      <c r="AM281" s="201"/>
      <c r="AN281" s="201"/>
      <c r="AO281" s="201"/>
      <c r="AP281" s="201"/>
      <c r="AQ281" s="201"/>
      <c r="AR281" s="201"/>
      <c r="AS281" s="201"/>
      <c r="AT281" s="201"/>
      <c r="AU281" s="201"/>
      <c r="AV281" s="201"/>
      <c r="AW281" s="201"/>
      <c r="AX281" s="201"/>
      <c r="AY281" s="201"/>
      <c r="AZ281" s="201"/>
      <c r="BA281" s="201"/>
      <c r="BB281" s="201"/>
      <c r="BC281" s="201"/>
      <c r="BD281" s="201"/>
      <c r="BE281" s="201"/>
      <c r="BF281" s="201"/>
      <c r="BG281" s="201"/>
      <c r="BH281" s="201"/>
      <c r="BI281" s="201"/>
      <c r="BJ281" s="201"/>
      <c r="BK281" s="201"/>
    </row>
    <row r="282" spans="1:63" s="201" customFormat="1" ht="15" customHeight="1">
      <c r="A282" s="211"/>
      <c r="B282" s="218"/>
      <c r="C282" s="218"/>
      <c r="D282" s="218"/>
      <c r="E282" s="213"/>
      <c r="F282" s="213"/>
      <c r="G282" s="213"/>
      <c r="H282" s="217"/>
      <c r="I282" s="216"/>
      <c r="J282" s="216"/>
      <c r="K282" s="222"/>
      <c r="L282" s="212"/>
      <c r="M282" s="3"/>
      <c r="N282" s="219"/>
      <c r="O282" s="212"/>
    </row>
    <row r="283" spans="1:63" s="116" customFormat="1" ht="15" customHeight="1">
      <c r="A283" s="211"/>
      <c r="B283" s="218"/>
      <c r="C283" s="217"/>
      <c r="D283" s="218"/>
      <c r="E283" s="213"/>
      <c r="F283" s="213"/>
      <c r="G283" s="224"/>
      <c r="H283" s="217"/>
      <c r="I283" s="216"/>
      <c r="J283" s="216"/>
      <c r="K283" s="222"/>
      <c r="L283" s="212"/>
      <c r="M283" s="212"/>
      <c r="N283" s="219"/>
      <c r="O283" s="212"/>
    </row>
    <row r="284" spans="1:63" s="201" customFormat="1" ht="15" customHeight="1">
      <c r="A284" s="211"/>
      <c r="B284" s="226"/>
      <c r="C284" s="226"/>
      <c r="D284" s="226"/>
      <c r="E284" s="213"/>
      <c r="F284" s="213"/>
      <c r="G284" s="213"/>
      <c r="H284" s="217"/>
      <c r="I284" s="216"/>
      <c r="J284" s="216"/>
      <c r="K284" s="222"/>
      <c r="L284" s="212"/>
      <c r="M284" s="3"/>
      <c r="N284" s="219"/>
      <c r="O284" s="212"/>
      <c r="P284" s="116"/>
      <c r="Q284" s="116"/>
      <c r="R284" s="116"/>
      <c r="S284" s="116"/>
      <c r="T284" s="116"/>
      <c r="U284" s="116"/>
      <c r="V284" s="116"/>
      <c r="W284" s="116"/>
      <c r="X284" s="116"/>
      <c r="Y284" s="116"/>
      <c r="Z284" s="116"/>
      <c r="AA284" s="116"/>
      <c r="AB284" s="116"/>
      <c r="AC284" s="116"/>
      <c r="AD284" s="116"/>
      <c r="AE284" s="116"/>
      <c r="AF284" s="116"/>
      <c r="AG284" s="116"/>
      <c r="AH284" s="116"/>
      <c r="AI284" s="116"/>
      <c r="AJ284" s="116"/>
      <c r="AK284" s="116"/>
      <c r="AL284" s="116"/>
      <c r="AM284" s="116"/>
      <c r="AN284" s="116"/>
      <c r="AO284" s="116"/>
      <c r="AP284" s="116"/>
      <c r="AQ284" s="116"/>
      <c r="AR284" s="116"/>
      <c r="AS284" s="116"/>
      <c r="AT284" s="116"/>
      <c r="AU284" s="116"/>
      <c r="AV284" s="116"/>
      <c r="AW284" s="116"/>
      <c r="AX284" s="116"/>
      <c r="AY284" s="116"/>
      <c r="AZ284" s="116"/>
      <c r="BA284" s="116"/>
      <c r="BB284" s="116"/>
      <c r="BC284" s="116"/>
      <c r="BD284" s="116"/>
      <c r="BE284" s="116"/>
      <c r="BF284" s="116"/>
      <c r="BG284" s="116"/>
      <c r="BH284" s="116"/>
      <c r="BI284" s="116"/>
      <c r="BJ284" s="116"/>
      <c r="BK284" s="116"/>
    </row>
    <row r="285" spans="1:63" s="116" customFormat="1" ht="15" customHeight="1">
      <c r="A285" s="211"/>
      <c r="B285" s="217"/>
      <c r="C285" s="217"/>
      <c r="D285" s="217"/>
      <c r="E285" s="213"/>
      <c r="F285" s="213"/>
      <c r="G285" s="213"/>
      <c r="H285" s="217"/>
      <c r="I285" s="216"/>
      <c r="J285" s="216"/>
      <c r="K285" s="218"/>
      <c r="L285" s="212"/>
      <c r="M285" s="212"/>
      <c r="N285" s="219"/>
      <c r="O285" s="212"/>
      <c r="P285" s="201"/>
      <c r="Q285" s="201"/>
      <c r="R285" s="201"/>
      <c r="S285" s="201"/>
      <c r="T285" s="201"/>
      <c r="U285" s="201"/>
      <c r="V285" s="201"/>
      <c r="W285" s="201"/>
      <c r="X285" s="201"/>
      <c r="Y285" s="201"/>
      <c r="Z285" s="201"/>
      <c r="AA285" s="201"/>
      <c r="AB285" s="201"/>
      <c r="AC285" s="201"/>
      <c r="AD285" s="201"/>
      <c r="AE285" s="201"/>
      <c r="AF285" s="201"/>
      <c r="AG285" s="201"/>
      <c r="AH285" s="201"/>
      <c r="AI285" s="201"/>
      <c r="AJ285" s="201"/>
      <c r="AK285" s="201"/>
      <c r="AL285" s="201"/>
      <c r="AM285" s="201"/>
      <c r="AN285" s="201"/>
      <c r="AO285" s="201"/>
      <c r="AP285" s="201"/>
      <c r="AQ285" s="201"/>
      <c r="AR285" s="201"/>
      <c r="AS285" s="201"/>
      <c r="AT285" s="201"/>
      <c r="AU285" s="201"/>
      <c r="AV285" s="201"/>
      <c r="AW285" s="201"/>
      <c r="AX285" s="201"/>
      <c r="AY285" s="201"/>
      <c r="AZ285" s="201"/>
      <c r="BA285" s="201"/>
      <c r="BB285" s="201"/>
      <c r="BC285" s="201"/>
      <c r="BD285" s="201"/>
      <c r="BE285" s="201"/>
      <c r="BF285" s="201"/>
      <c r="BG285" s="201"/>
      <c r="BH285" s="201"/>
      <c r="BI285" s="201"/>
      <c r="BJ285" s="201"/>
      <c r="BK285" s="201"/>
    </row>
    <row r="286" spans="1:63" s="201" customFormat="1" ht="15" customHeight="1">
      <c r="A286" s="211"/>
      <c r="B286" s="217"/>
      <c r="C286" s="217"/>
      <c r="D286" s="217"/>
      <c r="E286" s="213"/>
      <c r="F286" s="213"/>
      <c r="G286" s="213"/>
      <c r="H286" s="217"/>
      <c r="I286" s="216"/>
      <c r="J286" s="216"/>
      <c r="K286" s="222"/>
      <c r="L286" s="212"/>
      <c r="M286" s="3"/>
      <c r="N286" s="219"/>
      <c r="O286" s="212"/>
      <c r="P286" s="116"/>
      <c r="Q286" s="116"/>
      <c r="R286" s="116"/>
      <c r="S286" s="116"/>
      <c r="T286" s="116"/>
      <c r="U286" s="116"/>
      <c r="V286" s="116"/>
      <c r="W286" s="116"/>
      <c r="X286" s="116"/>
      <c r="Y286" s="116"/>
      <c r="Z286" s="116"/>
      <c r="AA286" s="116"/>
      <c r="AB286" s="116"/>
      <c r="AC286" s="116"/>
      <c r="AD286" s="116"/>
      <c r="AE286" s="116"/>
      <c r="AF286" s="116"/>
      <c r="AG286" s="116"/>
      <c r="AH286" s="116"/>
      <c r="AI286" s="116"/>
      <c r="AJ286" s="116"/>
      <c r="AK286" s="116"/>
      <c r="AL286" s="116"/>
      <c r="AM286" s="116"/>
      <c r="AN286" s="116"/>
      <c r="AO286" s="116"/>
      <c r="AP286" s="116"/>
      <c r="AQ286" s="116"/>
      <c r="AR286" s="116"/>
      <c r="AS286" s="116"/>
      <c r="AT286" s="116"/>
      <c r="AU286" s="116"/>
      <c r="AV286" s="116"/>
      <c r="AW286" s="116"/>
      <c r="AX286" s="116"/>
      <c r="AY286" s="116"/>
      <c r="AZ286" s="116"/>
      <c r="BA286" s="116"/>
      <c r="BB286" s="116"/>
      <c r="BC286" s="116"/>
      <c r="BD286" s="116"/>
      <c r="BE286" s="116"/>
      <c r="BF286" s="116"/>
      <c r="BG286" s="116"/>
      <c r="BH286" s="116"/>
      <c r="BI286" s="116"/>
      <c r="BJ286" s="116"/>
      <c r="BK286" s="116"/>
    </row>
    <row r="287" spans="1:63" s="116" customFormat="1" ht="15" customHeight="1">
      <c r="A287" s="211"/>
      <c r="B287" s="218"/>
      <c r="C287" s="218"/>
      <c r="D287" s="221"/>
      <c r="E287" s="213"/>
      <c r="F287" s="213"/>
      <c r="G287" s="213"/>
      <c r="H287" s="218"/>
      <c r="I287" s="216"/>
      <c r="J287" s="216"/>
      <c r="K287" s="218"/>
      <c r="L287" s="212"/>
      <c r="M287" s="212"/>
      <c r="N287" s="219"/>
      <c r="O287" s="212"/>
    </row>
    <row r="288" spans="1:63" s="201" customFormat="1" ht="15" customHeight="1">
      <c r="A288" s="211"/>
      <c r="B288" s="217"/>
      <c r="C288" s="217"/>
      <c r="D288" s="217"/>
      <c r="E288" s="213"/>
      <c r="F288" s="213"/>
      <c r="G288" s="213"/>
      <c r="H288" s="217"/>
      <c r="I288" s="216"/>
      <c r="J288" s="216"/>
      <c r="K288" s="218"/>
      <c r="L288" s="212"/>
      <c r="M288" s="219"/>
      <c r="N288" s="219"/>
      <c r="O288" s="212"/>
    </row>
    <row r="289" spans="1:63" s="201" customFormat="1" ht="15" customHeight="1">
      <c r="A289" s="211"/>
      <c r="B289" s="217"/>
      <c r="C289" s="217"/>
      <c r="D289" s="217"/>
      <c r="E289" s="213"/>
      <c r="F289" s="213"/>
      <c r="G289" s="213"/>
      <c r="H289" s="218"/>
      <c r="I289" s="216"/>
      <c r="J289" s="216"/>
      <c r="K289" s="218"/>
      <c r="L289" s="212"/>
      <c r="M289" s="212"/>
      <c r="N289" s="219"/>
      <c r="O289" s="219"/>
      <c r="P289" s="116"/>
      <c r="Q289" s="116"/>
      <c r="R289" s="116"/>
      <c r="S289" s="116"/>
      <c r="T289" s="116"/>
      <c r="U289" s="116"/>
      <c r="V289" s="116"/>
      <c r="W289" s="116"/>
      <c r="X289" s="116"/>
      <c r="Y289" s="116"/>
      <c r="Z289" s="116"/>
      <c r="AA289" s="116"/>
      <c r="AB289" s="116"/>
      <c r="AC289" s="116"/>
      <c r="AD289" s="116"/>
      <c r="AE289" s="116"/>
      <c r="AF289" s="116"/>
      <c r="AG289" s="116"/>
      <c r="AH289" s="116"/>
      <c r="AI289" s="116"/>
      <c r="AJ289" s="116"/>
      <c r="AK289" s="116"/>
      <c r="AL289" s="116"/>
      <c r="AM289" s="116"/>
      <c r="AN289" s="116"/>
      <c r="AO289" s="116"/>
      <c r="AP289" s="116"/>
      <c r="AQ289" s="116"/>
      <c r="AR289" s="116"/>
      <c r="AS289" s="116"/>
      <c r="AT289" s="116"/>
      <c r="AU289" s="116"/>
      <c r="AV289" s="116"/>
      <c r="AW289" s="116"/>
      <c r="AX289" s="116"/>
      <c r="AY289" s="116"/>
      <c r="AZ289" s="116"/>
      <c r="BA289" s="116"/>
      <c r="BB289" s="116"/>
      <c r="BC289" s="116"/>
      <c r="BD289" s="116"/>
      <c r="BE289" s="116"/>
      <c r="BF289" s="116"/>
      <c r="BG289" s="116"/>
      <c r="BH289" s="116"/>
      <c r="BI289" s="116"/>
      <c r="BJ289" s="116"/>
      <c r="BK289" s="116"/>
    </row>
    <row r="290" spans="1:63" s="201" customFormat="1" ht="15" customHeight="1">
      <c r="A290" s="211"/>
      <c r="B290" s="217"/>
      <c r="C290" s="217"/>
      <c r="D290" s="217"/>
      <c r="E290" s="213"/>
      <c r="F290" s="213"/>
      <c r="G290" s="213"/>
      <c r="H290" s="217"/>
      <c r="I290" s="216"/>
      <c r="J290" s="216"/>
      <c r="K290" s="218"/>
      <c r="L290" s="212"/>
      <c r="M290" s="3"/>
      <c r="N290" s="219"/>
      <c r="O290" s="212"/>
      <c r="P290" s="116"/>
      <c r="Q290" s="116"/>
      <c r="R290" s="116"/>
      <c r="S290" s="116"/>
      <c r="T290" s="116"/>
      <c r="U290" s="116"/>
      <c r="V290" s="116"/>
      <c r="W290" s="116"/>
      <c r="X290" s="116"/>
      <c r="Y290" s="116"/>
      <c r="Z290" s="116"/>
      <c r="AA290" s="116"/>
      <c r="AB290" s="116"/>
      <c r="AC290" s="116"/>
      <c r="AD290" s="116"/>
      <c r="AE290" s="116"/>
      <c r="AF290" s="116"/>
      <c r="AG290" s="116"/>
      <c r="AH290" s="116"/>
      <c r="AI290" s="116"/>
      <c r="AJ290" s="116"/>
      <c r="AK290" s="116"/>
      <c r="AL290" s="116"/>
      <c r="AM290" s="116"/>
      <c r="AN290" s="116"/>
      <c r="AO290" s="116"/>
      <c r="AP290" s="116"/>
      <c r="AQ290" s="116"/>
      <c r="AR290" s="116"/>
      <c r="AS290" s="116"/>
      <c r="AT290" s="116"/>
      <c r="AU290" s="116"/>
      <c r="AV290" s="116"/>
      <c r="AW290" s="116"/>
      <c r="AX290" s="116"/>
      <c r="AY290" s="116"/>
      <c r="AZ290" s="116"/>
      <c r="BA290" s="116"/>
      <c r="BB290" s="116"/>
      <c r="BC290" s="116"/>
      <c r="BD290" s="116"/>
      <c r="BE290" s="116"/>
      <c r="BF290" s="116"/>
      <c r="BG290" s="116"/>
      <c r="BH290" s="116"/>
      <c r="BI290" s="116"/>
      <c r="BJ290" s="116"/>
      <c r="BK290" s="116"/>
    </row>
    <row r="291" spans="1:63" s="116" customFormat="1" ht="15" customHeight="1">
      <c r="A291" s="211"/>
      <c r="B291" s="217"/>
      <c r="C291" s="217"/>
      <c r="D291" s="217"/>
      <c r="E291" s="213"/>
      <c r="F291" s="213"/>
      <c r="G291" s="213"/>
      <c r="H291" s="217"/>
      <c r="I291" s="216"/>
      <c r="J291" s="216"/>
      <c r="K291" s="222"/>
      <c r="L291" s="212"/>
      <c r="M291" s="3"/>
      <c r="N291" s="219"/>
      <c r="O291" s="218"/>
    </row>
    <row r="292" spans="1:63" s="116" customFormat="1" ht="15" customHeight="1">
      <c r="A292" s="211"/>
      <c r="B292" s="218"/>
      <c r="C292" s="218"/>
      <c r="D292" s="221"/>
      <c r="E292" s="213"/>
      <c r="F292" s="213"/>
      <c r="G292" s="213"/>
      <c r="H292" s="217"/>
      <c r="I292" s="216"/>
      <c r="J292" s="216"/>
      <c r="K292" s="218"/>
      <c r="L292" s="212"/>
      <c r="M292" s="212"/>
      <c r="N292" s="219"/>
      <c r="O292" s="212"/>
    </row>
    <row r="293" spans="1:63" s="201" customFormat="1" ht="15" customHeight="1">
      <c r="A293" s="211"/>
      <c r="B293" s="218"/>
      <c r="C293" s="218"/>
      <c r="D293" s="221"/>
      <c r="E293" s="213"/>
      <c r="F293" s="213"/>
      <c r="G293" s="213"/>
      <c r="H293" s="217"/>
      <c r="I293" s="216"/>
      <c r="J293" s="216"/>
      <c r="K293" s="222"/>
      <c r="L293" s="212"/>
      <c r="M293" s="3"/>
      <c r="N293" s="219"/>
      <c r="O293" s="212"/>
    </row>
    <row r="294" spans="1:63" s="116" customFormat="1" ht="15" customHeight="1">
      <c r="A294" s="211"/>
      <c r="B294" s="218"/>
      <c r="C294" s="218"/>
      <c r="D294" s="221"/>
      <c r="E294" s="213"/>
      <c r="F294" s="213"/>
      <c r="G294" s="213"/>
      <c r="H294" s="218"/>
      <c r="I294" s="216"/>
      <c r="J294" s="216"/>
      <c r="K294" s="218"/>
      <c r="L294" s="212"/>
      <c r="M294" s="3"/>
      <c r="N294" s="219"/>
      <c r="O294" s="212"/>
    </row>
    <row r="295" spans="1:63" s="116" customFormat="1" ht="15" customHeight="1">
      <c r="A295" s="211"/>
      <c r="B295" s="218"/>
      <c r="C295" s="218"/>
      <c r="D295" s="221"/>
      <c r="E295" s="213"/>
      <c r="F295" s="213"/>
      <c r="G295" s="213"/>
      <c r="H295" s="218"/>
      <c r="I295" s="216"/>
      <c r="J295" s="216"/>
      <c r="K295" s="222"/>
      <c r="L295" s="212"/>
      <c r="M295" s="3"/>
      <c r="N295" s="219"/>
      <c r="O295" s="212"/>
    </row>
    <row r="296" spans="1:63" s="201" customFormat="1" ht="15" customHeight="1">
      <c r="A296" s="211"/>
      <c r="B296" s="218"/>
      <c r="C296" s="218"/>
      <c r="D296" s="221"/>
      <c r="E296" s="213"/>
      <c r="F296" s="213"/>
      <c r="G296" s="213"/>
      <c r="H296" s="218"/>
      <c r="I296" s="216"/>
      <c r="J296" s="216"/>
      <c r="K296" s="222"/>
      <c r="L296" s="212"/>
      <c r="M296" s="3"/>
      <c r="N296" s="219"/>
      <c r="O296" s="218"/>
      <c r="P296" s="116"/>
      <c r="Q296" s="116"/>
      <c r="R296" s="116"/>
      <c r="S296" s="116"/>
      <c r="T296" s="116"/>
      <c r="U296" s="116"/>
      <c r="V296" s="116"/>
      <c r="W296" s="116"/>
      <c r="X296" s="116"/>
      <c r="Y296" s="116"/>
      <c r="Z296" s="116"/>
      <c r="AA296" s="116"/>
      <c r="AB296" s="116"/>
      <c r="AC296" s="116"/>
      <c r="AD296" s="116"/>
      <c r="AE296" s="116"/>
      <c r="AF296" s="116"/>
      <c r="AG296" s="116"/>
      <c r="AH296" s="116"/>
      <c r="AI296" s="116"/>
      <c r="AJ296" s="116"/>
      <c r="AK296" s="116"/>
      <c r="AL296" s="116"/>
      <c r="AM296" s="116"/>
      <c r="AN296" s="116"/>
      <c r="AO296" s="116"/>
      <c r="AP296" s="116"/>
      <c r="AQ296" s="116"/>
      <c r="AR296" s="116"/>
      <c r="AS296" s="116"/>
      <c r="AT296" s="116"/>
      <c r="AU296" s="116"/>
      <c r="AV296" s="116"/>
      <c r="AW296" s="116"/>
      <c r="AX296" s="116"/>
      <c r="AY296" s="116"/>
      <c r="AZ296" s="116"/>
      <c r="BA296" s="116"/>
      <c r="BB296" s="116"/>
      <c r="BC296" s="116"/>
      <c r="BD296" s="116"/>
      <c r="BE296" s="116"/>
      <c r="BF296" s="116"/>
      <c r="BG296" s="116"/>
      <c r="BH296" s="116"/>
      <c r="BI296" s="116"/>
      <c r="BJ296" s="116"/>
      <c r="BK296" s="116"/>
    </row>
    <row r="297" spans="1:63" s="116" customFormat="1" ht="15" customHeight="1">
      <c r="A297" s="228"/>
      <c r="B297" s="217"/>
      <c r="C297" s="217"/>
      <c r="D297" s="217"/>
      <c r="E297" s="213"/>
      <c r="F297" s="213"/>
      <c r="G297" s="213"/>
      <c r="H297" s="229"/>
      <c r="I297" s="219"/>
      <c r="J297" s="216"/>
      <c r="K297" s="218"/>
      <c r="L297" s="212"/>
      <c r="M297" s="212"/>
      <c r="N297" s="219"/>
      <c r="O297" s="212"/>
    </row>
    <row r="298" spans="1:63" s="116" customFormat="1" ht="15" customHeight="1">
      <c r="A298" s="228"/>
      <c r="B298" s="217"/>
      <c r="C298" s="217"/>
      <c r="D298" s="217"/>
      <c r="E298" s="213"/>
      <c r="F298" s="213"/>
      <c r="G298" s="213"/>
      <c r="H298" s="217"/>
      <c r="I298" s="219"/>
      <c r="J298" s="216"/>
      <c r="K298" s="218"/>
      <c r="L298" s="212"/>
      <c r="M298" s="212"/>
      <c r="N298" s="219"/>
      <c r="O298" s="212"/>
    </row>
    <row r="299" spans="1:63" s="116" customFormat="1" ht="15" customHeight="1">
      <c r="A299" s="211"/>
      <c r="B299" s="217"/>
      <c r="C299" s="217"/>
      <c r="D299" s="230"/>
      <c r="E299" s="213"/>
      <c r="F299" s="231"/>
      <c r="G299" s="213"/>
      <c r="H299" s="218"/>
      <c r="I299" s="219"/>
      <c r="J299" s="216"/>
      <c r="K299" s="218"/>
      <c r="L299" s="212"/>
      <c r="M299" s="219"/>
      <c r="N299" s="219"/>
      <c r="O299" s="212"/>
    </row>
    <row r="300" spans="1:63" s="116" customFormat="1" ht="15" customHeight="1">
      <c r="A300" s="211"/>
      <c r="B300" s="217"/>
      <c r="C300" s="217"/>
      <c r="D300" s="230"/>
      <c r="E300" s="213"/>
      <c r="F300" s="231"/>
      <c r="G300" s="213"/>
      <c r="H300" s="218"/>
      <c r="I300" s="219"/>
      <c r="J300" s="216"/>
      <c r="K300" s="218"/>
      <c r="L300" s="212"/>
      <c r="M300" s="219"/>
      <c r="N300" s="219"/>
      <c r="O300" s="212"/>
    </row>
    <row r="301" spans="1:63" s="116" customFormat="1" ht="15" customHeight="1">
      <c r="A301" s="235"/>
      <c r="B301" s="236"/>
      <c r="C301" s="236"/>
      <c r="D301" s="236"/>
      <c r="E301" s="237"/>
      <c r="F301" s="238"/>
      <c r="G301" s="237"/>
      <c r="H301" s="236"/>
      <c r="I301" s="239"/>
      <c r="J301" s="240"/>
      <c r="K301" s="241"/>
      <c r="L301" s="234"/>
      <c r="M301" s="234"/>
      <c r="N301" s="239"/>
      <c r="O301" s="234"/>
    </row>
    <row r="302" spans="1:63" s="201" customFormat="1" ht="15" customHeight="1">
      <c r="A302" s="235"/>
      <c r="B302" s="236"/>
      <c r="C302" s="242"/>
      <c r="D302" s="242"/>
      <c r="E302" s="237"/>
      <c r="F302" s="238"/>
      <c r="G302" s="237"/>
      <c r="H302" s="236"/>
      <c r="I302" s="239"/>
      <c r="J302" s="240"/>
      <c r="K302" s="241"/>
      <c r="L302" s="234"/>
      <c r="M302" s="234"/>
      <c r="N302" s="239"/>
      <c r="O302" s="234"/>
    </row>
    <row r="303" spans="1:63" s="201" customFormat="1" ht="15" customHeight="1">
      <c r="A303" s="235"/>
      <c r="B303" s="236"/>
      <c r="C303" s="236"/>
      <c r="D303" s="242"/>
      <c r="E303" s="237"/>
      <c r="F303" s="238"/>
      <c r="G303" s="237"/>
      <c r="H303" s="236"/>
      <c r="I303" s="239"/>
      <c r="J303" s="240"/>
      <c r="K303" s="241"/>
      <c r="L303" s="234"/>
      <c r="M303" s="239"/>
      <c r="N303" s="239"/>
      <c r="O303" s="234"/>
    </row>
    <row r="304" spans="1:63" s="116" customFormat="1" ht="15" customHeight="1">
      <c r="A304" s="235"/>
      <c r="B304" s="236"/>
      <c r="C304" s="236"/>
      <c r="D304" s="236"/>
      <c r="E304" s="237"/>
      <c r="F304" s="238"/>
      <c r="G304" s="237"/>
      <c r="H304" s="241"/>
      <c r="I304" s="239"/>
      <c r="J304" s="240"/>
      <c r="K304" s="241"/>
      <c r="L304" s="234"/>
      <c r="M304" s="234"/>
      <c r="N304" s="239"/>
      <c r="O304" s="234"/>
    </row>
    <row r="305" spans="1:15" s="124" customFormat="1" ht="22.5" customHeight="1">
      <c r="A305" s="125"/>
      <c r="B305" s="125"/>
      <c r="C305" s="125"/>
      <c r="D305" s="125"/>
      <c r="E305" s="130"/>
      <c r="F305" s="185"/>
      <c r="G305" s="126"/>
      <c r="H305" s="126"/>
      <c r="I305" s="134"/>
      <c r="J305" s="127"/>
      <c r="K305" s="125"/>
      <c r="L305" s="125"/>
      <c r="M305" s="125"/>
      <c r="N305" s="125"/>
      <c r="O305" s="125"/>
    </row>
  </sheetData>
  <autoFilter ref="A11:O196">
    <filterColumn colId="2"/>
    <filterColumn colId="7"/>
    <filterColumn colId="9"/>
    <filterColumn colId="10"/>
    <filterColumn colId="13"/>
    <sortState ref="A13:O195">
      <sortCondition ref="A11:A196"/>
    </sortState>
  </autoFilter>
  <sortState ref="A12:P196">
    <sortCondition ref="M18"/>
  </sortState>
  <mergeCells count="1">
    <mergeCell ref="A1:O1"/>
  </mergeCells>
  <dataValidations count="6">
    <dataValidation type="list" allowBlank="1" showInputMessage="1" showErrorMessage="1" sqref="C302">
      <formula1>$M$9:$M$13</formula1>
    </dataValidation>
    <dataValidation type="list" allowBlank="1" showInputMessage="1" showErrorMessage="1" sqref="C145:C148">
      <formula1>$N$11:$N$17</formula1>
    </dataValidation>
    <dataValidation type="list" allowBlank="1" showInputMessage="1" showErrorMessage="1" sqref="C200 C188:C191">
      <formula1>$N$3904:$N$3924</formula1>
    </dataValidation>
    <dataValidation type="list" allowBlank="1" showInputMessage="1" showErrorMessage="1" sqref="C269 C267 C272:C273">
      <formula1>$N$3772:$N$3792</formula1>
    </dataValidation>
    <dataValidation type="list" allowBlank="1" showInputMessage="1" showErrorMessage="1" sqref="C278 C282 C284">
      <formula1>$N$27:$N$567</formula1>
    </dataValidation>
    <dataValidation type="list" allowBlank="1" showInputMessage="1" showErrorMessage="1" sqref="C255:C256 C230:C231 C243:C245 C228 C240 C238 C234:C235 C186:C187">
      <formula1>$N$21:$N$1075</formula1>
    </dataValidation>
  </dataValidations>
  <pageMargins left="0.7" right="0.7" top="0.75" bottom="0.75" header="0.3" footer="0.3"/>
  <pageSetup paperSize="9" orientation="portrait" r:id="rId1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6000000}">
          <x14:formula1>
            <xm:f>'C:\RALFF\COMPTA AOÜT\compta ok\[Compta_21_08_20_ Herick _Harmonisée(3).xlsx]Feuil1'!#REF!</xm:f>
          </x14:formula1>
          <xm:sqref>C135 C24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Récapitulatif</vt:lpstr>
      <vt:lpstr>Feuil5</vt:lpstr>
      <vt:lpstr>Donateurs</vt:lpstr>
      <vt:lpstr>DATA  AOUT 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CJ2018-3</cp:lastModifiedBy>
  <cp:lastPrinted>2021-06-11T09:45:49Z</cp:lastPrinted>
  <dcterms:created xsi:type="dcterms:W3CDTF">2020-09-02T13:35:58Z</dcterms:created>
  <dcterms:modified xsi:type="dcterms:W3CDTF">2021-11-22T09:53:08Z</dcterms:modified>
</cp:coreProperties>
</file>