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20730" windowHeight="11040" activeTab="3"/>
  </bookViews>
  <sheets>
    <sheet name="Récapitulatif" sheetId="16" r:id="rId1"/>
    <sheet name="Feuil1" sheetId="200" r:id="rId2"/>
    <sheet name="Feuil3" sheetId="202" r:id="rId3"/>
    <sheet name="DATA JANVIER 2024" sheetId="153" r:id="rId4"/>
  </sheets>
  <definedNames>
    <definedName name="_xlnm._FilterDatabase" localSheetId="3" hidden="1">'DATA JANVIER 2024'!$A$12:$O$337</definedName>
  </definedNames>
  <calcPr calcId="12451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00"/>
  <c r="C19"/>
  <c r="M19" i="16"/>
  <c r="AS19" i="202"/>
  <c r="AQ7"/>
  <c r="AR7" s="1"/>
  <c r="AQ8"/>
  <c r="AR8" s="1"/>
  <c r="AQ9"/>
  <c r="AR9" s="1"/>
  <c r="AQ10"/>
  <c r="AR10" s="1"/>
  <c r="AQ11"/>
  <c r="AR11" s="1"/>
  <c r="AQ12"/>
  <c r="AR12" s="1"/>
  <c r="AQ13"/>
  <c r="AR13" s="1"/>
  <c r="AQ14"/>
  <c r="AR14" s="1"/>
  <c r="AQ15"/>
  <c r="AR15" s="1"/>
  <c r="AQ16"/>
  <c r="AR16" s="1"/>
  <c r="AQ17"/>
  <c r="AR17" s="1"/>
  <c r="AQ18"/>
  <c r="AR18" s="1"/>
  <c r="AP7"/>
  <c r="AP8"/>
  <c r="AP9"/>
  <c r="AP10"/>
  <c r="AP11"/>
  <c r="AP12"/>
  <c r="AP13"/>
  <c r="AP14"/>
  <c r="AP15"/>
  <c r="AP16"/>
  <c r="AP17"/>
  <c r="AP18"/>
  <c r="AQ6"/>
  <c r="AR6" s="1"/>
  <c r="AP6"/>
  <c r="AO19"/>
  <c r="AO7"/>
  <c r="AO8"/>
  <c r="AO9"/>
  <c r="AO10"/>
  <c r="AO11"/>
  <c r="AO12"/>
  <c r="AO13"/>
  <c r="AO14"/>
  <c r="AO15"/>
  <c r="AO16"/>
  <c r="AO17"/>
  <c r="AO18"/>
  <c r="AO6"/>
  <c r="AQ19" l="1"/>
  <c r="AR19"/>
  <c r="AP19"/>
  <c r="AP21" l="1"/>
  <c r="F34" i="153" l="1"/>
  <c r="F17"/>
  <c r="C47" i="16" l="1"/>
  <c r="C46"/>
  <c r="C44"/>
  <c r="C42"/>
  <c r="C41"/>
  <c r="C40"/>
  <c r="C39"/>
  <c r="C38"/>
  <c r="C37"/>
  <c r="C36"/>
  <c r="C35"/>
  <c r="C34"/>
  <c r="C33"/>
  <c r="C32"/>
  <c r="C31"/>
  <c r="A31"/>
  <c r="A32" s="1"/>
  <c r="A33" s="1"/>
  <c r="A34" s="1"/>
  <c r="A35" s="1"/>
  <c r="A36" s="1"/>
  <c r="A37" s="1"/>
  <c r="A38" s="1"/>
  <c r="A39" s="1"/>
  <c r="A40" s="1"/>
  <c r="A41" s="1"/>
  <c r="A42" s="1"/>
  <c r="A44" s="1"/>
  <c r="A46" s="1"/>
  <c r="A47" s="1"/>
  <c r="C30"/>
  <c r="O19"/>
  <c r="N19"/>
  <c r="L19"/>
  <c r="H19"/>
  <c r="C19"/>
  <c r="A22" s="1"/>
  <c r="G18"/>
  <c r="F18"/>
  <c r="H42" s="1"/>
  <c r="E18"/>
  <c r="I42" s="1"/>
  <c r="D18"/>
  <c r="E42" s="1"/>
  <c r="A18"/>
  <c r="B42" s="1"/>
  <c r="G17"/>
  <c r="F17"/>
  <c r="H41" s="1"/>
  <c r="E17"/>
  <c r="I41" s="1"/>
  <c r="D17"/>
  <c r="A17"/>
  <c r="B41" s="1"/>
  <c r="G16"/>
  <c r="F16"/>
  <c r="H40" s="1"/>
  <c r="E16"/>
  <c r="I40" s="1"/>
  <c r="D16"/>
  <c r="E40" s="1"/>
  <c r="A16"/>
  <c r="B40" s="1"/>
  <c r="G15"/>
  <c r="F15"/>
  <c r="H39" s="1"/>
  <c r="E15"/>
  <c r="I39" s="1"/>
  <c r="D15"/>
  <c r="E39" s="1"/>
  <c r="A15"/>
  <c r="B39" s="1"/>
  <c r="G14"/>
  <c r="F14"/>
  <c r="H38" s="1"/>
  <c r="E14"/>
  <c r="I38" s="1"/>
  <c r="D14"/>
  <c r="E38" s="1"/>
  <c r="A14"/>
  <c r="B38" s="1"/>
  <c r="G13"/>
  <c r="F13"/>
  <c r="H37" s="1"/>
  <c r="E13"/>
  <c r="I37" s="1"/>
  <c r="D13"/>
  <c r="A13"/>
  <c r="B37" s="1"/>
  <c r="G12"/>
  <c r="F12"/>
  <c r="H36" s="1"/>
  <c r="J36" s="1"/>
  <c r="E12"/>
  <c r="I36" s="1"/>
  <c r="D12"/>
  <c r="E36" s="1"/>
  <c r="A12"/>
  <c r="B36" s="1"/>
  <c r="G11"/>
  <c r="F11"/>
  <c r="H35" s="1"/>
  <c r="E11"/>
  <c r="I35" s="1"/>
  <c r="D11"/>
  <c r="E35" s="1"/>
  <c r="A11"/>
  <c r="B35" s="1"/>
  <c r="G10"/>
  <c r="F10"/>
  <c r="H34" s="1"/>
  <c r="E10"/>
  <c r="I34" s="1"/>
  <c r="D10"/>
  <c r="E34" s="1"/>
  <c r="A10"/>
  <c r="B34" s="1"/>
  <c r="G9"/>
  <c r="F9"/>
  <c r="H33" s="1"/>
  <c r="E9"/>
  <c r="I33" s="1"/>
  <c r="D9"/>
  <c r="A9"/>
  <c r="B33" s="1"/>
  <c r="G8"/>
  <c r="F8"/>
  <c r="H32" s="1"/>
  <c r="E8"/>
  <c r="I32" s="1"/>
  <c r="D8"/>
  <c r="E32" s="1"/>
  <c r="A8"/>
  <c r="B32" s="1"/>
  <c r="G7"/>
  <c r="F7"/>
  <c r="H31" s="1"/>
  <c r="E7"/>
  <c r="I31" s="1"/>
  <c r="D7"/>
  <c r="A7"/>
  <c r="B31" s="1"/>
  <c r="G6"/>
  <c r="F6"/>
  <c r="H30" s="1"/>
  <c r="E6"/>
  <c r="I30" s="1"/>
  <c r="D6"/>
  <c r="E30" s="1"/>
  <c r="A6"/>
  <c r="B30" s="1"/>
  <c r="G5"/>
  <c r="F5"/>
  <c r="H44" s="1"/>
  <c r="E5"/>
  <c r="I44" s="1"/>
  <c r="D5"/>
  <c r="E44" s="1"/>
  <c r="A5"/>
  <c r="G4"/>
  <c r="D47" s="1"/>
  <c r="F4"/>
  <c r="H47" s="1"/>
  <c r="E4"/>
  <c r="I47" s="1"/>
  <c r="D4"/>
  <c r="A4"/>
  <c r="G3"/>
  <c r="F3"/>
  <c r="H46" s="1"/>
  <c r="E3"/>
  <c r="I46" s="1"/>
  <c r="D3"/>
  <c r="A3"/>
  <c r="C97"/>
  <c r="C96"/>
  <c r="C94"/>
  <c r="C92"/>
  <c r="C91"/>
  <c r="C90"/>
  <c r="C89"/>
  <c r="C88"/>
  <c r="C87"/>
  <c r="C86"/>
  <c r="C85"/>
  <c r="C84"/>
  <c r="C83"/>
  <c r="C82"/>
  <c r="C81"/>
  <c r="A81"/>
  <c r="A82" s="1"/>
  <c r="A83" s="1"/>
  <c r="A84" s="1"/>
  <c r="A85" s="1"/>
  <c r="A86" s="1"/>
  <c r="A87" s="1"/>
  <c r="A88" s="1"/>
  <c r="A89" s="1"/>
  <c r="A90" s="1"/>
  <c r="A91" s="1"/>
  <c r="A92" s="1"/>
  <c r="A94" s="1"/>
  <c r="A96" s="1"/>
  <c r="A97" s="1"/>
  <c r="C80"/>
  <c r="O69"/>
  <c r="N69"/>
  <c r="M69"/>
  <c r="L69"/>
  <c r="H69"/>
  <c r="C69"/>
  <c r="A72" s="1"/>
  <c r="G68"/>
  <c r="F68"/>
  <c r="H92" s="1"/>
  <c r="E68"/>
  <c r="I92" s="1"/>
  <c r="D68"/>
  <c r="E92" s="1"/>
  <c r="A68"/>
  <c r="B92" s="1"/>
  <c r="G67"/>
  <c r="F67"/>
  <c r="H91" s="1"/>
  <c r="E67"/>
  <c r="I91" s="1"/>
  <c r="D67"/>
  <c r="A67"/>
  <c r="B91" s="1"/>
  <c r="G66"/>
  <c r="F66"/>
  <c r="H90" s="1"/>
  <c r="E66"/>
  <c r="I90" s="1"/>
  <c r="D66"/>
  <c r="E90" s="1"/>
  <c r="A66"/>
  <c r="B90" s="1"/>
  <c r="G65"/>
  <c r="F65"/>
  <c r="H89" s="1"/>
  <c r="E65"/>
  <c r="I89" s="1"/>
  <c r="D65"/>
  <c r="A65"/>
  <c r="B89" s="1"/>
  <c r="G64"/>
  <c r="F64"/>
  <c r="H88" s="1"/>
  <c r="E64"/>
  <c r="I88" s="1"/>
  <c r="D64"/>
  <c r="E88" s="1"/>
  <c r="A64"/>
  <c r="B88" s="1"/>
  <c r="G63"/>
  <c r="F63"/>
  <c r="H87" s="1"/>
  <c r="E63"/>
  <c r="I87" s="1"/>
  <c r="D63"/>
  <c r="A63"/>
  <c r="B87" s="1"/>
  <c r="G62"/>
  <c r="F62"/>
  <c r="H86" s="1"/>
  <c r="E62"/>
  <c r="I86" s="1"/>
  <c r="D62"/>
  <c r="E86" s="1"/>
  <c r="A62"/>
  <c r="B86" s="1"/>
  <c r="G61"/>
  <c r="F61"/>
  <c r="H85" s="1"/>
  <c r="E61"/>
  <c r="I85" s="1"/>
  <c r="D61"/>
  <c r="A61"/>
  <c r="B85" s="1"/>
  <c r="G60"/>
  <c r="F60"/>
  <c r="H84" s="1"/>
  <c r="E60"/>
  <c r="I84" s="1"/>
  <c r="D60"/>
  <c r="E84" s="1"/>
  <c r="A60"/>
  <c r="B84" s="1"/>
  <c r="G59"/>
  <c r="F59"/>
  <c r="H83" s="1"/>
  <c r="E59"/>
  <c r="I83" s="1"/>
  <c r="D59"/>
  <c r="A59"/>
  <c r="B83" s="1"/>
  <c r="G58"/>
  <c r="F58"/>
  <c r="H82" s="1"/>
  <c r="E58"/>
  <c r="I82" s="1"/>
  <c r="D58"/>
  <c r="E82" s="1"/>
  <c r="A58"/>
  <c r="B82" s="1"/>
  <c r="G57"/>
  <c r="F57"/>
  <c r="H81" s="1"/>
  <c r="E57"/>
  <c r="I81" s="1"/>
  <c r="D57"/>
  <c r="E81" s="1"/>
  <c r="A57"/>
  <c r="B81" s="1"/>
  <c r="G56"/>
  <c r="F56"/>
  <c r="H80" s="1"/>
  <c r="E56"/>
  <c r="I80" s="1"/>
  <c r="D56"/>
  <c r="E80" s="1"/>
  <c r="A56"/>
  <c r="B80" s="1"/>
  <c r="G55"/>
  <c r="F55"/>
  <c r="H94" s="1"/>
  <c r="E55"/>
  <c r="I94" s="1"/>
  <c r="D55"/>
  <c r="E94" s="1"/>
  <c r="A55"/>
  <c r="G54"/>
  <c r="D97" s="1"/>
  <c r="F54"/>
  <c r="H97" s="1"/>
  <c r="E54"/>
  <c r="I97" s="1"/>
  <c r="D54"/>
  <c r="A54"/>
  <c r="G53"/>
  <c r="F53"/>
  <c r="H96" s="1"/>
  <c r="E53"/>
  <c r="I96" s="1"/>
  <c r="D53"/>
  <c r="A53"/>
  <c r="I7" l="1"/>
  <c r="J7" s="1"/>
  <c r="I3"/>
  <c r="J40"/>
  <c r="J32"/>
  <c r="G19"/>
  <c r="B22" s="1"/>
  <c r="J84"/>
  <c r="I9"/>
  <c r="J9" s="1"/>
  <c r="J35"/>
  <c r="I13"/>
  <c r="J13" s="1"/>
  <c r="J39"/>
  <c r="I17"/>
  <c r="J17" s="1"/>
  <c r="C48"/>
  <c r="I4"/>
  <c r="J4" s="1"/>
  <c r="J3"/>
  <c r="J44"/>
  <c r="I48"/>
  <c r="J30"/>
  <c r="J34"/>
  <c r="J38"/>
  <c r="J42"/>
  <c r="I11"/>
  <c r="J11" s="1"/>
  <c r="I6"/>
  <c r="J6" s="1"/>
  <c r="I10"/>
  <c r="J10" s="1"/>
  <c r="I14"/>
  <c r="J14" s="1"/>
  <c r="I18"/>
  <c r="J18" s="1"/>
  <c r="E19"/>
  <c r="C22" s="1"/>
  <c r="D22" s="1"/>
  <c r="D46"/>
  <c r="J46" s="1"/>
  <c r="K46" s="1"/>
  <c r="G47"/>
  <c r="J47" s="1"/>
  <c r="I15"/>
  <c r="J15" s="1"/>
  <c r="D19"/>
  <c r="I8"/>
  <c r="J8" s="1"/>
  <c r="I12"/>
  <c r="J12" s="1"/>
  <c r="I16"/>
  <c r="J16" s="1"/>
  <c r="E31"/>
  <c r="J31" s="1"/>
  <c r="E33"/>
  <c r="J33" s="1"/>
  <c r="K33" s="1"/>
  <c r="E37"/>
  <c r="J37" s="1"/>
  <c r="E41"/>
  <c r="J41" s="1"/>
  <c r="I5"/>
  <c r="J5" s="1"/>
  <c r="F19"/>
  <c r="I54"/>
  <c r="J54" s="1"/>
  <c r="J88"/>
  <c r="D69"/>
  <c r="G69"/>
  <c r="B72" s="1"/>
  <c r="J92"/>
  <c r="I61"/>
  <c r="J61" s="1"/>
  <c r="I65"/>
  <c r="J65" s="1"/>
  <c r="I59"/>
  <c r="J59" s="1"/>
  <c r="I63"/>
  <c r="J63" s="1"/>
  <c r="I67"/>
  <c r="J67" s="1"/>
  <c r="C98"/>
  <c r="J94"/>
  <c r="I98"/>
  <c r="J82"/>
  <c r="J86"/>
  <c r="J90"/>
  <c r="J80"/>
  <c r="J81"/>
  <c r="I53"/>
  <c r="I57"/>
  <c r="J57" s="1"/>
  <c r="I56"/>
  <c r="J56" s="1"/>
  <c r="I60"/>
  <c r="J60" s="1"/>
  <c r="I64"/>
  <c r="J64" s="1"/>
  <c r="I68"/>
  <c r="J68" s="1"/>
  <c r="E69"/>
  <c r="C72" s="1"/>
  <c r="D72" s="1"/>
  <c r="D96"/>
  <c r="J96" s="1"/>
  <c r="G97"/>
  <c r="J97" s="1"/>
  <c r="K97" s="1"/>
  <c r="I58"/>
  <c r="J58" s="1"/>
  <c r="I62"/>
  <c r="J62" s="1"/>
  <c r="I66"/>
  <c r="J66" s="1"/>
  <c r="E83"/>
  <c r="J83" s="1"/>
  <c r="E85"/>
  <c r="J85" s="1"/>
  <c r="K85" s="1"/>
  <c r="E87"/>
  <c r="J87" s="1"/>
  <c r="K87" s="1"/>
  <c r="E89"/>
  <c r="J89" s="1"/>
  <c r="K89" s="1"/>
  <c r="E91"/>
  <c r="J91" s="1"/>
  <c r="I55"/>
  <c r="J55" s="1"/>
  <c r="F69"/>
  <c r="L119"/>
  <c r="K31" l="1"/>
  <c r="K37"/>
  <c r="K41"/>
  <c r="K47"/>
  <c r="G21"/>
  <c r="K34"/>
  <c r="K32"/>
  <c r="I19"/>
  <c r="K38"/>
  <c r="K35"/>
  <c r="K36"/>
  <c r="K42"/>
  <c r="K39"/>
  <c r="K40"/>
  <c r="K44"/>
  <c r="K30"/>
  <c r="J48"/>
  <c r="K83"/>
  <c r="K91"/>
  <c r="G71"/>
  <c r="K81"/>
  <c r="K86"/>
  <c r="K84"/>
  <c r="K90"/>
  <c r="K80"/>
  <c r="J98"/>
  <c r="K92"/>
  <c r="K96"/>
  <c r="K88"/>
  <c r="K82"/>
  <c r="I69"/>
  <c r="J53"/>
  <c r="K94"/>
  <c r="K48" l="1"/>
  <c r="I20"/>
  <c r="E22"/>
  <c r="I70"/>
  <c r="E72"/>
  <c r="K98"/>
  <c r="C147" l="1"/>
  <c r="C146"/>
  <c r="C144"/>
  <c r="C142"/>
  <c r="C141"/>
  <c r="C140"/>
  <c r="C139"/>
  <c r="C138"/>
  <c r="C137"/>
  <c r="C136"/>
  <c r="C135"/>
  <c r="C134"/>
  <c r="C133"/>
  <c r="C132"/>
  <c r="C131"/>
  <c r="A131"/>
  <c r="A132" s="1"/>
  <c r="A133" s="1"/>
  <c r="A134" s="1"/>
  <c r="A135" s="1"/>
  <c r="A136" s="1"/>
  <c r="A137" s="1"/>
  <c r="A138" s="1"/>
  <c r="A139" s="1"/>
  <c r="A140" s="1"/>
  <c r="A141" s="1"/>
  <c r="A142" s="1"/>
  <c r="A144" s="1"/>
  <c r="A146" s="1"/>
  <c r="A147" s="1"/>
  <c r="C130"/>
  <c r="O119"/>
  <c r="N119"/>
  <c r="M119"/>
  <c r="H119"/>
  <c r="C119"/>
  <c r="A122" s="1"/>
  <c r="G118"/>
  <c r="F118"/>
  <c r="H142" s="1"/>
  <c r="E118"/>
  <c r="I142" s="1"/>
  <c r="D118"/>
  <c r="A118"/>
  <c r="B142" s="1"/>
  <c r="G117"/>
  <c r="F117"/>
  <c r="H141" s="1"/>
  <c r="E117"/>
  <c r="I141" s="1"/>
  <c r="D117"/>
  <c r="A117"/>
  <c r="B141" s="1"/>
  <c r="G116"/>
  <c r="F116"/>
  <c r="H140" s="1"/>
  <c r="E116"/>
  <c r="I140" s="1"/>
  <c r="D116"/>
  <c r="E140" s="1"/>
  <c r="A116"/>
  <c r="B140" s="1"/>
  <c r="G115"/>
  <c r="F115"/>
  <c r="H139" s="1"/>
  <c r="E115"/>
  <c r="I139" s="1"/>
  <c r="D115"/>
  <c r="E139" s="1"/>
  <c r="A115"/>
  <c r="B139" s="1"/>
  <c r="G114"/>
  <c r="F114"/>
  <c r="H138" s="1"/>
  <c r="E114"/>
  <c r="I138" s="1"/>
  <c r="D114"/>
  <c r="A114"/>
  <c r="B138" s="1"/>
  <c r="G113"/>
  <c r="F113"/>
  <c r="H137" s="1"/>
  <c r="E113"/>
  <c r="I137" s="1"/>
  <c r="D113"/>
  <c r="A113"/>
  <c r="B137" s="1"/>
  <c r="G112"/>
  <c r="F112"/>
  <c r="H136" s="1"/>
  <c r="E112"/>
  <c r="I136" s="1"/>
  <c r="D112"/>
  <c r="E136" s="1"/>
  <c r="A112"/>
  <c r="B136" s="1"/>
  <c r="G111"/>
  <c r="F111"/>
  <c r="H135" s="1"/>
  <c r="E111"/>
  <c r="I135" s="1"/>
  <c r="D111"/>
  <c r="E135" s="1"/>
  <c r="A111"/>
  <c r="B135" s="1"/>
  <c r="G110"/>
  <c r="F110"/>
  <c r="H134" s="1"/>
  <c r="E110"/>
  <c r="I134" s="1"/>
  <c r="D110"/>
  <c r="E134" s="1"/>
  <c r="A110"/>
  <c r="B134" s="1"/>
  <c r="G109"/>
  <c r="F109"/>
  <c r="H133" s="1"/>
  <c r="E109"/>
  <c r="I133" s="1"/>
  <c r="D109"/>
  <c r="A109"/>
  <c r="B133" s="1"/>
  <c r="G108"/>
  <c r="F108"/>
  <c r="H132" s="1"/>
  <c r="E108"/>
  <c r="I132" s="1"/>
  <c r="D108"/>
  <c r="E132" s="1"/>
  <c r="A108"/>
  <c r="B132" s="1"/>
  <c r="G107"/>
  <c r="F107"/>
  <c r="H131" s="1"/>
  <c r="E107"/>
  <c r="I131" s="1"/>
  <c r="D107"/>
  <c r="A107"/>
  <c r="B131" s="1"/>
  <c r="G106"/>
  <c r="F106"/>
  <c r="H130" s="1"/>
  <c r="E106"/>
  <c r="I130" s="1"/>
  <c r="D106"/>
  <c r="A106"/>
  <c r="B130" s="1"/>
  <c r="G105"/>
  <c r="F105"/>
  <c r="H144" s="1"/>
  <c r="E105"/>
  <c r="I144" s="1"/>
  <c r="D105"/>
  <c r="E144" s="1"/>
  <c r="A105"/>
  <c r="G104"/>
  <c r="D147" s="1"/>
  <c r="F104"/>
  <c r="H147" s="1"/>
  <c r="E104"/>
  <c r="I147" s="1"/>
  <c r="D104"/>
  <c r="G147" s="1"/>
  <c r="A104"/>
  <c r="G103"/>
  <c r="F103"/>
  <c r="H146" s="1"/>
  <c r="E103"/>
  <c r="D103"/>
  <c r="A103"/>
  <c r="A153"/>
  <c r="D153"/>
  <c r="E153"/>
  <c r="F153"/>
  <c r="G153"/>
  <c r="A154"/>
  <c r="D154"/>
  <c r="E154"/>
  <c r="F154"/>
  <c r="G154"/>
  <c r="A155"/>
  <c r="D155"/>
  <c r="E155"/>
  <c r="F155"/>
  <c r="G155"/>
  <c r="A156"/>
  <c r="D156"/>
  <c r="E156"/>
  <c r="F156"/>
  <c r="G156"/>
  <c r="A157"/>
  <c r="D157"/>
  <c r="E157"/>
  <c r="F157"/>
  <c r="G157"/>
  <c r="A158"/>
  <c r="D158"/>
  <c r="E158"/>
  <c r="F158"/>
  <c r="G158"/>
  <c r="A159"/>
  <c r="D159"/>
  <c r="E159"/>
  <c r="F159"/>
  <c r="G159"/>
  <c r="A160"/>
  <c r="D160"/>
  <c r="E160"/>
  <c r="F160"/>
  <c r="G160"/>
  <c r="I154" l="1"/>
  <c r="J154" s="1"/>
  <c r="I157"/>
  <c r="J157" s="1"/>
  <c r="I153"/>
  <c r="J153" s="1"/>
  <c r="I109"/>
  <c r="J109" s="1"/>
  <c r="I158"/>
  <c r="J158" s="1"/>
  <c r="I155"/>
  <c r="J155" s="1"/>
  <c r="I104"/>
  <c r="J104" s="1"/>
  <c r="I159"/>
  <c r="J159" s="1"/>
  <c r="D119"/>
  <c r="I107"/>
  <c r="J107" s="1"/>
  <c r="I114"/>
  <c r="J114" s="1"/>
  <c r="I118"/>
  <c r="J118" s="1"/>
  <c r="C148"/>
  <c r="I160"/>
  <c r="J160" s="1"/>
  <c r="E119"/>
  <c r="C122" s="1"/>
  <c r="I156"/>
  <c r="J156" s="1"/>
  <c r="G119"/>
  <c r="B122" s="1"/>
  <c r="I106"/>
  <c r="J106" s="1"/>
  <c r="I110"/>
  <c r="J110" s="1"/>
  <c r="I113"/>
  <c r="J113" s="1"/>
  <c r="I117"/>
  <c r="J117" s="1"/>
  <c r="D146"/>
  <c r="J135"/>
  <c r="J139"/>
  <c r="J134"/>
  <c r="K134" s="1"/>
  <c r="J147"/>
  <c r="K147" s="1"/>
  <c r="J136"/>
  <c r="J140"/>
  <c r="J132"/>
  <c r="J144"/>
  <c r="I103"/>
  <c r="I111"/>
  <c r="J111" s="1"/>
  <c r="I115"/>
  <c r="J115" s="1"/>
  <c r="I108"/>
  <c r="J108" s="1"/>
  <c r="I112"/>
  <c r="J112" s="1"/>
  <c r="I116"/>
  <c r="J116" s="1"/>
  <c r="E130"/>
  <c r="J130" s="1"/>
  <c r="E131"/>
  <c r="J131" s="1"/>
  <c r="K131" s="1"/>
  <c r="E133"/>
  <c r="J133" s="1"/>
  <c r="E137"/>
  <c r="J137" s="1"/>
  <c r="K137" s="1"/>
  <c r="E138"/>
  <c r="J138" s="1"/>
  <c r="E141"/>
  <c r="J141" s="1"/>
  <c r="E142"/>
  <c r="J142" s="1"/>
  <c r="K142" s="1"/>
  <c r="I146"/>
  <c r="I105"/>
  <c r="J105" s="1"/>
  <c r="F119"/>
  <c r="J146" l="1"/>
  <c r="J148" s="1"/>
  <c r="K138"/>
  <c r="K133"/>
  <c r="D122"/>
  <c r="K141"/>
  <c r="G121"/>
  <c r="K144"/>
  <c r="K130"/>
  <c r="I119"/>
  <c r="J103"/>
  <c r="I148"/>
  <c r="K136"/>
  <c r="K135"/>
  <c r="K140"/>
  <c r="K132"/>
  <c r="K139"/>
  <c r="K146" l="1"/>
  <c r="K148"/>
  <c r="I120"/>
  <c r="E122"/>
  <c r="G13" i="153" l="1"/>
  <c r="C6"/>
  <c r="C5"/>
  <c r="I1690" i="16"/>
  <c r="J1688"/>
  <c r="J1687"/>
  <c r="J1685"/>
  <c r="J1683"/>
  <c r="J1682"/>
  <c r="J1681"/>
  <c r="C1681"/>
  <c r="C1690" s="1"/>
  <c r="J1680"/>
  <c r="J1679"/>
  <c r="J1678"/>
  <c r="J1677"/>
  <c r="J1676"/>
  <c r="J1675"/>
  <c r="J1674"/>
  <c r="J1673"/>
  <c r="J1665"/>
  <c r="J1664"/>
  <c r="J1663"/>
  <c r="J1662"/>
  <c r="J1661"/>
  <c r="J1660"/>
  <c r="J1658"/>
  <c r="J1656"/>
  <c r="J1655"/>
  <c r="J1654"/>
  <c r="B1654"/>
  <c r="J1653"/>
  <c r="B1653"/>
  <c r="J1652"/>
  <c r="B1652"/>
  <c r="J1651"/>
  <c r="B1651"/>
  <c r="J1650"/>
  <c r="B1650"/>
  <c r="J1649"/>
  <c r="B1649"/>
  <c r="J1648"/>
  <c r="B1648"/>
  <c r="J1647"/>
  <c r="B1647"/>
  <c r="J1646"/>
  <c r="J1637"/>
  <c r="J1636"/>
  <c r="J1635"/>
  <c r="C1633"/>
  <c r="J1633" s="1"/>
  <c r="J1629"/>
  <c r="J1623"/>
  <c r="F1619"/>
  <c r="C1619"/>
  <c r="J1619" s="1"/>
  <c r="J1638" s="1"/>
  <c r="K1638" s="1"/>
  <c r="J1610"/>
  <c r="J1609"/>
  <c r="J1607"/>
  <c r="J1605"/>
  <c r="J1604"/>
  <c r="J1603"/>
  <c r="J1602"/>
  <c r="J1601"/>
  <c r="J1600"/>
  <c r="J1599"/>
  <c r="J1598"/>
  <c r="J1597"/>
  <c r="J1596"/>
  <c r="J1595"/>
  <c r="J1594"/>
  <c r="J1593"/>
  <c r="J1611" s="1"/>
  <c r="I1585"/>
  <c r="J1584"/>
  <c r="J1583"/>
  <c r="J1581"/>
  <c r="J1579"/>
  <c r="J1578"/>
  <c r="J1577"/>
  <c r="J1576"/>
  <c r="J1575"/>
  <c r="J1574"/>
  <c r="J1573"/>
  <c r="J1572"/>
  <c r="J1571"/>
  <c r="J1570"/>
  <c r="J1569"/>
  <c r="J1568"/>
  <c r="J1567"/>
  <c r="J1566"/>
  <c r="I1557"/>
  <c r="C1557"/>
  <c r="J1556"/>
  <c r="J1555"/>
  <c r="J1553"/>
  <c r="J1551"/>
  <c r="J1550"/>
  <c r="J1549"/>
  <c r="J1548"/>
  <c r="J1547"/>
  <c r="J1546"/>
  <c r="J1545"/>
  <c r="J1544"/>
  <c r="J1543"/>
  <c r="J1542"/>
  <c r="J1541"/>
  <c r="J1540"/>
  <c r="J1539"/>
  <c r="J1557" s="1"/>
  <c r="J1538"/>
  <c r="I1530"/>
  <c r="C1528"/>
  <c r="J1528" s="1"/>
  <c r="J1524"/>
  <c r="J1523"/>
  <c r="J1522"/>
  <c r="J1521"/>
  <c r="J1520"/>
  <c r="J1519"/>
  <c r="J1518"/>
  <c r="J1517"/>
  <c r="J1516"/>
  <c r="J1515"/>
  <c r="J1514"/>
  <c r="J1513"/>
  <c r="J1512"/>
  <c r="J1511"/>
  <c r="J1510"/>
  <c r="I1501"/>
  <c r="C1501"/>
  <c r="J1500"/>
  <c r="K1500" s="1"/>
  <c r="J1499"/>
  <c r="K1499" s="1"/>
  <c r="J1497"/>
  <c r="K1497" s="1"/>
  <c r="H1495"/>
  <c r="F1495"/>
  <c r="J1494"/>
  <c r="K1494" s="1"/>
  <c r="J1493"/>
  <c r="K1493" s="1"/>
  <c r="J1492"/>
  <c r="K1492" s="1"/>
  <c r="J1491"/>
  <c r="K1491" s="1"/>
  <c r="J1490"/>
  <c r="K1490" s="1"/>
  <c r="J1489"/>
  <c r="K1489" s="1"/>
  <c r="J1488"/>
  <c r="K1488" s="1"/>
  <c r="J1487"/>
  <c r="K1487" s="1"/>
  <c r="F1486"/>
  <c r="J1486" s="1"/>
  <c r="K1486" s="1"/>
  <c r="H1485"/>
  <c r="J1485" s="1"/>
  <c r="K1485" s="1"/>
  <c r="F1484"/>
  <c r="J1484" s="1"/>
  <c r="K1484" s="1"/>
  <c r="J1483"/>
  <c r="K1483" s="1"/>
  <c r="I1475"/>
  <c r="C1475"/>
  <c r="J1474"/>
  <c r="J1473"/>
  <c r="J1471"/>
  <c r="J1469"/>
  <c r="J1468"/>
  <c r="J1467"/>
  <c r="J1466"/>
  <c r="J1465"/>
  <c r="J1464"/>
  <c r="J1463"/>
  <c r="J1462"/>
  <c r="J1461"/>
  <c r="J1460"/>
  <c r="J1459"/>
  <c r="J1458"/>
  <c r="J1457"/>
  <c r="I1449"/>
  <c r="C1449"/>
  <c r="J1448"/>
  <c r="K1448" s="1"/>
  <c r="J1447"/>
  <c r="K1447" s="1"/>
  <c r="J1445"/>
  <c r="K1445" s="1"/>
  <c r="J1443"/>
  <c r="K1443" s="1"/>
  <c r="J1442"/>
  <c r="K1442" s="1"/>
  <c r="J1441"/>
  <c r="K1441" s="1"/>
  <c r="J1440"/>
  <c r="K1440" s="1"/>
  <c r="J1439"/>
  <c r="K1439" s="1"/>
  <c r="J1438"/>
  <c r="K1438" s="1"/>
  <c r="J1437"/>
  <c r="K1437" s="1"/>
  <c r="J1436"/>
  <c r="K1436" s="1"/>
  <c r="J1435"/>
  <c r="K1435" s="1"/>
  <c r="J1434"/>
  <c r="K1434" s="1"/>
  <c r="J1433"/>
  <c r="K1433" s="1"/>
  <c r="J1432"/>
  <c r="K1432" s="1"/>
  <c r="J1431"/>
  <c r="I1423"/>
  <c r="C1421"/>
  <c r="J1421" s="1"/>
  <c r="K1421" s="1"/>
  <c r="C1417"/>
  <c r="J1417" s="1"/>
  <c r="K1417" s="1"/>
  <c r="C1415"/>
  <c r="J1415" s="1"/>
  <c r="K1415" s="1"/>
  <c r="F1409"/>
  <c r="H1408"/>
  <c r="F1407"/>
  <c r="C1406"/>
  <c r="C1423" s="1"/>
  <c r="I1397"/>
  <c r="C1396"/>
  <c r="J1396" s="1"/>
  <c r="K1396" s="1"/>
  <c r="C1395"/>
  <c r="J1395" s="1"/>
  <c r="K1395" s="1"/>
  <c r="C1393"/>
  <c r="J1393" s="1"/>
  <c r="K1393" s="1"/>
  <c r="C1391"/>
  <c r="C1414" s="1"/>
  <c r="J1414" s="1"/>
  <c r="K1414" s="1"/>
  <c r="C1390"/>
  <c r="C1389"/>
  <c r="C1388"/>
  <c r="C1411" s="1"/>
  <c r="J1411" s="1"/>
  <c r="K1411" s="1"/>
  <c r="C1387"/>
  <c r="C1410" s="1"/>
  <c r="J1410" s="1"/>
  <c r="K1410" s="1"/>
  <c r="C1386"/>
  <c r="C1622" s="1"/>
  <c r="J1622" s="1"/>
  <c r="C1385"/>
  <c r="C1408" s="1"/>
  <c r="C1384"/>
  <c r="C1620" s="1"/>
  <c r="J1620" s="1"/>
  <c r="C1383"/>
  <c r="C1419" s="1"/>
  <c r="J1419" s="1"/>
  <c r="K1419" s="1"/>
  <c r="C1382"/>
  <c r="I1373"/>
  <c r="H1373"/>
  <c r="C1373"/>
  <c r="I1372"/>
  <c r="H1372"/>
  <c r="C1372"/>
  <c r="I1370"/>
  <c r="H1370"/>
  <c r="C1370"/>
  <c r="I1368"/>
  <c r="H1368"/>
  <c r="E1368"/>
  <c r="C1368"/>
  <c r="I1367"/>
  <c r="H1367"/>
  <c r="E1367"/>
  <c r="C1367"/>
  <c r="I1366"/>
  <c r="H1366"/>
  <c r="E1366"/>
  <c r="C1366"/>
  <c r="I1365"/>
  <c r="H1365"/>
  <c r="C1365"/>
  <c r="I1364"/>
  <c r="H1364"/>
  <c r="E1364"/>
  <c r="C1364"/>
  <c r="I1363"/>
  <c r="H1363"/>
  <c r="E1363"/>
  <c r="C1363"/>
  <c r="I1362"/>
  <c r="H1362"/>
  <c r="E1362"/>
  <c r="C1362"/>
  <c r="I1361"/>
  <c r="H1361"/>
  <c r="E1361"/>
  <c r="C1361"/>
  <c r="I1360"/>
  <c r="H1360"/>
  <c r="C1360"/>
  <c r="I1359"/>
  <c r="H1359"/>
  <c r="E1359"/>
  <c r="C1359"/>
  <c r="I1358"/>
  <c r="I1374" s="1"/>
  <c r="H1358"/>
  <c r="E1358"/>
  <c r="C1358"/>
  <c r="C1374" s="1"/>
  <c r="I1349"/>
  <c r="H1349"/>
  <c r="C1349"/>
  <c r="I1348"/>
  <c r="H1348"/>
  <c r="C1348"/>
  <c r="I1346"/>
  <c r="H1346"/>
  <c r="E1346"/>
  <c r="C1346"/>
  <c r="I1344"/>
  <c r="H1344"/>
  <c r="E1344"/>
  <c r="C1344"/>
  <c r="I1343"/>
  <c r="H1343"/>
  <c r="E1343"/>
  <c r="C1343"/>
  <c r="I1342"/>
  <c r="H1342"/>
  <c r="E1342"/>
  <c r="C1342"/>
  <c r="I1341"/>
  <c r="H1341"/>
  <c r="E1341"/>
  <c r="C1341"/>
  <c r="I1340"/>
  <c r="H1340"/>
  <c r="E1340"/>
  <c r="C1340"/>
  <c r="I1339"/>
  <c r="H1339"/>
  <c r="E1339"/>
  <c r="C1339"/>
  <c r="I1338"/>
  <c r="H1338"/>
  <c r="E1338"/>
  <c r="C1338"/>
  <c r="I1337"/>
  <c r="H1337"/>
  <c r="E1337"/>
  <c r="C1337"/>
  <c r="I1336"/>
  <c r="H1336"/>
  <c r="E1336"/>
  <c r="C1336"/>
  <c r="A1336"/>
  <c r="A1337" s="1"/>
  <c r="A1338" s="1"/>
  <c r="A1339" s="1"/>
  <c r="A1340" s="1"/>
  <c r="A1341" s="1"/>
  <c r="A1342" s="1"/>
  <c r="A1343" s="1"/>
  <c r="A1344" s="1"/>
  <c r="A1346" s="1"/>
  <c r="A1348" s="1"/>
  <c r="A1349" s="1"/>
  <c r="I1335"/>
  <c r="I1350" s="1"/>
  <c r="H1335"/>
  <c r="E1335"/>
  <c r="C1335"/>
  <c r="C1350" s="1"/>
  <c r="C1326"/>
  <c r="C1325"/>
  <c r="C1323"/>
  <c r="C1321"/>
  <c r="C1320"/>
  <c r="C1319"/>
  <c r="C1318"/>
  <c r="C1317"/>
  <c r="C1316"/>
  <c r="C1315"/>
  <c r="C1314"/>
  <c r="C1313"/>
  <c r="C1312"/>
  <c r="A1312"/>
  <c r="A1313" s="1"/>
  <c r="A1314" s="1"/>
  <c r="A1315" s="1"/>
  <c r="A1316" s="1"/>
  <c r="A1317" s="1"/>
  <c r="C1311"/>
  <c r="C1310"/>
  <c r="C1301"/>
  <c r="C1300"/>
  <c r="C1298"/>
  <c r="C1296"/>
  <c r="C1295"/>
  <c r="C1294"/>
  <c r="C1293"/>
  <c r="C1292"/>
  <c r="C1291"/>
  <c r="C1290"/>
  <c r="C1289"/>
  <c r="C1288"/>
  <c r="C1287"/>
  <c r="C1286"/>
  <c r="A1286"/>
  <c r="A1287" s="1"/>
  <c r="A1288" s="1"/>
  <c r="A1289" s="1"/>
  <c r="A1290" s="1"/>
  <c r="A1291" s="1"/>
  <c r="A1292" s="1"/>
  <c r="C1285"/>
  <c r="H1274"/>
  <c r="C1274"/>
  <c r="A1277" s="1"/>
  <c r="G1273"/>
  <c r="F1273"/>
  <c r="H1296" s="1"/>
  <c r="E1273"/>
  <c r="I1321" s="1"/>
  <c r="D1273"/>
  <c r="E1321" s="1"/>
  <c r="A1273"/>
  <c r="G1272"/>
  <c r="F1272"/>
  <c r="H1320" s="1"/>
  <c r="E1272"/>
  <c r="I1295" s="1"/>
  <c r="D1272"/>
  <c r="E1295" s="1"/>
  <c r="A1272"/>
  <c r="G1271"/>
  <c r="F1271"/>
  <c r="H1294" s="1"/>
  <c r="E1271"/>
  <c r="I1319" s="1"/>
  <c r="D1271"/>
  <c r="E1319" s="1"/>
  <c r="A1271"/>
  <c r="G1270"/>
  <c r="F1270"/>
  <c r="H1318" s="1"/>
  <c r="E1270"/>
  <c r="I1293" s="1"/>
  <c r="D1270"/>
  <c r="E1293" s="1"/>
  <c r="A1270"/>
  <c r="G1269"/>
  <c r="F1269"/>
  <c r="H1292" s="1"/>
  <c r="E1269"/>
  <c r="I1317" s="1"/>
  <c r="D1269"/>
  <c r="E1317" s="1"/>
  <c r="A1269"/>
  <c r="G1268"/>
  <c r="F1268"/>
  <c r="H1316" s="1"/>
  <c r="E1268"/>
  <c r="I1291" s="1"/>
  <c r="D1268"/>
  <c r="E1291" s="1"/>
  <c r="A1268"/>
  <c r="G1267"/>
  <c r="F1267"/>
  <c r="H1315" s="1"/>
  <c r="E1267"/>
  <c r="I1315" s="1"/>
  <c r="D1267"/>
  <c r="E1315" s="1"/>
  <c r="A1267"/>
  <c r="G1266"/>
  <c r="F1266"/>
  <c r="H1314" s="1"/>
  <c r="E1266"/>
  <c r="I1289" s="1"/>
  <c r="D1266"/>
  <c r="E1314" s="1"/>
  <c r="A1266"/>
  <c r="G1265"/>
  <c r="F1265"/>
  <c r="H1313" s="1"/>
  <c r="E1265"/>
  <c r="I1313" s="1"/>
  <c r="D1265"/>
  <c r="E1313" s="1"/>
  <c r="A1265"/>
  <c r="G1264"/>
  <c r="F1264"/>
  <c r="H1312" s="1"/>
  <c r="E1264"/>
  <c r="I1287" s="1"/>
  <c r="D1264"/>
  <c r="E1312" s="1"/>
  <c r="A1264"/>
  <c r="G1263"/>
  <c r="F1263"/>
  <c r="H1311" s="1"/>
  <c r="E1263"/>
  <c r="D1263"/>
  <c r="A1263"/>
  <c r="G1262"/>
  <c r="D1301" s="1"/>
  <c r="F1262"/>
  <c r="H1323" s="1"/>
  <c r="E1262"/>
  <c r="I1301" s="1"/>
  <c r="D1262"/>
  <c r="E1323" s="1"/>
  <c r="A1262"/>
  <c r="G1261"/>
  <c r="D1326" s="1"/>
  <c r="F1261"/>
  <c r="E1261"/>
  <c r="I1326" s="1"/>
  <c r="D1261"/>
  <c r="A1261"/>
  <c r="G1260"/>
  <c r="D1325" s="1"/>
  <c r="F1260"/>
  <c r="H1325" s="1"/>
  <c r="E1260"/>
  <c r="I1325" s="1"/>
  <c r="D1260"/>
  <c r="E1286" s="1"/>
  <c r="A1260"/>
  <c r="G1259"/>
  <c r="F1259"/>
  <c r="H1310" s="1"/>
  <c r="E1259"/>
  <c r="I1310" s="1"/>
  <c r="D1259"/>
  <c r="E1310" s="1"/>
  <c r="A1259"/>
  <c r="C1253"/>
  <c r="C1252"/>
  <c r="C1250"/>
  <c r="C1248"/>
  <c r="C1247"/>
  <c r="C1246"/>
  <c r="C1245"/>
  <c r="C1244"/>
  <c r="C1243"/>
  <c r="C1242"/>
  <c r="C1241"/>
  <c r="C1240"/>
  <c r="C1239"/>
  <c r="C1238"/>
  <c r="A1238"/>
  <c r="A1239" s="1"/>
  <c r="A1240" s="1"/>
  <c r="A1241" s="1"/>
  <c r="A1242" s="1"/>
  <c r="A1243" s="1"/>
  <c r="A1244" s="1"/>
  <c r="C1237"/>
  <c r="O1226"/>
  <c r="N1226"/>
  <c r="M1226"/>
  <c r="L1226"/>
  <c r="H1226"/>
  <c r="C1226"/>
  <c r="A1229" s="1"/>
  <c r="G1225"/>
  <c r="F1225"/>
  <c r="H1248" s="1"/>
  <c r="E1225"/>
  <c r="I1248" s="1"/>
  <c r="D1225"/>
  <c r="A1225"/>
  <c r="G1224"/>
  <c r="F1224"/>
  <c r="H1247" s="1"/>
  <c r="E1224"/>
  <c r="I1247" s="1"/>
  <c r="D1224"/>
  <c r="E1247" s="1"/>
  <c r="A1224"/>
  <c r="G1223"/>
  <c r="F1223"/>
  <c r="H1246" s="1"/>
  <c r="E1223"/>
  <c r="I1246" s="1"/>
  <c r="D1223"/>
  <c r="A1223"/>
  <c r="G1222"/>
  <c r="F1222"/>
  <c r="H1245" s="1"/>
  <c r="E1222"/>
  <c r="I1245" s="1"/>
  <c r="D1222"/>
  <c r="E1245" s="1"/>
  <c r="A1222"/>
  <c r="G1221"/>
  <c r="F1221"/>
  <c r="H1244" s="1"/>
  <c r="E1221"/>
  <c r="I1244" s="1"/>
  <c r="D1221"/>
  <c r="A1221"/>
  <c r="G1220"/>
  <c r="F1220"/>
  <c r="H1243" s="1"/>
  <c r="E1220"/>
  <c r="I1243" s="1"/>
  <c r="D1220"/>
  <c r="E1243" s="1"/>
  <c r="A1220"/>
  <c r="G1219"/>
  <c r="F1219"/>
  <c r="H1242" s="1"/>
  <c r="E1219"/>
  <c r="I1242" s="1"/>
  <c r="D1219"/>
  <c r="A1219"/>
  <c r="G1218"/>
  <c r="F1218"/>
  <c r="H1241" s="1"/>
  <c r="E1218"/>
  <c r="I1241" s="1"/>
  <c r="D1218"/>
  <c r="E1241" s="1"/>
  <c r="A1218"/>
  <c r="G1217"/>
  <c r="F1217"/>
  <c r="H1240" s="1"/>
  <c r="E1217"/>
  <c r="I1240" s="1"/>
  <c r="D1217"/>
  <c r="A1217"/>
  <c r="G1216"/>
  <c r="F1216"/>
  <c r="H1239" s="1"/>
  <c r="E1216"/>
  <c r="I1239" s="1"/>
  <c r="D1216"/>
  <c r="E1239" s="1"/>
  <c r="A1216"/>
  <c r="G1215"/>
  <c r="F1215"/>
  <c r="H1250" s="1"/>
  <c r="E1215"/>
  <c r="I1250" s="1"/>
  <c r="D1215"/>
  <c r="E1250" s="1"/>
  <c r="A1215"/>
  <c r="G1214"/>
  <c r="D1253" s="1"/>
  <c r="F1214"/>
  <c r="H1253" s="1"/>
  <c r="E1214"/>
  <c r="I1253" s="1"/>
  <c r="D1214"/>
  <c r="A1214"/>
  <c r="G1213"/>
  <c r="D1252" s="1"/>
  <c r="F1213"/>
  <c r="H1252" s="1"/>
  <c r="E1213"/>
  <c r="I1252" s="1"/>
  <c r="D1213"/>
  <c r="A1213"/>
  <c r="G1212"/>
  <c r="F1212"/>
  <c r="H1238" s="1"/>
  <c r="E1212"/>
  <c r="I1238" s="1"/>
  <c r="D1212"/>
  <c r="E1238" s="1"/>
  <c r="A1212"/>
  <c r="G1211"/>
  <c r="F1211"/>
  <c r="E1211"/>
  <c r="D1211"/>
  <c r="A1211"/>
  <c r="C1205"/>
  <c r="C1204"/>
  <c r="C1202"/>
  <c r="C1200"/>
  <c r="C1199"/>
  <c r="C1198"/>
  <c r="C1197"/>
  <c r="C1196"/>
  <c r="C1195"/>
  <c r="C1194"/>
  <c r="C1193"/>
  <c r="C1192"/>
  <c r="C1191"/>
  <c r="A1191"/>
  <c r="A1192" s="1"/>
  <c r="A1193" s="1"/>
  <c r="A1194" s="1"/>
  <c r="A1195" s="1"/>
  <c r="A1196" s="1"/>
  <c r="C1190"/>
  <c r="O1179"/>
  <c r="N1179"/>
  <c r="M1179"/>
  <c r="L1179"/>
  <c r="H1179"/>
  <c r="C1179"/>
  <c r="A1182" s="1"/>
  <c r="G1178"/>
  <c r="F1178"/>
  <c r="H1200" s="1"/>
  <c r="E1178"/>
  <c r="I1200" s="1"/>
  <c r="D1178"/>
  <c r="E1200" s="1"/>
  <c r="A1178"/>
  <c r="G1177"/>
  <c r="F1177"/>
  <c r="H1199" s="1"/>
  <c r="E1177"/>
  <c r="I1199" s="1"/>
  <c r="D1177"/>
  <c r="E1199" s="1"/>
  <c r="A1177"/>
  <c r="G1176"/>
  <c r="F1176"/>
  <c r="H1198" s="1"/>
  <c r="E1176"/>
  <c r="I1198" s="1"/>
  <c r="D1176"/>
  <c r="E1198" s="1"/>
  <c r="A1176"/>
  <c r="G1175"/>
  <c r="F1175"/>
  <c r="H1197" s="1"/>
  <c r="E1175"/>
  <c r="I1197" s="1"/>
  <c r="D1175"/>
  <c r="E1197" s="1"/>
  <c r="A1175"/>
  <c r="G1174"/>
  <c r="F1174"/>
  <c r="H1196" s="1"/>
  <c r="E1174"/>
  <c r="I1196" s="1"/>
  <c r="D1174"/>
  <c r="E1196" s="1"/>
  <c r="A1174"/>
  <c r="G1173"/>
  <c r="F1173"/>
  <c r="H1195" s="1"/>
  <c r="E1173"/>
  <c r="I1195" s="1"/>
  <c r="D1173"/>
  <c r="E1195" s="1"/>
  <c r="A1173"/>
  <c r="G1172"/>
  <c r="F1172"/>
  <c r="H1194" s="1"/>
  <c r="E1172"/>
  <c r="I1194" s="1"/>
  <c r="D1172"/>
  <c r="E1194" s="1"/>
  <c r="A1172"/>
  <c r="G1171"/>
  <c r="F1171"/>
  <c r="H1193" s="1"/>
  <c r="E1171"/>
  <c r="I1193" s="1"/>
  <c r="D1171"/>
  <c r="E1193" s="1"/>
  <c r="A1171"/>
  <c r="G1170"/>
  <c r="F1170"/>
  <c r="H1192" s="1"/>
  <c r="E1170"/>
  <c r="I1192" s="1"/>
  <c r="D1170"/>
  <c r="E1192" s="1"/>
  <c r="A1170"/>
  <c r="G1169"/>
  <c r="F1169"/>
  <c r="H1191" s="1"/>
  <c r="E1169"/>
  <c r="I1191" s="1"/>
  <c r="D1169"/>
  <c r="E1191" s="1"/>
  <c r="A1169"/>
  <c r="G1168"/>
  <c r="F1168"/>
  <c r="H1202" s="1"/>
  <c r="E1168"/>
  <c r="I1202" s="1"/>
  <c r="D1168"/>
  <c r="A1168"/>
  <c r="G1167"/>
  <c r="D1205" s="1"/>
  <c r="F1167"/>
  <c r="H1205" s="1"/>
  <c r="E1167"/>
  <c r="I1205" s="1"/>
  <c r="D1167"/>
  <c r="A1167"/>
  <c r="G1166"/>
  <c r="D1204" s="1"/>
  <c r="F1166"/>
  <c r="H1204" s="1"/>
  <c r="E1166"/>
  <c r="I1204" s="1"/>
  <c r="D1166"/>
  <c r="A1166"/>
  <c r="G1165"/>
  <c r="F1165"/>
  <c r="H1190" s="1"/>
  <c r="E1165"/>
  <c r="I1190" s="1"/>
  <c r="D1165"/>
  <c r="E1190" s="1"/>
  <c r="A1165"/>
  <c r="C1159"/>
  <c r="C1158"/>
  <c r="C1156"/>
  <c r="C1154"/>
  <c r="C1153"/>
  <c r="C1152"/>
  <c r="C1151"/>
  <c r="C1150"/>
  <c r="C1149"/>
  <c r="C1148"/>
  <c r="C1147"/>
  <c r="C1146"/>
  <c r="C1145"/>
  <c r="A1145"/>
  <c r="A1146" s="1"/>
  <c r="A1147" s="1"/>
  <c r="A1148" s="1"/>
  <c r="A1149" s="1"/>
  <c r="A1150" s="1"/>
  <c r="C1144"/>
  <c r="O1133"/>
  <c r="N1133"/>
  <c r="M1133"/>
  <c r="L1133"/>
  <c r="H1133"/>
  <c r="C1133"/>
  <c r="A1136" s="1"/>
  <c r="G1132"/>
  <c r="F1132"/>
  <c r="H1154" s="1"/>
  <c r="E1132"/>
  <c r="I1154" s="1"/>
  <c r="D1132"/>
  <c r="E1154" s="1"/>
  <c r="A1132"/>
  <c r="G1131"/>
  <c r="F1131"/>
  <c r="H1153" s="1"/>
  <c r="E1131"/>
  <c r="I1153" s="1"/>
  <c r="D1131"/>
  <c r="E1153" s="1"/>
  <c r="A1131"/>
  <c r="G1130"/>
  <c r="F1130"/>
  <c r="H1152" s="1"/>
  <c r="E1130"/>
  <c r="I1152" s="1"/>
  <c r="D1130"/>
  <c r="E1152" s="1"/>
  <c r="A1130"/>
  <c r="G1129"/>
  <c r="F1129"/>
  <c r="H1151" s="1"/>
  <c r="E1129"/>
  <c r="I1151" s="1"/>
  <c r="D1129"/>
  <c r="E1151" s="1"/>
  <c r="A1129"/>
  <c r="G1128"/>
  <c r="F1128"/>
  <c r="H1150" s="1"/>
  <c r="E1128"/>
  <c r="I1150" s="1"/>
  <c r="D1128"/>
  <c r="E1150" s="1"/>
  <c r="A1128"/>
  <c r="G1127"/>
  <c r="F1127"/>
  <c r="H1149" s="1"/>
  <c r="E1127"/>
  <c r="I1149" s="1"/>
  <c r="D1127"/>
  <c r="E1149" s="1"/>
  <c r="A1127"/>
  <c r="G1126"/>
  <c r="F1126"/>
  <c r="H1148" s="1"/>
  <c r="E1126"/>
  <c r="I1148" s="1"/>
  <c r="D1126"/>
  <c r="E1148" s="1"/>
  <c r="A1126"/>
  <c r="G1125"/>
  <c r="F1125"/>
  <c r="H1147" s="1"/>
  <c r="E1125"/>
  <c r="I1147" s="1"/>
  <c r="D1125"/>
  <c r="E1147" s="1"/>
  <c r="A1125"/>
  <c r="G1124"/>
  <c r="F1124"/>
  <c r="H1146" s="1"/>
  <c r="E1124"/>
  <c r="I1146" s="1"/>
  <c r="D1124"/>
  <c r="E1146" s="1"/>
  <c r="A1124"/>
  <c r="G1123"/>
  <c r="F1123"/>
  <c r="H1145" s="1"/>
  <c r="E1123"/>
  <c r="I1145" s="1"/>
  <c r="D1123"/>
  <c r="E1145" s="1"/>
  <c r="A1123"/>
  <c r="G1122"/>
  <c r="F1122"/>
  <c r="H1156" s="1"/>
  <c r="E1122"/>
  <c r="I1156" s="1"/>
  <c r="D1122"/>
  <c r="A1122"/>
  <c r="G1121"/>
  <c r="D1159" s="1"/>
  <c r="F1121"/>
  <c r="H1159" s="1"/>
  <c r="E1121"/>
  <c r="I1159" s="1"/>
  <c r="D1121"/>
  <c r="A1121"/>
  <c r="G1120"/>
  <c r="D1158" s="1"/>
  <c r="F1120"/>
  <c r="H1158" s="1"/>
  <c r="E1120"/>
  <c r="I1158" s="1"/>
  <c r="D1120"/>
  <c r="A1120"/>
  <c r="G1119"/>
  <c r="F1119"/>
  <c r="H1144" s="1"/>
  <c r="E1119"/>
  <c r="I1144" s="1"/>
  <c r="D1119"/>
  <c r="E1144" s="1"/>
  <c r="A1119"/>
  <c r="C1112"/>
  <c r="C1111"/>
  <c r="C1109"/>
  <c r="C1107"/>
  <c r="C1106"/>
  <c r="C1105"/>
  <c r="C1104"/>
  <c r="C1103"/>
  <c r="C1102"/>
  <c r="C1101"/>
  <c r="C1100"/>
  <c r="C1099"/>
  <c r="C1098"/>
  <c r="C1097"/>
  <c r="A1097"/>
  <c r="A1098" s="1"/>
  <c r="A1099" s="1"/>
  <c r="A1100" s="1"/>
  <c r="A1101" s="1"/>
  <c r="A1102" s="1"/>
  <c r="C1096"/>
  <c r="O1085"/>
  <c r="N1085"/>
  <c r="M1085"/>
  <c r="L1085"/>
  <c r="H1085"/>
  <c r="C1085"/>
  <c r="A1088" s="1"/>
  <c r="G1084"/>
  <c r="F1084"/>
  <c r="H1107" s="1"/>
  <c r="E1084"/>
  <c r="I1107" s="1"/>
  <c r="D1084"/>
  <c r="E1107" s="1"/>
  <c r="A1084"/>
  <c r="G1083"/>
  <c r="F1083"/>
  <c r="H1106" s="1"/>
  <c r="E1083"/>
  <c r="I1106" s="1"/>
  <c r="D1083"/>
  <c r="A1083"/>
  <c r="G1082"/>
  <c r="F1082"/>
  <c r="H1105" s="1"/>
  <c r="E1082"/>
  <c r="I1105" s="1"/>
  <c r="D1082"/>
  <c r="E1105" s="1"/>
  <c r="A1082"/>
  <c r="G1081"/>
  <c r="F1081"/>
  <c r="H1104" s="1"/>
  <c r="E1081"/>
  <c r="I1104" s="1"/>
  <c r="D1081"/>
  <c r="A1081"/>
  <c r="G1080"/>
  <c r="F1080"/>
  <c r="H1103" s="1"/>
  <c r="E1080"/>
  <c r="I1103" s="1"/>
  <c r="D1080"/>
  <c r="E1103" s="1"/>
  <c r="A1080"/>
  <c r="G1079"/>
  <c r="F1079"/>
  <c r="H1102" s="1"/>
  <c r="E1079"/>
  <c r="I1102" s="1"/>
  <c r="D1079"/>
  <c r="A1079"/>
  <c r="G1078"/>
  <c r="F1078"/>
  <c r="H1101" s="1"/>
  <c r="E1078"/>
  <c r="I1101" s="1"/>
  <c r="D1078"/>
  <c r="E1101" s="1"/>
  <c r="A1078"/>
  <c r="G1077"/>
  <c r="F1077"/>
  <c r="H1100" s="1"/>
  <c r="E1077"/>
  <c r="I1100" s="1"/>
  <c r="D1077"/>
  <c r="A1077"/>
  <c r="G1076"/>
  <c r="F1076"/>
  <c r="H1099" s="1"/>
  <c r="E1076"/>
  <c r="I1099" s="1"/>
  <c r="D1076"/>
  <c r="E1099" s="1"/>
  <c r="A1076"/>
  <c r="G1075"/>
  <c r="F1075"/>
  <c r="H1098" s="1"/>
  <c r="E1075"/>
  <c r="I1098" s="1"/>
  <c r="D1075"/>
  <c r="A1075"/>
  <c r="G1074"/>
  <c r="F1074"/>
  <c r="H1097" s="1"/>
  <c r="E1074"/>
  <c r="I1097" s="1"/>
  <c r="D1074"/>
  <c r="E1097" s="1"/>
  <c r="A1074"/>
  <c r="G1073"/>
  <c r="F1073"/>
  <c r="H1096" s="1"/>
  <c r="E1073"/>
  <c r="I1096" s="1"/>
  <c r="D1073"/>
  <c r="A1073"/>
  <c r="G1072"/>
  <c r="F1072"/>
  <c r="H1109" s="1"/>
  <c r="E1072"/>
  <c r="I1109" s="1"/>
  <c r="D1072"/>
  <c r="E1109" s="1"/>
  <c r="A1072"/>
  <c r="G1071"/>
  <c r="D1112" s="1"/>
  <c r="F1071"/>
  <c r="H1112" s="1"/>
  <c r="E1071"/>
  <c r="I1112" s="1"/>
  <c r="D1071"/>
  <c r="A1071"/>
  <c r="G1070"/>
  <c r="D1111" s="1"/>
  <c r="F1070"/>
  <c r="E1070"/>
  <c r="I1111" s="1"/>
  <c r="D1070"/>
  <c r="A1070"/>
  <c r="C1064"/>
  <c r="C1063"/>
  <c r="C1061"/>
  <c r="C1059"/>
  <c r="C1058"/>
  <c r="C1057"/>
  <c r="C1056"/>
  <c r="C1055"/>
  <c r="C1054"/>
  <c r="C1053"/>
  <c r="C1052"/>
  <c r="C1051"/>
  <c r="C1050"/>
  <c r="C1049"/>
  <c r="A1049"/>
  <c r="A1050" s="1"/>
  <c r="A1051" s="1"/>
  <c r="A1052" s="1"/>
  <c r="A1053" s="1"/>
  <c r="A1054" s="1"/>
  <c r="C1048"/>
  <c r="O1037"/>
  <c r="N1037"/>
  <c r="M1037"/>
  <c r="L1037"/>
  <c r="H1037"/>
  <c r="C1037"/>
  <c r="A1040" s="1"/>
  <c r="G1036"/>
  <c r="F1036"/>
  <c r="H1059" s="1"/>
  <c r="E1036"/>
  <c r="I1059" s="1"/>
  <c r="D1036"/>
  <c r="E1059" s="1"/>
  <c r="A1036"/>
  <c r="G1035"/>
  <c r="F1035"/>
  <c r="H1058" s="1"/>
  <c r="E1035"/>
  <c r="I1058" s="1"/>
  <c r="D1035"/>
  <c r="A1035"/>
  <c r="G1034"/>
  <c r="F1034"/>
  <c r="H1057" s="1"/>
  <c r="E1034"/>
  <c r="I1057" s="1"/>
  <c r="D1034"/>
  <c r="E1057" s="1"/>
  <c r="A1034"/>
  <c r="G1033"/>
  <c r="F1033"/>
  <c r="H1056" s="1"/>
  <c r="E1033"/>
  <c r="I1056" s="1"/>
  <c r="D1033"/>
  <c r="A1033"/>
  <c r="G1032"/>
  <c r="F1032"/>
  <c r="H1055" s="1"/>
  <c r="E1032"/>
  <c r="I1055" s="1"/>
  <c r="D1032"/>
  <c r="E1055" s="1"/>
  <c r="A1032"/>
  <c r="G1031"/>
  <c r="F1031"/>
  <c r="H1054" s="1"/>
  <c r="E1031"/>
  <c r="I1054" s="1"/>
  <c r="D1031"/>
  <c r="A1031"/>
  <c r="G1030"/>
  <c r="F1030"/>
  <c r="H1053" s="1"/>
  <c r="E1030"/>
  <c r="I1053" s="1"/>
  <c r="D1030"/>
  <c r="E1053" s="1"/>
  <c r="A1030"/>
  <c r="G1029"/>
  <c r="F1029"/>
  <c r="H1052" s="1"/>
  <c r="E1029"/>
  <c r="I1052" s="1"/>
  <c r="D1029"/>
  <c r="A1029"/>
  <c r="G1028"/>
  <c r="F1028"/>
  <c r="H1051" s="1"/>
  <c r="E1028"/>
  <c r="I1051" s="1"/>
  <c r="D1028"/>
  <c r="E1051" s="1"/>
  <c r="A1028"/>
  <c r="G1027"/>
  <c r="F1027"/>
  <c r="H1050" s="1"/>
  <c r="E1027"/>
  <c r="I1050" s="1"/>
  <c r="D1027"/>
  <c r="A1027"/>
  <c r="G1026"/>
  <c r="F1026"/>
  <c r="H1049" s="1"/>
  <c r="E1026"/>
  <c r="I1049" s="1"/>
  <c r="D1026"/>
  <c r="E1049" s="1"/>
  <c r="A1026"/>
  <c r="G1025"/>
  <c r="F1025"/>
  <c r="H1048" s="1"/>
  <c r="E1025"/>
  <c r="I1048" s="1"/>
  <c r="D1025"/>
  <c r="A1025"/>
  <c r="G1024"/>
  <c r="F1024"/>
  <c r="H1061" s="1"/>
  <c r="E1024"/>
  <c r="I1061" s="1"/>
  <c r="D1024"/>
  <c r="E1061" s="1"/>
  <c r="A1024"/>
  <c r="G1023"/>
  <c r="D1064" s="1"/>
  <c r="F1023"/>
  <c r="H1064" s="1"/>
  <c r="E1023"/>
  <c r="I1064" s="1"/>
  <c r="D1023"/>
  <c r="A1023"/>
  <c r="G1022"/>
  <c r="D1063" s="1"/>
  <c r="F1022"/>
  <c r="E1022"/>
  <c r="I1063" s="1"/>
  <c r="D1022"/>
  <c r="A1022"/>
  <c r="C1017"/>
  <c r="C1016"/>
  <c r="C1014"/>
  <c r="C1012"/>
  <c r="C1011"/>
  <c r="C1010"/>
  <c r="C1009"/>
  <c r="C1008"/>
  <c r="C1007"/>
  <c r="C1006"/>
  <c r="C1005"/>
  <c r="C1004"/>
  <c r="C1003"/>
  <c r="C1002"/>
  <c r="C1001"/>
  <c r="A1001"/>
  <c r="A1002" s="1"/>
  <c r="A1003" s="1"/>
  <c r="A1004" s="1"/>
  <c r="A1005" s="1"/>
  <c r="A1006" s="1"/>
  <c r="C1000"/>
  <c r="O989"/>
  <c r="N989"/>
  <c r="M989"/>
  <c r="L989"/>
  <c r="H989"/>
  <c r="C989"/>
  <c r="A992" s="1"/>
  <c r="G988"/>
  <c r="F988"/>
  <c r="H1012" s="1"/>
  <c r="E988"/>
  <c r="I1012" s="1"/>
  <c r="D988"/>
  <c r="E1012" s="1"/>
  <c r="A988"/>
  <c r="G987"/>
  <c r="F987"/>
  <c r="H1011" s="1"/>
  <c r="E987"/>
  <c r="I1011" s="1"/>
  <c r="D987"/>
  <c r="E1011" s="1"/>
  <c r="A987"/>
  <c r="G986"/>
  <c r="F986"/>
  <c r="H1010" s="1"/>
  <c r="E986"/>
  <c r="I1010" s="1"/>
  <c r="D986"/>
  <c r="E1010" s="1"/>
  <c r="A986"/>
  <c r="G985"/>
  <c r="F985"/>
  <c r="H1009" s="1"/>
  <c r="E985"/>
  <c r="I1009" s="1"/>
  <c r="D985"/>
  <c r="E1009" s="1"/>
  <c r="A985"/>
  <c r="G984"/>
  <c r="F984"/>
  <c r="H1008" s="1"/>
  <c r="E984"/>
  <c r="I1008" s="1"/>
  <c r="D984"/>
  <c r="E1008" s="1"/>
  <c r="A984"/>
  <c r="G983"/>
  <c r="F983"/>
  <c r="H1007" s="1"/>
  <c r="E983"/>
  <c r="I1007" s="1"/>
  <c r="D983"/>
  <c r="E1007" s="1"/>
  <c r="A983"/>
  <c r="G982"/>
  <c r="F982"/>
  <c r="H1006" s="1"/>
  <c r="E982"/>
  <c r="I1006" s="1"/>
  <c r="D982"/>
  <c r="E1006" s="1"/>
  <c r="A982"/>
  <c r="G981"/>
  <c r="F981"/>
  <c r="H1005" s="1"/>
  <c r="E981"/>
  <c r="I1005" s="1"/>
  <c r="D981"/>
  <c r="E1005" s="1"/>
  <c r="A981"/>
  <c r="G980"/>
  <c r="F980"/>
  <c r="H1004" s="1"/>
  <c r="E980"/>
  <c r="I1004" s="1"/>
  <c r="D980"/>
  <c r="E1004" s="1"/>
  <c r="A980"/>
  <c r="G979"/>
  <c r="F979"/>
  <c r="H1003" s="1"/>
  <c r="E979"/>
  <c r="I1003" s="1"/>
  <c r="D979"/>
  <c r="E1003" s="1"/>
  <c r="A979"/>
  <c r="G978"/>
  <c r="F978"/>
  <c r="H1002" s="1"/>
  <c r="E978"/>
  <c r="I1002" s="1"/>
  <c r="D978"/>
  <c r="E1002" s="1"/>
  <c r="A978"/>
  <c r="G977"/>
  <c r="F977"/>
  <c r="H1001" s="1"/>
  <c r="E977"/>
  <c r="I1001" s="1"/>
  <c r="D977"/>
  <c r="E1001" s="1"/>
  <c r="A977"/>
  <c r="G976"/>
  <c r="F976"/>
  <c r="H1000" s="1"/>
  <c r="E976"/>
  <c r="I1000" s="1"/>
  <c r="D976"/>
  <c r="E1000" s="1"/>
  <c r="A976"/>
  <c r="G975"/>
  <c r="F975"/>
  <c r="H1014" s="1"/>
  <c r="E975"/>
  <c r="I1014" s="1"/>
  <c r="D975"/>
  <c r="E1014" s="1"/>
  <c r="A975"/>
  <c r="G974"/>
  <c r="D1017" s="1"/>
  <c r="F974"/>
  <c r="H1017" s="1"/>
  <c r="E974"/>
  <c r="I1017" s="1"/>
  <c r="D974"/>
  <c r="A974"/>
  <c r="G973"/>
  <c r="F973"/>
  <c r="E973"/>
  <c r="D973"/>
  <c r="A973"/>
  <c r="C968"/>
  <c r="C967"/>
  <c r="C965"/>
  <c r="C963"/>
  <c r="C962"/>
  <c r="C961"/>
  <c r="C960"/>
  <c r="C959"/>
  <c r="C958"/>
  <c r="C957"/>
  <c r="C956"/>
  <c r="C955"/>
  <c r="C954"/>
  <c r="A954"/>
  <c r="A955" s="1"/>
  <c r="A956" s="1"/>
  <c r="A957" s="1"/>
  <c r="A958" s="1"/>
  <c r="C953"/>
  <c r="O942"/>
  <c r="N942"/>
  <c r="M942"/>
  <c r="L942"/>
  <c r="H942"/>
  <c r="C942"/>
  <c r="A945" s="1"/>
  <c r="G941"/>
  <c r="F941"/>
  <c r="H963" s="1"/>
  <c r="E941"/>
  <c r="I963" s="1"/>
  <c r="D941"/>
  <c r="E963" s="1"/>
  <c r="A941"/>
  <c r="G940"/>
  <c r="F940"/>
  <c r="H962" s="1"/>
  <c r="E940"/>
  <c r="I962" s="1"/>
  <c r="D940"/>
  <c r="E962" s="1"/>
  <c r="A940"/>
  <c r="G939"/>
  <c r="F939"/>
  <c r="H961" s="1"/>
  <c r="E939"/>
  <c r="I961" s="1"/>
  <c r="D939"/>
  <c r="E961" s="1"/>
  <c r="A939"/>
  <c r="G938"/>
  <c r="F938"/>
  <c r="H960" s="1"/>
  <c r="E938"/>
  <c r="I960" s="1"/>
  <c r="D938"/>
  <c r="E960" s="1"/>
  <c r="A938"/>
  <c r="G937"/>
  <c r="F937"/>
  <c r="H959" s="1"/>
  <c r="E937"/>
  <c r="I959" s="1"/>
  <c r="D937"/>
  <c r="E959" s="1"/>
  <c r="A937"/>
  <c r="G936"/>
  <c r="F936"/>
  <c r="H958" s="1"/>
  <c r="E936"/>
  <c r="I958" s="1"/>
  <c r="D936"/>
  <c r="E958" s="1"/>
  <c r="A936"/>
  <c r="G935"/>
  <c r="F935"/>
  <c r="H957" s="1"/>
  <c r="E935"/>
  <c r="I957" s="1"/>
  <c r="D935"/>
  <c r="E957" s="1"/>
  <c r="A935"/>
  <c r="G934"/>
  <c r="F934"/>
  <c r="H956" s="1"/>
  <c r="E934"/>
  <c r="I956" s="1"/>
  <c r="D934"/>
  <c r="E956" s="1"/>
  <c r="A934"/>
  <c r="G933"/>
  <c r="F933"/>
  <c r="H955" s="1"/>
  <c r="E933"/>
  <c r="I955" s="1"/>
  <c r="D933"/>
  <c r="E955" s="1"/>
  <c r="A933"/>
  <c r="G932"/>
  <c r="F932"/>
  <c r="H954" s="1"/>
  <c r="E932"/>
  <c r="I954" s="1"/>
  <c r="D932"/>
  <c r="E954" s="1"/>
  <c r="A932"/>
  <c r="G931"/>
  <c r="F931"/>
  <c r="H953" s="1"/>
  <c r="E931"/>
  <c r="I953" s="1"/>
  <c r="D931"/>
  <c r="E953" s="1"/>
  <c r="A931"/>
  <c r="G930"/>
  <c r="F930"/>
  <c r="H965" s="1"/>
  <c r="E930"/>
  <c r="I965" s="1"/>
  <c r="D930"/>
  <c r="E965" s="1"/>
  <c r="A930"/>
  <c r="G929"/>
  <c r="D968" s="1"/>
  <c r="F929"/>
  <c r="H968" s="1"/>
  <c r="E929"/>
  <c r="I968" s="1"/>
  <c r="D929"/>
  <c r="A929"/>
  <c r="G928"/>
  <c r="D967" s="1"/>
  <c r="F928"/>
  <c r="H967" s="1"/>
  <c r="E928"/>
  <c r="I967" s="1"/>
  <c r="D928"/>
  <c r="A928"/>
  <c r="C922"/>
  <c r="C921"/>
  <c r="C919"/>
  <c r="C917"/>
  <c r="C916"/>
  <c r="C915"/>
  <c r="C914"/>
  <c r="C913"/>
  <c r="C912"/>
  <c r="C911"/>
  <c r="C910"/>
  <c r="C909"/>
  <c r="C908"/>
  <c r="A908"/>
  <c r="A909" s="1"/>
  <c r="A910" s="1"/>
  <c r="A911" s="1"/>
  <c r="A912" s="1"/>
  <c r="C907"/>
  <c r="O896"/>
  <c r="N896"/>
  <c r="M896"/>
  <c r="L896"/>
  <c r="H896"/>
  <c r="C896"/>
  <c r="A899" s="1"/>
  <c r="G895"/>
  <c r="F895"/>
  <c r="H917" s="1"/>
  <c r="E895"/>
  <c r="I917" s="1"/>
  <c r="D895"/>
  <c r="E917" s="1"/>
  <c r="A895"/>
  <c r="G894"/>
  <c r="F894"/>
  <c r="H916" s="1"/>
  <c r="E894"/>
  <c r="I916" s="1"/>
  <c r="D894"/>
  <c r="E916" s="1"/>
  <c r="A894"/>
  <c r="G893"/>
  <c r="F893"/>
  <c r="H915" s="1"/>
  <c r="E893"/>
  <c r="I915" s="1"/>
  <c r="D893"/>
  <c r="E915" s="1"/>
  <c r="A893"/>
  <c r="G892"/>
  <c r="F892"/>
  <c r="H914" s="1"/>
  <c r="E892"/>
  <c r="I914" s="1"/>
  <c r="D892"/>
  <c r="E914" s="1"/>
  <c r="A892"/>
  <c r="G891"/>
  <c r="F891"/>
  <c r="H913" s="1"/>
  <c r="E891"/>
  <c r="I913" s="1"/>
  <c r="D891"/>
  <c r="E913" s="1"/>
  <c r="A891"/>
  <c r="G890"/>
  <c r="F890"/>
  <c r="H912" s="1"/>
  <c r="E890"/>
  <c r="I912" s="1"/>
  <c r="D890"/>
  <c r="E912" s="1"/>
  <c r="A890"/>
  <c r="G889"/>
  <c r="F889"/>
  <c r="H911" s="1"/>
  <c r="E889"/>
  <c r="I911" s="1"/>
  <c r="D889"/>
  <c r="E911" s="1"/>
  <c r="A889"/>
  <c r="G888"/>
  <c r="F888"/>
  <c r="H910" s="1"/>
  <c r="E888"/>
  <c r="I910" s="1"/>
  <c r="D888"/>
  <c r="E910" s="1"/>
  <c r="A888"/>
  <c r="G887"/>
  <c r="F887"/>
  <c r="H909" s="1"/>
  <c r="E887"/>
  <c r="I909" s="1"/>
  <c r="D887"/>
  <c r="E909" s="1"/>
  <c r="A887"/>
  <c r="G886"/>
  <c r="F886"/>
  <c r="H908" s="1"/>
  <c r="E886"/>
  <c r="I908" s="1"/>
  <c r="D886"/>
  <c r="E908" s="1"/>
  <c r="A886"/>
  <c r="G885"/>
  <c r="F885"/>
  <c r="H907" s="1"/>
  <c r="E885"/>
  <c r="I907" s="1"/>
  <c r="D885"/>
  <c r="E907" s="1"/>
  <c r="A885"/>
  <c r="G884"/>
  <c r="F884"/>
  <c r="H919" s="1"/>
  <c r="E884"/>
  <c r="I919" s="1"/>
  <c r="D884"/>
  <c r="E919" s="1"/>
  <c r="A884"/>
  <c r="G883"/>
  <c r="D922" s="1"/>
  <c r="F883"/>
  <c r="H922" s="1"/>
  <c r="E883"/>
  <c r="I922" s="1"/>
  <c r="D883"/>
  <c r="A883"/>
  <c r="G882"/>
  <c r="D921" s="1"/>
  <c r="F882"/>
  <c r="H921" s="1"/>
  <c r="E882"/>
  <c r="I921" s="1"/>
  <c r="D882"/>
  <c r="A882"/>
  <c r="C877"/>
  <c r="C876"/>
  <c r="C874"/>
  <c r="C872"/>
  <c r="C871"/>
  <c r="C870"/>
  <c r="C869"/>
  <c r="C868"/>
  <c r="C867"/>
  <c r="C866"/>
  <c r="C865"/>
  <c r="C864"/>
  <c r="A864"/>
  <c r="A865" s="1"/>
  <c r="A866" s="1"/>
  <c r="A867" s="1"/>
  <c r="A868" s="1"/>
  <c r="C863"/>
  <c r="O852"/>
  <c r="N852"/>
  <c r="M852"/>
  <c r="L852"/>
  <c r="H852"/>
  <c r="C852"/>
  <c r="A855" s="1"/>
  <c r="G851"/>
  <c r="F851"/>
  <c r="H872" s="1"/>
  <c r="E851"/>
  <c r="I872" s="1"/>
  <c r="D851"/>
  <c r="E872" s="1"/>
  <c r="A851"/>
  <c r="G850"/>
  <c r="F850"/>
  <c r="H871" s="1"/>
  <c r="E850"/>
  <c r="I871" s="1"/>
  <c r="D850"/>
  <c r="A850"/>
  <c r="G849"/>
  <c r="F849"/>
  <c r="H870" s="1"/>
  <c r="E849"/>
  <c r="I870" s="1"/>
  <c r="D849"/>
  <c r="E870" s="1"/>
  <c r="A849"/>
  <c r="G848"/>
  <c r="F848"/>
  <c r="H869" s="1"/>
  <c r="E848"/>
  <c r="I869" s="1"/>
  <c r="D848"/>
  <c r="A848"/>
  <c r="G847"/>
  <c r="F847"/>
  <c r="H868" s="1"/>
  <c r="E847"/>
  <c r="I868" s="1"/>
  <c r="D847"/>
  <c r="E868" s="1"/>
  <c r="A847"/>
  <c r="G846"/>
  <c r="F846"/>
  <c r="H867" s="1"/>
  <c r="E846"/>
  <c r="I867" s="1"/>
  <c r="D846"/>
  <c r="A846"/>
  <c r="G845"/>
  <c r="F845"/>
  <c r="H866" s="1"/>
  <c r="E845"/>
  <c r="I866" s="1"/>
  <c r="D845"/>
  <c r="E866" s="1"/>
  <c r="A845"/>
  <c r="G844"/>
  <c r="F844"/>
  <c r="H865" s="1"/>
  <c r="E844"/>
  <c r="I865" s="1"/>
  <c r="D844"/>
  <c r="A844"/>
  <c r="G843"/>
  <c r="F843"/>
  <c r="H864" s="1"/>
  <c r="E843"/>
  <c r="I864" s="1"/>
  <c r="D843"/>
  <c r="E864" s="1"/>
  <c r="A843"/>
  <c r="G842"/>
  <c r="F842"/>
  <c r="H863" s="1"/>
  <c r="E842"/>
  <c r="I863" s="1"/>
  <c r="D842"/>
  <c r="A842"/>
  <c r="G841"/>
  <c r="F841"/>
  <c r="H874" s="1"/>
  <c r="E841"/>
  <c r="I874" s="1"/>
  <c r="D841"/>
  <c r="E874" s="1"/>
  <c r="A841"/>
  <c r="G840"/>
  <c r="D877" s="1"/>
  <c r="F840"/>
  <c r="H877" s="1"/>
  <c r="E840"/>
  <c r="I877" s="1"/>
  <c r="D840"/>
  <c r="A840"/>
  <c r="G839"/>
  <c r="D876" s="1"/>
  <c r="F839"/>
  <c r="E839"/>
  <c r="I876" s="1"/>
  <c r="D839"/>
  <c r="A839"/>
  <c r="C833"/>
  <c r="C832"/>
  <c r="C830"/>
  <c r="C828"/>
  <c r="C827"/>
  <c r="C826"/>
  <c r="C825"/>
  <c r="C824"/>
  <c r="C823"/>
  <c r="C822"/>
  <c r="C821"/>
  <c r="C820"/>
  <c r="A820"/>
  <c r="A821" s="1"/>
  <c r="A822" s="1"/>
  <c r="A823" s="1"/>
  <c r="A824" s="1"/>
  <c r="C819"/>
  <c r="O808"/>
  <c r="M808"/>
  <c r="L808"/>
  <c r="C808"/>
  <c r="A811" s="1"/>
  <c r="G807"/>
  <c r="F807"/>
  <c r="H828" s="1"/>
  <c r="E807"/>
  <c r="I828" s="1"/>
  <c r="D807"/>
  <c r="E828" s="1"/>
  <c r="A807"/>
  <c r="G806"/>
  <c r="F806"/>
  <c r="H827" s="1"/>
  <c r="E806"/>
  <c r="I827" s="1"/>
  <c r="D806"/>
  <c r="E827" s="1"/>
  <c r="A806"/>
  <c r="G805"/>
  <c r="F805"/>
  <c r="H826" s="1"/>
  <c r="E805"/>
  <c r="I826" s="1"/>
  <c r="D805"/>
  <c r="E826" s="1"/>
  <c r="A805"/>
  <c r="N804"/>
  <c r="N808" s="1"/>
  <c r="H804"/>
  <c r="G804"/>
  <c r="F804"/>
  <c r="H825" s="1"/>
  <c r="E804"/>
  <c r="I825" s="1"/>
  <c r="D804"/>
  <c r="A804"/>
  <c r="H803"/>
  <c r="G803"/>
  <c r="F803"/>
  <c r="H824" s="1"/>
  <c r="E803"/>
  <c r="I824" s="1"/>
  <c r="D803"/>
  <c r="E824" s="1"/>
  <c r="A803"/>
  <c r="G802"/>
  <c r="F802"/>
  <c r="H823" s="1"/>
  <c r="E802"/>
  <c r="I823" s="1"/>
  <c r="D802"/>
  <c r="A802"/>
  <c r="G801"/>
  <c r="F801"/>
  <c r="H822" s="1"/>
  <c r="E801"/>
  <c r="I822" s="1"/>
  <c r="D801"/>
  <c r="E822" s="1"/>
  <c r="A801"/>
  <c r="G800"/>
  <c r="F800"/>
  <c r="H821" s="1"/>
  <c r="E800"/>
  <c r="I821" s="1"/>
  <c r="D800"/>
  <c r="A800"/>
  <c r="G799"/>
  <c r="F799"/>
  <c r="H820" s="1"/>
  <c r="E799"/>
  <c r="I820" s="1"/>
  <c r="D799"/>
  <c r="E820" s="1"/>
  <c r="A799"/>
  <c r="G798"/>
  <c r="F798"/>
  <c r="H819" s="1"/>
  <c r="E798"/>
  <c r="I819" s="1"/>
  <c r="D798"/>
  <c r="A798"/>
  <c r="G797"/>
  <c r="F797"/>
  <c r="H830" s="1"/>
  <c r="E797"/>
  <c r="I830" s="1"/>
  <c r="D797"/>
  <c r="E830" s="1"/>
  <c r="A797"/>
  <c r="G796"/>
  <c r="D833" s="1"/>
  <c r="F796"/>
  <c r="H833" s="1"/>
  <c r="E796"/>
  <c r="I833" s="1"/>
  <c r="D796"/>
  <c r="A796"/>
  <c r="G795"/>
  <c r="D832" s="1"/>
  <c r="F795"/>
  <c r="H832" s="1"/>
  <c r="E795"/>
  <c r="I832" s="1"/>
  <c r="D795"/>
  <c r="A795"/>
  <c r="C788"/>
  <c r="C787"/>
  <c r="C785"/>
  <c r="C783"/>
  <c r="C782"/>
  <c r="C781"/>
  <c r="C780"/>
  <c r="C779"/>
  <c r="C778"/>
  <c r="C777"/>
  <c r="C776"/>
  <c r="C775"/>
  <c r="C774"/>
  <c r="A774"/>
  <c r="A775" s="1"/>
  <c r="A776" s="1"/>
  <c r="A777" s="1"/>
  <c r="A778" s="1"/>
  <c r="C773"/>
  <c r="O762"/>
  <c r="N762"/>
  <c r="M762"/>
  <c r="L762"/>
  <c r="H762"/>
  <c r="C762"/>
  <c r="A765" s="1"/>
  <c r="G761"/>
  <c r="F761"/>
  <c r="H783" s="1"/>
  <c r="E761"/>
  <c r="I783" s="1"/>
  <c r="D761"/>
  <c r="E783" s="1"/>
  <c r="A761"/>
  <c r="G760"/>
  <c r="F760"/>
  <c r="H782" s="1"/>
  <c r="E760"/>
  <c r="I782" s="1"/>
  <c r="D760"/>
  <c r="E782" s="1"/>
  <c r="A760"/>
  <c r="G759"/>
  <c r="F759"/>
  <c r="H781" s="1"/>
  <c r="E759"/>
  <c r="I781" s="1"/>
  <c r="D759"/>
  <c r="E781" s="1"/>
  <c r="A759"/>
  <c r="G758"/>
  <c r="F758"/>
  <c r="H780" s="1"/>
  <c r="E758"/>
  <c r="I780" s="1"/>
  <c r="D758"/>
  <c r="E780" s="1"/>
  <c r="A758"/>
  <c r="G757"/>
  <c r="F757"/>
  <c r="H779" s="1"/>
  <c r="E757"/>
  <c r="I779" s="1"/>
  <c r="D757"/>
  <c r="E779" s="1"/>
  <c r="A757"/>
  <c r="G756"/>
  <c r="F756"/>
  <c r="H778" s="1"/>
  <c r="E756"/>
  <c r="I778" s="1"/>
  <c r="D756"/>
  <c r="E778" s="1"/>
  <c r="A756"/>
  <c r="G755"/>
  <c r="F755"/>
  <c r="H776" s="1"/>
  <c r="E755"/>
  <c r="I776" s="1"/>
  <c r="D755"/>
  <c r="E776" s="1"/>
  <c r="A755"/>
  <c r="G754"/>
  <c r="F754"/>
  <c r="H775" s="1"/>
  <c r="E754"/>
  <c r="I775" s="1"/>
  <c r="D754"/>
  <c r="E775" s="1"/>
  <c r="A754"/>
  <c r="G753"/>
  <c r="F753"/>
  <c r="H777" s="1"/>
  <c r="E753"/>
  <c r="I777" s="1"/>
  <c r="D753"/>
  <c r="E777" s="1"/>
  <c r="A753"/>
  <c r="G752"/>
  <c r="F752"/>
  <c r="H774" s="1"/>
  <c r="E752"/>
  <c r="I774" s="1"/>
  <c r="D752"/>
  <c r="E774" s="1"/>
  <c r="A752"/>
  <c r="G751"/>
  <c r="F751"/>
  <c r="H773" s="1"/>
  <c r="E751"/>
  <c r="I773" s="1"/>
  <c r="D751"/>
  <c r="A751"/>
  <c r="G750"/>
  <c r="F750"/>
  <c r="H785" s="1"/>
  <c r="E750"/>
  <c r="I785" s="1"/>
  <c r="D750"/>
  <c r="E785" s="1"/>
  <c r="A750"/>
  <c r="G749"/>
  <c r="D788" s="1"/>
  <c r="F749"/>
  <c r="H788" s="1"/>
  <c r="E749"/>
  <c r="I788" s="1"/>
  <c r="D749"/>
  <c r="A749"/>
  <c r="G748"/>
  <c r="D787" s="1"/>
  <c r="F748"/>
  <c r="H787" s="1"/>
  <c r="E748"/>
  <c r="I787" s="1"/>
  <c r="D748"/>
  <c r="A748"/>
  <c r="C741"/>
  <c r="C740"/>
  <c r="C738"/>
  <c r="C736"/>
  <c r="C735"/>
  <c r="C734"/>
  <c r="C733"/>
  <c r="C732"/>
  <c r="C731"/>
  <c r="C730"/>
  <c r="C729"/>
  <c r="C728"/>
  <c r="C727"/>
  <c r="A727"/>
  <c r="A728" s="1"/>
  <c r="A729" s="1"/>
  <c r="A730" s="1"/>
  <c r="A731" s="1"/>
  <c r="A732" s="1"/>
  <c r="A733" s="1"/>
  <c r="A734" s="1"/>
  <c r="A735" s="1"/>
  <c r="A736" s="1"/>
  <c r="A738" s="1"/>
  <c r="A740" s="1"/>
  <c r="A741" s="1"/>
  <c r="C726"/>
  <c r="O715"/>
  <c r="N715"/>
  <c r="M715"/>
  <c r="L715"/>
  <c r="H715"/>
  <c r="C715"/>
  <c r="A718" s="1"/>
  <c r="G714"/>
  <c r="F714"/>
  <c r="H736" s="1"/>
  <c r="E714"/>
  <c r="I736" s="1"/>
  <c r="D714"/>
  <c r="A714"/>
  <c r="G713"/>
  <c r="F713"/>
  <c r="H735" s="1"/>
  <c r="E713"/>
  <c r="I735" s="1"/>
  <c r="D713"/>
  <c r="A713"/>
  <c r="G712"/>
  <c r="F712"/>
  <c r="H734" s="1"/>
  <c r="E712"/>
  <c r="I734" s="1"/>
  <c r="D712"/>
  <c r="E734" s="1"/>
  <c r="A712"/>
  <c r="G711"/>
  <c r="F711"/>
  <c r="H733" s="1"/>
  <c r="E711"/>
  <c r="I733" s="1"/>
  <c r="D711"/>
  <c r="A711"/>
  <c r="G710"/>
  <c r="F710"/>
  <c r="H732" s="1"/>
  <c r="E710"/>
  <c r="I732" s="1"/>
  <c r="D710"/>
  <c r="A710"/>
  <c r="G709"/>
  <c r="F709"/>
  <c r="H731" s="1"/>
  <c r="E709"/>
  <c r="I731" s="1"/>
  <c r="D709"/>
  <c r="A709"/>
  <c r="G708"/>
  <c r="F708"/>
  <c r="H730" s="1"/>
  <c r="E708"/>
  <c r="I730" s="1"/>
  <c r="D708"/>
  <c r="A708"/>
  <c r="G707"/>
  <c r="F707"/>
  <c r="H729" s="1"/>
  <c r="E707"/>
  <c r="I729" s="1"/>
  <c r="D707"/>
  <c r="A707"/>
  <c r="G706"/>
  <c r="F706"/>
  <c r="H728" s="1"/>
  <c r="E706"/>
  <c r="I728" s="1"/>
  <c r="D706"/>
  <c r="A706"/>
  <c r="G705"/>
  <c r="F705"/>
  <c r="H727" s="1"/>
  <c r="E705"/>
  <c r="I727" s="1"/>
  <c r="D705"/>
  <c r="A705"/>
  <c r="G704"/>
  <c r="F704"/>
  <c r="H726" s="1"/>
  <c r="E704"/>
  <c r="I726" s="1"/>
  <c r="D704"/>
  <c r="E726" s="1"/>
  <c r="A704"/>
  <c r="G703"/>
  <c r="F703"/>
  <c r="H738" s="1"/>
  <c r="E703"/>
  <c r="I738" s="1"/>
  <c r="D703"/>
  <c r="A703"/>
  <c r="G702"/>
  <c r="D741" s="1"/>
  <c r="F702"/>
  <c r="H741" s="1"/>
  <c r="E702"/>
  <c r="I741" s="1"/>
  <c r="D702"/>
  <c r="A702"/>
  <c r="G701"/>
  <c r="F701"/>
  <c r="E701"/>
  <c r="I740" s="1"/>
  <c r="D701"/>
  <c r="A701"/>
  <c r="C695"/>
  <c r="C694"/>
  <c r="C692"/>
  <c r="C690"/>
  <c r="C689"/>
  <c r="C688"/>
  <c r="C687"/>
  <c r="C686"/>
  <c r="C685"/>
  <c r="C684"/>
  <c r="C683"/>
  <c r="C682"/>
  <c r="C681"/>
  <c r="A681"/>
  <c r="A682" s="1"/>
  <c r="A683" s="1"/>
  <c r="A684" s="1"/>
  <c r="A685" s="1"/>
  <c r="A686" s="1"/>
  <c r="A687" s="1"/>
  <c r="A688" s="1"/>
  <c r="A689" s="1"/>
  <c r="A690" s="1"/>
  <c r="A692" s="1"/>
  <c r="A694" s="1"/>
  <c r="A695" s="1"/>
  <c r="C680"/>
  <c r="O669"/>
  <c r="N669"/>
  <c r="M669"/>
  <c r="L669"/>
  <c r="H669"/>
  <c r="C669"/>
  <c r="A672" s="1"/>
  <c r="G668"/>
  <c r="F668"/>
  <c r="H690" s="1"/>
  <c r="E668"/>
  <c r="I690" s="1"/>
  <c r="D668"/>
  <c r="A668"/>
  <c r="G667"/>
  <c r="F667"/>
  <c r="H689" s="1"/>
  <c r="E667"/>
  <c r="I689" s="1"/>
  <c r="D667"/>
  <c r="A667"/>
  <c r="G666"/>
  <c r="F666"/>
  <c r="H688" s="1"/>
  <c r="E666"/>
  <c r="I688" s="1"/>
  <c r="D666"/>
  <c r="A666"/>
  <c r="G665"/>
  <c r="F665"/>
  <c r="H687" s="1"/>
  <c r="E665"/>
  <c r="I687" s="1"/>
  <c r="D665"/>
  <c r="A665"/>
  <c r="G664"/>
  <c r="F664"/>
  <c r="H686" s="1"/>
  <c r="E664"/>
  <c r="I686" s="1"/>
  <c r="D664"/>
  <c r="A664"/>
  <c r="G663"/>
  <c r="F663"/>
  <c r="H685" s="1"/>
  <c r="E663"/>
  <c r="I685" s="1"/>
  <c r="D663"/>
  <c r="E685" s="1"/>
  <c r="A663"/>
  <c r="G662"/>
  <c r="F662"/>
  <c r="H684" s="1"/>
  <c r="E662"/>
  <c r="I684" s="1"/>
  <c r="D662"/>
  <c r="A662"/>
  <c r="G661"/>
  <c r="F661"/>
  <c r="H683" s="1"/>
  <c r="E661"/>
  <c r="I683" s="1"/>
  <c r="D661"/>
  <c r="E683" s="1"/>
  <c r="A661"/>
  <c r="G660"/>
  <c r="F660"/>
  <c r="H682" s="1"/>
  <c r="E660"/>
  <c r="I682" s="1"/>
  <c r="D660"/>
  <c r="A660"/>
  <c r="G659"/>
  <c r="F659"/>
  <c r="H681" s="1"/>
  <c r="E659"/>
  <c r="I681" s="1"/>
  <c r="D659"/>
  <c r="E681" s="1"/>
  <c r="A659"/>
  <c r="G658"/>
  <c r="F658"/>
  <c r="H680" s="1"/>
  <c r="E658"/>
  <c r="I680" s="1"/>
  <c r="D658"/>
  <c r="A658"/>
  <c r="G657"/>
  <c r="F657"/>
  <c r="H692" s="1"/>
  <c r="E657"/>
  <c r="I692" s="1"/>
  <c r="D657"/>
  <c r="E692" s="1"/>
  <c r="A657"/>
  <c r="G656"/>
  <c r="D695" s="1"/>
  <c r="F656"/>
  <c r="H695" s="1"/>
  <c r="E656"/>
  <c r="I695" s="1"/>
  <c r="D656"/>
  <c r="A656"/>
  <c r="G655"/>
  <c r="F655"/>
  <c r="H694" s="1"/>
  <c r="E655"/>
  <c r="D655"/>
  <c r="A655"/>
  <c r="C649"/>
  <c r="C648"/>
  <c r="C646"/>
  <c r="C644"/>
  <c r="C643"/>
  <c r="C642"/>
  <c r="C641"/>
  <c r="C640"/>
  <c r="C639"/>
  <c r="C638"/>
  <c r="C637"/>
  <c r="C636"/>
  <c r="C635"/>
  <c r="C634"/>
  <c r="C633"/>
  <c r="A633"/>
  <c r="A634" s="1"/>
  <c r="A635" s="1"/>
  <c r="A636" s="1"/>
  <c r="A637" s="1"/>
  <c r="A638" s="1"/>
  <c r="A639" s="1"/>
  <c r="A640" s="1"/>
  <c r="A641" s="1"/>
  <c r="A642" s="1"/>
  <c r="A643" s="1"/>
  <c r="A644" s="1"/>
  <c r="A646" s="1"/>
  <c r="A648" s="1"/>
  <c r="A649" s="1"/>
  <c r="C632"/>
  <c r="O621"/>
  <c r="N621"/>
  <c r="M621"/>
  <c r="L621"/>
  <c r="H621"/>
  <c r="C621"/>
  <c r="A624" s="1"/>
  <c r="G620"/>
  <c r="F620"/>
  <c r="H644" s="1"/>
  <c r="E620"/>
  <c r="I644" s="1"/>
  <c r="D620"/>
  <c r="E644" s="1"/>
  <c r="A620"/>
  <c r="G619"/>
  <c r="F619"/>
  <c r="H643" s="1"/>
  <c r="E619"/>
  <c r="I643" s="1"/>
  <c r="D619"/>
  <c r="A619"/>
  <c r="G618"/>
  <c r="F618"/>
  <c r="H642" s="1"/>
  <c r="E618"/>
  <c r="I642" s="1"/>
  <c r="D618"/>
  <c r="E642" s="1"/>
  <c r="A618"/>
  <c r="G617"/>
  <c r="F617"/>
  <c r="H641" s="1"/>
  <c r="E617"/>
  <c r="I641" s="1"/>
  <c r="D617"/>
  <c r="A617"/>
  <c r="F616"/>
  <c r="H640" s="1"/>
  <c r="E616"/>
  <c r="I640" s="1"/>
  <c r="D616"/>
  <c r="E640" s="1"/>
  <c r="A616"/>
  <c r="G615"/>
  <c r="F615"/>
  <c r="H639" s="1"/>
  <c r="E615"/>
  <c r="I639" s="1"/>
  <c r="D615"/>
  <c r="E639" s="1"/>
  <c r="A615"/>
  <c r="G614"/>
  <c r="F614"/>
  <c r="H638" s="1"/>
  <c r="E614"/>
  <c r="I638" s="1"/>
  <c r="D614"/>
  <c r="E638" s="1"/>
  <c r="A614"/>
  <c r="G613"/>
  <c r="F613"/>
  <c r="H637" s="1"/>
  <c r="E613"/>
  <c r="I637" s="1"/>
  <c r="D613"/>
  <c r="E637" s="1"/>
  <c r="A613"/>
  <c r="G612"/>
  <c r="F612"/>
  <c r="H636" s="1"/>
  <c r="E612"/>
  <c r="I636" s="1"/>
  <c r="D612"/>
  <c r="E636" s="1"/>
  <c r="A612"/>
  <c r="G611"/>
  <c r="F611"/>
  <c r="H635" s="1"/>
  <c r="E611"/>
  <c r="I635" s="1"/>
  <c r="D611"/>
  <c r="E635" s="1"/>
  <c r="A611"/>
  <c r="G610"/>
  <c r="F610"/>
  <c r="H634" s="1"/>
  <c r="E610"/>
  <c r="I634" s="1"/>
  <c r="D610"/>
  <c r="E634" s="1"/>
  <c r="A610"/>
  <c r="G609"/>
  <c r="F609"/>
  <c r="H633" s="1"/>
  <c r="E609"/>
  <c r="I633" s="1"/>
  <c r="D609"/>
  <c r="E633" s="1"/>
  <c r="A609"/>
  <c r="G608"/>
  <c r="F608"/>
  <c r="H632" s="1"/>
  <c r="E608"/>
  <c r="I632" s="1"/>
  <c r="D608"/>
  <c r="E632" s="1"/>
  <c r="A608"/>
  <c r="G607"/>
  <c r="F607"/>
  <c r="H646" s="1"/>
  <c r="E607"/>
  <c r="I646" s="1"/>
  <c r="D607"/>
  <c r="E646" s="1"/>
  <c r="A607"/>
  <c r="G606"/>
  <c r="D649" s="1"/>
  <c r="F606"/>
  <c r="H649" s="1"/>
  <c r="E606"/>
  <c r="I649" s="1"/>
  <c r="D606"/>
  <c r="A606"/>
  <c r="G605"/>
  <c r="D648" s="1"/>
  <c r="F605"/>
  <c r="E605"/>
  <c r="I648" s="1"/>
  <c r="D605"/>
  <c r="A605"/>
  <c r="C599"/>
  <c r="C598"/>
  <c r="C596"/>
  <c r="C594"/>
  <c r="C593"/>
  <c r="C592"/>
  <c r="C591"/>
  <c r="C590"/>
  <c r="C589"/>
  <c r="C588"/>
  <c r="C587"/>
  <c r="C586"/>
  <c r="C585"/>
  <c r="C584"/>
  <c r="A584"/>
  <c r="A585" s="1"/>
  <c r="A586" s="1"/>
  <c r="A587" s="1"/>
  <c r="A588" s="1"/>
  <c r="A589" s="1"/>
  <c r="A590" s="1"/>
  <c r="A591" s="1"/>
  <c r="A592" s="1"/>
  <c r="A593" s="1"/>
  <c r="A594" s="1"/>
  <c r="A596" s="1"/>
  <c r="A598" s="1"/>
  <c r="A599" s="1"/>
  <c r="C583"/>
  <c r="O572"/>
  <c r="N572"/>
  <c r="M572"/>
  <c r="L572"/>
  <c r="H572"/>
  <c r="C572"/>
  <c r="A575" s="1"/>
  <c r="G571"/>
  <c r="F571"/>
  <c r="H594" s="1"/>
  <c r="E571"/>
  <c r="I594" s="1"/>
  <c r="D571"/>
  <c r="E594" s="1"/>
  <c r="A571"/>
  <c r="G570"/>
  <c r="F570"/>
  <c r="H593" s="1"/>
  <c r="E570"/>
  <c r="I593" s="1"/>
  <c r="D570"/>
  <c r="E593" s="1"/>
  <c r="A570"/>
  <c r="G569"/>
  <c r="F569"/>
  <c r="H592" s="1"/>
  <c r="E569"/>
  <c r="I592" s="1"/>
  <c r="D569"/>
  <c r="E592" s="1"/>
  <c r="A569"/>
  <c r="G568"/>
  <c r="F568"/>
  <c r="H591" s="1"/>
  <c r="E568"/>
  <c r="I591" s="1"/>
  <c r="D568"/>
  <c r="E591" s="1"/>
  <c r="A568"/>
  <c r="G567"/>
  <c r="F567"/>
  <c r="H590" s="1"/>
  <c r="E567"/>
  <c r="I590" s="1"/>
  <c r="D567"/>
  <c r="E590" s="1"/>
  <c r="A567"/>
  <c r="G566"/>
  <c r="F566"/>
  <c r="H589" s="1"/>
  <c r="E566"/>
  <c r="I589" s="1"/>
  <c r="D566"/>
  <c r="E589" s="1"/>
  <c r="A566"/>
  <c r="G565"/>
  <c r="F565"/>
  <c r="H588" s="1"/>
  <c r="E565"/>
  <c r="I588" s="1"/>
  <c r="D565"/>
  <c r="E588" s="1"/>
  <c r="A565"/>
  <c r="G564"/>
  <c r="F564"/>
  <c r="H587" s="1"/>
  <c r="E564"/>
  <c r="I587" s="1"/>
  <c r="D564"/>
  <c r="E587" s="1"/>
  <c r="A564"/>
  <c r="G563"/>
  <c r="F563"/>
  <c r="H586" s="1"/>
  <c r="E563"/>
  <c r="I586" s="1"/>
  <c r="D563"/>
  <c r="E586" s="1"/>
  <c r="A563"/>
  <c r="G562"/>
  <c r="F562"/>
  <c r="H585" s="1"/>
  <c r="E562"/>
  <c r="I585" s="1"/>
  <c r="D562"/>
  <c r="E585" s="1"/>
  <c r="A562"/>
  <c r="G561"/>
  <c r="F561"/>
  <c r="H584" s="1"/>
  <c r="E561"/>
  <c r="I584" s="1"/>
  <c r="D561"/>
  <c r="E584" s="1"/>
  <c r="A561"/>
  <c r="G560"/>
  <c r="F560"/>
  <c r="H583" s="1"/>
  <c r="E560"/>
  <c r="I583" s="1"/>
  <c r="D560"/>
  <c r="E583" s="1"/>
  <c r="A560"/>
  <c r="G559"/>
  <c r="F559"/>
  <c r="H596" s="1"/>
  <c r="E559"/>
  <c r="I596" s="1"/>
  <c r="D559"/>
  <c r="A559"/>
  <c r="G558"/>
  <c r="D599" s="1"/>
  <c r="F558"/>
  <c r="H599" s="1"/>
  <c r="E558"/>
  <c r="I599" s="1"/>
  <c r="D558"/>
  <c r="A558"/>
  <c r="G557"/>
  <c r="D598" s="1"/>
  <c r="F557"/>
  <c r="H598" s="1"/>
  <c r="E557"/>
  <c r="I598" s="1"/>
  <c r="D557"/>
  <c r="A557"/>
  <c r="C551"/>
  <c r="C550"/>
  <c r="C548"/>
  <c r="C546"/>
  <c r="C545"/>
  <c r="C544"/>
  <c r="C543"/>
  <c r="C542"/>
  <c r="C541"/>
  <c r="C540"/>
  <c r="C539"/>
  <c r="C538"/>
  <c r="C537"/>
  <c r="C536"/>
  <c r="A536"/>
  <c r="A537" s="1"/>
  <c r="A538" s="1"/>
  <c r="A539" s="1"/>
  <c r="A540" s="1"/>
  <c r="A541" s="1"/>
  <c r="A542" s="1"/>
  <c r="A543" s="1"/>
  <c r="A544" s="1"/>
  <c r="A545" s="1"/>
  <c r="A546" s="1"/>
  <c r="A548" s="1"/>
  <c r="A550" s="1"/>
  <c r="A551" s="1"/>
  <c r="C535"/>
  <c r="O524"/>
  <c r="N524"/>
  <c r="M524"/>
  <c r="L524"/>
  <c r="H524"/>
  <c r="C524"/>
  <c r="A527" s="1"/>
  <c r="G523"/>
  <c r="F523"/>
  <c r="H546" s="1"/>
  <c r="E523"/>
  <c r="I546" s="1"/>
  <c r="D523"/>
  <c r="E546" s="1"/>
  <c r="A523"/>
  <c r="G522"/>
  <c r="F522"/>
  <c r="H545" s="1"/>
  <c r="E522"/>
  <c r="I545" s="1"/>
  <c r="D522"/>
  <c r="E545" s="1"/>
  <c r="A522"/>
  <c r="G521"/>
  <c r="F521"/>
  <c r="H544" s="1"/>
  <c r="E521"/>
  <c r="I544" s="1"/>
  <c r="D521"/>
  <c r="E544" s="1"/>
  <c r="A521"/>
  <c r="G520"/>
  <c r="F520"/>
  <c r="H543" s="1"/>
  <c r="E520"/>
  <c r="I543" s="1"/>
  <c r="D520"/>
  <c r="E543" s="1"/>
  <c r="A520"/>
  <c r="G519"/>
  <c r="F519"/>
  <c r="H542" s="1"/>
  <c r="E519"/>
  <c r="I542" s="1"/>
  <c r="D519"/>
  <c r="E542" s="1"/>
  <c r="A519"/>
  <c r="G518"/>
  <c r="F518"/>
  <c r="H541" s="1"/>
  <c r="E518"/>
  <c r="I541" s="1"/>
  <c r="D518"/>
  <c r="E541" s="1"/>
  <c r="A518"/>
  <c r="G517"/>
  <c r="F517"/>
  <c r="H540" s="1"/>
  <c r="E517"/>
  <c r="I540" s="1"/>
  <c r="D517"/>
  <c r="E540" s="1"/>
  <c r="A517"/>
  <c r="G516"/>
  <c r="F516"/>
  <c r="H539" s="1"/>
  <c r="E516"/>
  <c r="I539" s="1"/>
  <c r="D516"/>
  <c r="E539" s="1"/>
  <c r="A516"/>
  <c r="G515"/>
  <c r="F515"/>
  <c r="H538" s="1"/>
  <c r="E515"/>
  <c r="I538" s="1"/>
  <c r="D515"/>
  <c r="E538" s="1"/>
  <c r="A515"/>
  <c r="G514"/>
  <c r="F514"/>
  <c r="H537" s="1"/>
  <c r="E514"/>
  <c r="I537" s="1"/>
  <c r="D514"/>
  <c r="E537" s="1"/>
  <c r="A514"/>
  <c r="G513"/>
  <c r="F513"/>
  <c r="H536" s="1"/>
  <c r="E513"/>
  <c r="I536" s="1"/>
  <c r="D513"/>
  <c r="E536" s="1"/>
  <c r="A513"/>
  <c r="G512"/>
  <c r="F512"/>
  <c r="H535" s="1"/>
  <c r="E512"/>
  <c r="I535" s="1"/>
  <c r="D512"/>
  <c r="E535" s="1"/>
  <c r="A512"/>
  <c r="G511"/>
  <c r="F511"/>
  <c r="H548" s="1"/>
  <c r="E511"/>
  <c r="I548" s="1"/>
  <c r="D511"/>
  <c r="E548" s="1"/>
  <c r="A511"/>
  <c r="G510"/>
  <c r="D551" s="1"/>
  <c r="F510"/>
  <c r="H551" s="1"/>
  <c r="E510"/>
  <c r="I551" s="1"/>
  <c r="D510"/>
  <c r="A510"/>
  <c r="G509"/>
  <c r="D550" s="1"/>
  <c r="F509"/>
  <c r="H550" s="1"/>
  <c r="E509"/>
  <c r="I550" s="1"/>
  <c r="D509"/>
  <c r="A509"/>
  <c r="C503"/>
  <c r="C502"/>
  <c r="C500"/>
  <c r="C498"/>
  <c r="C497"/>
  <c r="C496"/>
  <c r="C495"/>
  <c r="C494"/>
  <c r="C493"/>
  <c r="C492"/>
  <c r="C491"/>
  <c r="C490"/>
  <c r="C489"/>
  <c r="C488"/>
  <c r="A488"/>
  <c r="A489" s="1"/>
  <c r="A490" s="1"/>
  <c r="A491" s="1"/>
  <c r="A492" s="1"/>
  <c r="A493" s="1"/>
  <c r="A494" s="1"/>
  <c r="A495" s="1"/>
  <c r="A496" s="1"/>
  <c r="A497" s="1"/>
  <c r="A498" s="1"/>
  <c r="A500" s="1"/>
  <c r="A502" s="1"/>
  <c r="A503" s="1"/>
  <c r="C487"/>
  <c r="O476"/>
  <c r="N476"/>
  <c r="M476"/>
  <c r="L476"/>
  <c r="H476"/>
  <c r="C476"/>
  <c r="A479" s="1"/>
  <c r="G475"/>
  <c r="F475"/>
  <c r="H498" s="1"/>
  <c r="E475"/>
  <c r="I498" s="1"/>
  <c r="D475"/>
  <c r="E498" s="1"/>
  <c r="A475"/>
  <c r="G474"/>
  <c r="F474"/>
  <c r="H497" s="1"/>
  <c r="E474"/>
  <c r="I497" s="1"/>
  <c r="D474"/>
  <c r="E497" s="1"/>
  <c r="A474"/>
  <c r="G473"/>
  <c r="F473"/>
  <c r="H496" s="1"/>
  <c r="E473"/>
  <c r="I496" s="1"/>
  <c r="D473"/>
  <c r="E496" s="1"/>
  <c r="A473"/>
  <c r="G472"/>
  <c r="F472"/>
  <c r="H495" s="1"/>
  <c r="E472"/>
  <c r="I495" s="1"/>
  <c r="D472"/>
  <c r="E495" s="1"/>
  <c r="A472"/>
  <c r="G471"/>
  <c r="F471"/>
  <c r="H494" s="1"/>
  <c r="E471"/>
  <c r="I494" s="1"/>
  <c r="D471"/>
  <c r="E494" s="1"/>
  <c r="A471"/>
  <c r="G470"/>
  <c r="F470"/>
  <c r="H493" s="1"/>
  <c r="E470"/>
  <c r="I493" s="1"/>
  <c r="D470"/>
  <c r="E493" s="1"/>
  <c r="A470"/>
  <c r="G469"/>
  <c r="F469"/>
  <c r="H492" s="1"/>
  <c r="E469"/>
  <c r="I492" s="1"/>
  <c r="D469"/>
  <c r="E492" s="1"/>
  <c r="A469"/>
  <c r="G468"/>
  <c r="F468"/>
  <c r="H491" s="1"/>
  <c r="E468"/>
  <c r="I491" s="1"/>
  <c r="D468"/>
  <c r="E491" s="1"/>
  <c r="A468"/>
  <c r="G467"/>
  <c r="F467"/>
  <c r="H490" s="1"/>
  <c r="E467"/>
  <c r="I490" s="1"/>
  <c r="D467"/>
  <c r="E490" s="1"/>
  <c r="A467"/>
  <c r="G466"/>
  <c r="F466"/>
  <c r="H489" s="1"/>
  <c r="E466"/>
  <c r="I489" s="1"/>
  <c r="D466"/>
  <c r="E489" s="1"/>
  <c r="A466"/>
  <c r="G465"/>
  <c r="F465"/>
  <c r="H488" s="1"/>
  <c r="E465"/>
  <c r="I488" s="1"/>
  <c r="D465"/>
  <c r="E488" s="1"/>
  <c r="A465"/>
  <c r="G464"/>
  <c r="F464"/>
  <c r="H487" s="1"/>
  <c r="E464"/>
  <c r="I487" s="1"/>
  <c r="D464"/>
  <c r="E487" s="1"/>
  <c r="A464"/>
  <c r="G463"/>
  <c r="F463"/>
  <c r="H500" s="1"/>
  <c r="E463"/>
  <c r="I500" s="1"/>
  <c r="D463"/>
  <c r="A463"/>
  <c r="G462"/>
  <c r="D503" s="1"/>
  <c r="F462"/>
  <c r="H503" s="1"/>
  <c r="E462"/>
  <c r="I503" s="1"/>
  <c r="D462"/>
  <c r="A462"/>
  <c r="G461"/>
  <c r="D502" s="1"/>
  <c r="F461"/>
  <c r="H502" s="1"/>
  <c r="E461"/>
  <c r="I502" s="1"/>
  <c r="D461"/>
  <c r="A461"/>
  <c r="C454"/>
  <c r="C453"/>
  <c r="C451"/>
  <c r="C449"/>
  <c r="C448"/>
  <c r="C447"/>
  <c r="C446"/>
  <c r="C445"/>
  <c r="C444"/>
  <c r="C443"/>
  <c r="C442"/>
  <c r="C441"/>
  <c r="C440"/>
  <c r="C439"/>
  <c r="C438"/>
  <c r="A438"/>
  <c r="A439" s="1"/>
  <c r="A440" s="1"/>
  <c r="A441" s="1"/>
  <c r="A442" s="1"/>
  <c r="A443" s="1"/>
  <c r="A444" s="1"/>
  <c r="A445" s="1"/>
  <c r="A446" s="1"/>
  <c r="A447" s="1"/>
  <c r="A448" s="1"/>
  <c r="A449" s="1"/>
  <c r="A451" s="1"/>
  <c r="A453" s="1"/>
  <c r="A454" s="1"/>
  <c r="C437"/>
  <c r="O426"/>
  <c r="N426"/>
  <c r="M426"/>
  <c r="L426"/>
  <c r="H426"/>
  <c r="C426"/>
  <c r="A429" s="1"/>
  <c r="G425"/>
  <c r="F425"/>
  <c r="H449" s="1"/>
  <c r="E425"/>
  <c r="I449" s="1"/>
  <c r="D425"/>
  <c r="A425"/>
  <c r="G424"/>
  <c r="F424"/>
  <c r="H448" s="1"/>
  <c r="E424"/>
  <c r="I448" s="1"/>
  <c r="D424"/>
  <c r="E448" s="1"/>
  <c r="A424"/>
  <c r="G423"/>
  <c r="F423"/>
  <c r="H447" s="1"/>
  <c r="E423"/>
  <c r="I447" s="1"/>
  <c r="D423"/>
  <c r="A423"/>
  <c r="G422"/>
  <c r="F422"/>
  <c r="H446" s="1"/>
  <c r="E422"/>
  <c r="I446" s="1"/>
  <c r="D422"/>
  <c r="E446" s="1"/>
  <c r="G421"/>
  <c r="F421"/>
  <c r="H445" s="1"/>
  <c r="E421"/>
  <c r="I445" s="1"/>
  <c r="D421"/>
  <c r="E445" s="1"/>
  <c r="A421"/>
  <c r="G420"/>
  <c r="F420"/>
  <c r="H444" s="1"/>
  <c r="E420"/>
  <c r="I444" s="1"/>
  <c r="D420"/>
  <c r="E444" s="1"/>
  <c r="A420"/>
  <c r="G419"/>
  <c r="F419"/>
  <c r="H443" s="1"/>
  <c r="E419"/>
  <c r="I443" s="1"/>
  <c r="D419"/>
  <c r="E443" s="1"/>
  <c r="A419"/>
  <c r="G418"/>
  <c r="F418"/>
  <c r="H442" s="1"/>
  <c r="E418"/>
  <c r="I442" s="1"/>
  <c r="D418"/>
  <c r="E442" s="1"/>
  <c r="A418"/>
  <c r="G417"/>
  <c r="F417"/>
  <c r="H441" s="1"/>
  <c r="E417"/>
  <c r="I441" s="1"/>
  <c r="D417"/>
  <c r="E441" s="1"/>
  <c r="A417"/>
  <c r="G416"/>
  <c r="F416"/>
  <c r="H440" s="1"/>
  <c r="E416"/>
  <c r="I440" s="1"/>
  <c r="D416"/>
  <c r="E440" s="1"/>
  <c r="A416"/>
  <c r="G415"/>
  <c r="F415"/>
  <c r="H439" s="1"/>
  <c r="E415"/>
  <c r="I439" s="1"/>
  <c r="D415"/>
  <c r="E439" s="1"/>
  <c r="A415"/>
  <c r="G414"/>
  <c r="F414"/>
  <c r="H438" s="1"/>
  <c r="E414"/>
  <c r="I438" s="1"/>
  <c r="D414"/>
  <c r="E438" s="1"/>
  <c r="A414"/>
  <c r="G413"/>
  <c r="F413"/>
  <c r="H437" s="1"/>
  <c r="E413"/>
  <c r="I437" s="1"/>
  <c r="D413"/>
  <c r="E437" s="1"/>
  <c r="A413"/>
  <c r="G412"/>
  <c r="F412"/>
  <c r="H451" s="1"/>
  <c r="E412"/>
  <c r="I451" s="1"/>
  <c r="D412"/>
  <c r="E451" s="1"/>
  <c r="A412"/>
  <c r="G411"/>
  <c r="D454" s="1"/>
  <c r="F411"/>
  <c r="H454" s="1"/>
  <c r="E411"/>
  <c r="I454" s="1"/>
  <c r="D411"/>
  <c r="A411"/>
  <c r="G410"/>
  <c r="F410"/>
  <c r="H453" s="1"/>
  <c r="E410"/>
  <c r="D410"/>
  <c r="A410"/>
  <c r="C403"/>
  <c r="C402"/>
  <c r="C400"/>
  <c r="C398"/>
  <c r="C397"/>
  <c r="C396"/>
  <c r="C395"/>
  <c r="C394"/>
  <c r="C393"/>
  <c r="C392"/>
  <c r="C391"/>
  <c r="C390"/>
  <c r="C389"/>
  <c r="C388"/>
  <c r="C387"/>
  <c r="C386"/>
  <c r="A386"/>
  <c r="A387" s="1"/>
  <c r="A388" s="1"/>
  <c r="A389" s="1"/>
  <c r="A390" s="1"/>
  <c r="A391" s="1"/>
  <c r="A392" s="1"/>
  <c r="A393" s="1"/>
  <c r="A394" s="1"/>
  <c r="A395" s="1"/>
  <c r="A396" s="1"/>
  <c r="A397" s="1"/>
  <c r="A398" s="1"/>
  <c r="A400" s="1"/>
  <c r="A402" s="1"/>
  <c r="A403" s="1"/>
  <c r="C385"/>
  <c r="O374"/>
  <c r="N374"/>
  <c r="M374"/>
  <c r="L374"/>
  <c r="H374"/>
  <c r="C374"/>
  <c r="A377" s="1"/>
  <c r="G373"/>
  <c r="F373"/>
  <c r="H398" s="1"/>
  <c r="E373"/>
  <c r="I398" s="1"/>
  <c r="D373"/>
  <c r="E398" s="1"/>
  <c r="A373"/>
  <c r="G372"/>
  <c r="F372"/>
  <c r="H397" s="1"/>
  <c r="E372"/>
  <c r="I397" s="1"/>
  <c r="D372"/>
  <c r="E397" s="1"/>
  <c r="A372"/>
  <c r="G371"/>
  <c r="F371"/>
  <c r="H396" s="1"/>
  <c r="E371"/>
  <c r="I396" s="1"/>
  <c r="D371"/>
  <c r="E396" s="1"/>
  <c r="A371"/>
  <c r="G370"/>
  <c r="F370"/>
  <c r="H395" s="1"/>
  <c r="E370"/>
  <c r="I395" s="1"/>
  <c r="D370"/>
  <c r="E395" s="1"/>
  <c r="A370"/>
  <c r="G369"/>
  <c r="F369"/>
  <c r="H394" s="1"/>
  <c r="E369"/>
  <c r="I394" s="1"/>
  <c r="D369"/>
  <c r="E394" s="1"/>
  <c r="A369"/>
  <c r="G368"/>
  <c r="F368"/>
  <c r="H393" s="1"/>
  <c r="E368"/>
  <c r="I393" s="1"/>
  <c r="D368"/>
  <c r="E393" s="1"/>
  <c r="A368"/>
  <c r="G367"/>
  <c r="F367"/>
  <c r="H392" s="1"/>
  <c r="E367"/>
  <c r="I392" s="1"/>
  <c r="D367"/>
  <c r="E392" s="1"/>
  <c r="A367"/>
  <c r="G366"/>
  <c r="F366"/>
  <c r="H391" s="1"/>
  <c r="E366"/>
  <c r="I391" s="1"/>
  <c r="D366"/>
  <c r="E391" s="1"/>
  <c r="A366"/>
  <c r="G365"/>
  <c r="F365"/>
  <c r="H390" s="1"/>
  <c r="E365"/>
  <c r="I390" s="1"/>
  <c r="D365"/>
  <c r="E390" s="1"/>
  <c r="A365"/>
  <c r="G364"/>
  <c r="F364"/>
  <c r="H389" s="1"/>
  <c r="E364"/>
  <c r="I389" s="1"/>
  <c r="D364"/>
  <c r="E389" s="1"/>
  <c r="A364"/>
  <c r="G363"/>
  <c r="F363"/>
  <c r="H388" s="1"/>
  <c r="E363"/>
  <c r="I388" s="1"/>
  <c r="D363"/>
  <c r="E388" s="1"/>
  <c r="A363"/>
  <c r="G362"/>
  <c r="F362"/>
  <c r="H387" s="1"/>
  <c r="E362"/>
  <c r="I387" s="1"/>
  <c r="D362"/>
  <c r="E387" s="1"/>
  <c r="A362"/>
  <c r="G361"/>
  <c r="F361"/>
  <c r="H386" s="1"/>
  <c r="E361"/>
  <c r="I386" s="1"/>
  <c r="D361"/>
  <c r="E386" s="1"/>
  <c r="A361"/>
  <c r="G360"/>
  <c r="F360"/>
  <c r="H385" s="1"/>
  <c r="E360"/>
  <c r="I385" s="1"/>
  <c r="D360"/>
  <c r="E385" s="1"/>
  <c r="A360"/>
  <c r="G359"/>
  <c r="F359"/>
  <c r="H400" s="1"/>
  <c r="E359"/>
  <c r="I400" s="1"/>
  <c r="D359"/>
  <c r="A359"/>
  <c r="G358"/>
  <c r="D403" s="1"/>
  <c r="F358"/>
  <c r="H403" s="1"/>
  <c r="E358"/>
  <c r="I403" s="1"/>
  <c r="D358"/>
  <c r="G403" s="1"/>
  <c r="A358"/>
  <c r="G357"/>
  <c r="D402" s="1"/>
  <c r="F357"/>
  <c r="H402" s="1"/>
  <c r="E357"/>
  <c r="I402" s="1"/>
  <c r="D357"/>
  <c r="A357"/>
  <c r="C351"/>
  <c r="C350"/>
  <c r="C348"/>
  <c r="C346"/>
  <c r="C345"/>
  <c r="C344"/>
  <c r="C343"/>
  <c r="C342"/>
  <c r="C341"/>
  <c r="C340"/>
  <c r="C339"/>
  <c r="C338"/>
  <c r="C337"/>
  <c r="C336"/>
  <c r="C335"/>
  <c r="C334"/>
  <c r="A334"/>
  <c r="A335" s="1"/>
  <c r="A336" s="1"/>
  <c r="A337" s="1"/>
  <c r="A338" s="1"/>
  <c r="A339" s="1"/>
  <c r="A340" s="1"/>
  <c r="A341" s="1"/>
  <c r="A342" s="1"/>
  <c r="A343" s="1"/>
  <c r="A344" s="1"/>
  <c r="A345" s="1"/>
  <c r="A346" s="1"/>
  <c r="A348" s="1"/>
  <c r="A350" s="1"/>
  <c r="A351" s="1"/>
  <c r="C333"/>
  <c r="O322"/>
  <c r="N322"/>
  <c r="M322"/>
  <c r="L322"/>
  <c r="H322"/>
  <c r="C322"/>
  <c r="A325" s="1"/>
  <c r="G321"/>
  <c r="F321"/>
  <c r="H346" s="1"/>
  <c r="E321"/>
  <c r="I346" s="1"/>
  <c r="D321"/>
  <c r="E346" s="1"/>
  <c r="A321"/>
  <c r="B346" s="1"/>
  <c r="G320"/>
  <c r="F320"/>
  <c r="H345" s="1"/>
  <c r="E320"/>
  <c r="I345" s="1"/>
  <c r="D320"/>
  <c r="E345" s="1"/>
  <c r="A320"/>
  <c r="B345" s="1"/>
  <c r="G319"/>
  <c r="F319"/>
  <c r="H344" s="1"/>
  <c r="E319"/>
  <c r="I344" s="1"/>
  <c r="D319"/>
  <c r="E344" s="1"/>
  <c r="A319"/>
  <c r="B344" s="1"/>
  <c r="G318"/>
  <c r="F318"/>
  <c r="H343" s="1"/>
  <c r="E318"/>
  <c r="I343" s="1"/>
  <c r="D318"/>
  <c r="E343" s="1"/>
  <c r="A318"/>
  <c r="B343" s="1"/>
  <c r="G317"/>
  <c r="F317"/>
  <c r="H342" s="1"/>
  <c r="E317"/>
  <c r="I342" s="1"/>
  <c r="D317"/>
  <c r="E342" s="1"/>
  <c r="A317"/>
  <c r="B342" s="1"/>
  <c r="G316"/>
  <c r="F316"/>
  <c r="H341" s="1"/>
  <c r="E316"/>
  <c r="I341" s="1"/>
  <c r="D316"/>
  <c r="E341" s="1"/>
  <c r="A316"/>
  <c r="B341" s="1"/>
  <c r="G315"/>
  <c r="F315"/>
  <c r="H340" s="1"/>
  <c r="E315"/>
  <c r="I340" s="1"/>
  <c r="D315"/>
  <c r="E340" s="1"/>
  <c r="A315"/>
  <c r="B340" s="1"/>
  <c r="G314"/>
  <c r="F314"/>
  <c r="H339" s="1"/>
  <c r="E314"/>
  <c r="I339" s="1"/>
  <c r="D314"/>
  <c r="A314"/>
  <c r="B339" s="1"/>
  <c r="G313"/>
  <c r="F313"/>
  <c r="H338" s="1"/>
  <c r="E313"/>
  <c r="I338" s="1"/>
  <c r="D313"/>
  <c r="E338" s="1"/>
  <c r="A313"/>
  <c r="B338" s="1"/>
  <c r="G312"/>
  <c r="F312"/>
  <c r="H337" s="1"/>
  <c r="E312"/>
  <c r="I337" s="1"/>
  <c r="D312"/>
  <c r="E337" s="1"/>
  <c r="A312"/>
  <c r="B337" s="1"/>
  <c r="G311"/>
  <c r="F311"/>
  <c r="H336" s="1"/>
  <c r="E311"/>
  <c r="I336" s="1"/>
  <c r="D311"/>
  <c r="E336" s="1"/>
  <c r="A311"/>
  <c r="B336" s="1"/>
  <c r="G310"/>
  <c r="F310"/>
  <c r="H335" s="1"/>
  <c r="E310"/>
  <c r="I335" s="1"/>
  <c r="D310"/>
  <c r="E335" s="1"/>
  <c r="A310"/>
  <c r="B335" s="1"/>
  <c r="G309"/>
  <c r="F309"/>
  <c r="H334" s="1"/>
  <c r="E309"/>
  <c r="I334" s="1"/>
  <c r="D309"/>
  <c r="E334" s="1"/>
  <c r="A309"/>
  <c r="B334" s="1"/>
  <c r="G308"/>
  <c r="F308"/>
  <c r="H333" s="1"/>
  <c r="E308"/>
  <c r="I333" s="1"/>
  <c r="D308"/>
  <c r="E333" s="1"/>
  <c r="A308"/>
  <c r="B333" s="1"/>
  <c r="G307"/>
  <c r="F307"/>
  <c r="H348" s="1"/>
  <c r="E307"/>
  <c r="I348" s="1"/>
  <c r="D307"/>
  <c r="E348" s="1"/>
  <c r="A307"/>
  <c r="G306"/>
  <c r="D351" s="1"/>
  <c r="F306"/>
  <c r="H351" s="1"/>
  <c r="E306"/>
  <c r="I351" s="1"/>
  <c r="D306"/>
  <c r="G351" s="1"/>
  <c r="A306"/>
  <c r="G305"/>
  <c r="F305"/>
  <c r="E305"/>
  <c r="D305"/>
  <c r="A305"/>
  <c r="C299"/>
  <c r="C298"/>
  <c r="C296"/>
  <c r="C294"/>
  <c r="C293"/>
  <c r="C292"/>
  <c r="C291"/>
  <c r="C290"/>
  <c r="C289"/>
  <c r="C288"/>
  <c r="C287"/>
  <c r="C286"/>
  <c r="C285"/>
  <c r="C284"/>
  <c r="C283"/>
  <c r="C282"/>
  <c r="A282"/>
  <c r="A283" s="1"/>
  <c r="A284" s="1"/>
  <c r="A285" s="1"/>
  <c r="A286" s="1"/>
  <c r="A287" s="1"/>
  <c r="A288" s="1"/>
  <c r="A289" s="1"/>
  <c r="A290" s="1"/>
  <c r="A291" s="1"/>
  <c r="A292" s="1"/>
  <c r="A293" s="1"/>
  <c r="A294" s="1"/>
  <c r="A296" s="1"/>
  <c r="A298" s="1"/>
  <c r="A299" s="1"/>
  <c r="C281"/>
  <c r="O270"/>
  <c r="N270"/>
  <c r="M270"/>
  <c r="L270"/>
  <c r="H270"/>
  <c r="C270"/>
  <c r="A273" s="1"/>
  <c r="G269"/>
  <c r="F269"/>
  <c r="H294" s="1"/>
  <c r="E269"/>
  <c r="I294" s="1"/>
  <c r="D269"/>
  <c r="E294" s="1"/>
  <c r="A269"/>
  <c r="B294" s="1"/>
  <c r="G268"/>
  <c r="F268"/>
  <c r="H293" s="1"/>
  <c r="E268"/>
  <c r="I293" s="1"/>
  <c r="D268"/>
  <c r="A268"/>
  <c r="B293" s="1"/>
  <c r="G267"/>
  <c r="F267"/>
  <c r="H292" s="1"/>
  <c r="E267"/>
  <c r="I292" s="1"/>
  <c r="D267"/>
  <c r="E292" s="1"/>
  <c r="A267"/>
  <c r="B292" s="1"/>
  <c r="G266"/>
  <c r="F266"/>
  <c r="H291" s="1"/>
  <c r="E266"/>
  <c r="I291" s="1"/>
  <c r="D266"/>
  <c r="A266"/>
  <c r="B291" s="1"/>
  <c r="G265"/>
  <c r="F265"/>
  <c r="H290" s="1"/>
  <c r="E265"/>
  <c r="I290" s="1"/>
  <c r="D265"/>
  <c r="E290" s="1"/>
  <c r="A265"/>
  <c r="B290" s="1"/>
  <c r="G264"/>
  <c r="F264"/>
  <c r="H289" s="1"/>
  <c r="E264"/>
  <c r="I289" s="1"/>
  <c r="D264"/>
  <c r="A264"/>
  <c r="B289" s="1"/>
  <c r="G263"/>
  <c r="F263"/>
  <c r="H288" s="1"/>
  <c r="E263"/>
  <c r="I288" s="1"/>
  <c r="D263"/>
  <c r="E288" s="1"/>
  <c r="A263"/>
  <c r="B288" s="1"/>
  <c r="G262"/>
  <c r="F262"/>
  <c r="H287" s="1"/>
  <c r="E262"/>
  <c r="I287" s="1"/>
  <c r="D262"/>
  <c r="A262"/>
  <c r="B287" s="1"/>
  <c r="G261"/>
  <c r="F261"/>
  <c r="H286" s="1"/>
  <c r="E261"/>
  <c r="I286" s="1"/>
  <c r="D261"/>
  <c r="E286" s="1"/>
  <c r="A261"/>
  <c r="B286" s="1"/>
  <c r="G260"/>
  <c r="F260"/>
  <c r="H285" s="1"/>
  <c r="E260"/>
  <c r="I285" s="1"/>
  <c r="D260"/>
  <c r="A260"/>
  <c r="B285" s="1"/>
  <c r="G259"/>
  <c r="F259"/>
  <c r="H284" s="1"/>
  <c r="E259"/>
  <c r="I284" s="1"/>
  <c r="D259"/>
  <c r="E284" s="1"/>
  <c r="A259"/>
  <c r="B284" s="1"/>
  <c r="G258"/>
  <c r="F258"/>
  <c r="H283" s="1"/>
  <c r="E258"/>
  <c r="I283" s="1"/>
  <c r="D258"/>
  <c r="A258"/>
  <c r="B283" s="1"/>
  <c r="G257"/>
  <c r="F257"/>
  <c r="H282" s="1"/>
  <c r="E257"/>
  <c r="I282" s="1"/>
  <c r="D257"/>
  <c r="E282" s="1"/>
  <c r="A257"/>
  <c r="B282" s="1"/>
  <c r="G256"/>
  <c r="F256"/>
  <c r="H281" s="1"/>
  <c r="E256"/>
  <c r="I281" s="1"/>
  <c r="D256"/>
  <c r="A256"/>
  <c r="B281" s="1"/>
  <c r="G255"/>
  <c r="F255"/>
  <c r="H296" s="1"/>
  <c r="E255"/>
  <c r="I296" s="1"/>
  <c r="D255"/>
  <c r="E296" s="1"/>
  <c r="A255"/>
  <c r="G254"/>
  <c r="D299" s="1"/>
  <c r="F254"/>
  <c r="H299" s="1"/>
  <c r="E254"/>
  <c r="I299" s="1"/>
  <c r="D254"/>
  <c r="A254"/>
  <c r="G253"/>
  <c r="D298" s="1"/>
  <c r="F253"/>
  <c r="H298" s="1"/>
  <c r="E253"/>
  <c r="I298" s="1"/>
  <c r="D253"/>
  <c r="A253"/>
  <c r="C247"/>
  <c r="C246"/>
  <c r="C244"/>
  <c r="C242"/>
  <c r="C241"/>
  <c r="C240"/>
  <c r="C239"/>
  <c r="C238"/>
  <c r="C237"/>
  <c r="C236"/>
  <c r="C235"/>
  <c r="C234"/>
  <c r="C233"/>
  <c r="C232"/>
  <c r="C231"/>
  <c r="A231"/>
  <c r="A232" s="1"/>
  <c r="A233" s="1"/>
  <c r="A234" s="1"/>
  <c r="A235" s="1"/>
  <c r="A236" s="1"/>
  <c r="A237" s="1"/>
  <c r="A238" s="1"/>
  <c r="A239" s="1"/>
  <c r="A240" s="1"/>
  <c r="A241" s="1"/>
  <c r="A242" s="1"/>
  <c r="A244" s="1"/>
  <c r="A246" s="1"/>
  <c r="A247" s="1"/>
  <c r="C230"/>
  <c r="O219"/>
  <c r="N219"/>
  <c r="M219"/>
  <c r="L219"/>
  <c r="H219"/>
  <c r="C219"/>
  <c r="A222" s="1"/>
  <c r="G218"/>
  <c r="F218"/>
  <c r="H242" s="1"/>
  <c r="E218"/>
  <c r="I242" s="1"/>
  <c r="D218"/>
  <c r="E242" s="1"/>
  <c r="A218"/>
  <c r="B242" s="1"/>
  <c r="G217"/>
  <c r="F217"/>
  <c r="H241" s="1"/>
  <c r="E217"/>
  <c r="I241" s="1"/>
  <c r="D217"/>
  <c r="A217"/>
  <c r="B241" s="1"/>
  <c r="G216"/>
  <c r="F216"/>
  <c r="H240" s="1"/>
  <c r="E216"/>
  <c r="I240" s="1"/>
  <c r="D216"/>
  <c r="E240" s="1"/>
  <c r="A216"/>
  <c r="B240" s="1"/>
  <c r="G215"/>
  <c r="F215"/>
  <c r="H239" s="1"/>
  <c r="E215"/>
  <c r="I239" s="1"/>
  <c r="D215"/>
  <c r="A215"/>
  <c r="B239" s="1"/>
  <c r="G214"/>
  <c r="F214"/>
  <c r="H238" s="1"/>
  <c r="E214"/>
  <c r="I238" s="1"/>
  <c r="D214"/>
  <c r="E238" s="1"/>
  <c r="A214"/>
  <c r="B238" s="1"/>
  <c r="G213"/>
  <c r="F213"/>
  <c r="H237" s="1"/>
  <c r="E213"/>
  <c r="I237" s="1"/>
  <c r="D213"/>
  <c r="A213"/>
  <c r="B237" s="1"/>
  <c r="G212"/>
  <c r="F212"/>
  <c r="H236" s="1"/>
  <c r="E212"/>
  <c r="I236" s="1"/>
  <c r="D212"/>
  <c r="E236" s="1"/>
  <c r="A212"/>
  <c r="B236" s="1"/>
  <c r="G211"/>
  <c r="F211"/>
  <c r="H235" s="1"/>
  <c r="E211"/>
  <c r="I235" s="1"/>
  <c r="D211"/>
  <c r="A211"/>
  <c r="B235" s="1"/>
  <c r="G210"/>
  <c r="F210"/>
  <c r="H234" s="1"/>
  <c r="E210"/>
  <c r="I234" s="1"/>
  <c r="D210"/>
  <c r="E234" s="1"/>
  <c r="A210"/>
  <c r="B234" s="1"/>
  <c r="G209"/>
  <c r="F209"/>
  <c r="H233" s="1"/>
  <c r="E209"/>
  <c r="I233" s="1"/>
  <c r="D209"/>
  <c r="A209"/>
  <c r="B233" s="1"/>
  <c r="G208"/>
  <c r="F208"/>
  <c r="H232" s="1"/>
  <c r="E208"/>
  <c r="I232" s="1"/>
  <c r="D208"/>
  <c r="E232" s="1"/>
  <c r="A208"/>
  <c r="B232" s="1"/>
  <c r="G207"/>
  <c r="F207"/>
  <c r="H231" s="1"/>
  <c r="E207"/>
  <c r="I231" s="1"/>
  <c r="D207"/>
  <c r="A207"/>
  <c r="B231" s="1"/>
  <c r="G206"/>
  <c r="F206"/>
  <c r="H230" s="1"/>
  <c r="E206"/>
  <c r="I230" s="1"/>
  <c r="D206"/>
  <c r="E230" s="1"/>
  <c r="A206"/>
  <c r="B230" s="1"/>
  <c r="G205"/>
  <c r="F205"/>
  <c r="H244" s="1"/>
  <c r="E205"/>
  <c r="I244" s="1"/>
  <c r="D205"/>
  <c r="E244" s="1"/>
  <c r="A205"/>
  <c r="G204"/>
  <c r="D247" s="1"/>
  <c r="F204"/>
  <c r="H247" s="1"/>
  <c r="E204"/>
  <c r="I247" s="1"/>
  <c r="D204"/>
  <c r="G247" s="1"/>
  <c r="A204"/>
  <c r="G203"/>
  <c r="D246" s="1"/>
  <c r="F203"/>
  <c r="H246" s="1"/>
  <c r="E203"/>
  <c r="I246" s="1"/>
  <c r="D203"/>
  <c r="A203"/>
  <c r="C197"/>
  <c r="C196"/>
  <c r="C194"/>
  <c r="C192"/>
  <c r="C191"/>
  <c r="C190"/>
  <c r="C189"/>
  <c r="C188"/>
  <c r="C187"/>
  <c r="C186"/>
  <c r="C185"/>
  <c r="C184"/>
  <c r="C183"/>
  <c r="C182"/>
  <c r="C181"/>
  <c r="A181"/>
  <c r="A182" s="1"/>
  <c r="A183" s="1"/>
  <c r="A184" s="1"/>
  <c r="A185" s="1"/>
  <c r="A186" s="1"/>
  <c r="A187" s="1"/>
  <c r="A188" s="1"/>
  <c r="A189" s="1"/>
  <c r="A190" s="1"/>
  <c r="A191" s="1"/>
  <c r="A192" s="1"/>
  <c r="A194" s="1"/>
  <c r="A196" s="1"/>
  <c r="A197" s="1"/>
  <c r="C180"/>
  <c r="O169"/>
  <c r="N169"/>
  <c r="M169"/>
  <c r="L169"/>
  <c r="H169"/>
  <c r="C169"/>
  <c r="A172" s="1"/>
  <c r="G168"/>
  <c r="F168"/>
  <c r="H192" s="1"/>
  <c r="E168"/>
  <c r="I192" s="1"/>
  <c r="D168"/>
  <c r="E192" s="1"/>
  <c r="A168"/>
  <c r="B192" s="1"/>
  <c r="G167"/>
  <c r="F167"/>
  <c r="H191" s="1"/>
  <c r="E167"/>
  <c r="I191" s="1"/>
  <c r="D167"/>
  <c r="E191" s="1"/>
  <c r="A167"/>
  <c r="B191" s="1"/>
  <c r="G166"/>
  <c r="F166"/>
  <c r="H190" s="1"/>
  <c r="E166"/>
  <c r="I190" s="1"/>
  <c r="D166"/>
  <c r="E190" s="1"/>
  <c r="A166"/>
  <c r="B190" s="1"/>
  <c r="G165"/>
  <c r="F165"/>
  <c r="H189" s="1"/>
  <c r="E165"/>
  <c r="I189" s="1"/>
  <c r="D165"/>
  <c r="E189" s="1"/>
  <c r="A165"/>
  <c r="B189" s="1"/>
  <c r="G164"/>
  <c r="F164"/>
  <c r="H188" s="1"/>
  <c r="E164"/>
  <c r="I188" s="1"/>
  <c r="D164"/>
  <c r="E188" s="1"/>
  <c r="A164"/>
  <c r="B188" s="1"/>
  <c r="G163"/>
  <c r="F163"/>
  <c r="H187" s="1"/>
  <c r="E163"/>
  <c r="I187" s="1"/>
  <c r="D163"/>
  <c r="E187" s="1"/>
  <c r="A163"/>
  <c r="B187" s="1"/>
  <c r="G162"/>
  <c r="F162"/>
  <c r="H186" s="1"/>
  <c r="E162"/>
  <c r="I186" s="1"/>
  <c r="D162"/>
  <c r="E186" s="1"/>
  <c r="A162"/>
  <c r="B186" s="1"/>
  <c r="G161"/>
  <c r="F161"/>
  <c r="H185" s="1"/>
  <c r="E161"/>
  <c r="I185" s="1"/>
  <c r="D161"/>
  <c r="E185" s="1"/>
  <c r="A161"/>
  <c r="B185" s="1"/>
  <c r="H184"/>
  <c r="I184"/>
  <c r="E184"/>
  <c r="B184"/>
  <c r="H183"/>
  <c r="I183"/>
  <c r="E183"/>
  <c r="B183"/>
  <c r="H182"/>
  <c r="I182"/>
  <c r="E182"/>
  <c r="B182"/>
  <c r="H181"/>
  <c r="I181"/>
  <c r="E181"/>
  <c r="B181"/>
  <c r="H180"/>
  <c r="I180"/>
  <c r="E180"/>
  <c r="B180"/>
  <c r="H194"/>
  <c r="I194"/>
  <c r="E194"/>
  <c r="D197"/>
  <c r="H197"/>
  <c r="I197"/>
  <c r="G197"/>
  <c r="D196"/>
  <c r="H196"/>
  <c r="I196"/>
  <c r="G14" i="153" l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I974" i="16"/>
  <c r="J974" s="1"/>
  <c r="C1018"/>
  <c r="I1071"/>
  <c r="J1071" s="1"/>
  <c r="C1416"/>
  <c r="J1416" s="1"/>
  <c r="K1416" s="1"/>
  <c r="J246"/>
  <c r="I209"/>
  <c r="J209" s="1"/>
  <c r="I213"/>
  <c r="J213" s="1"/>
  <c r="I217"/>
  <c r="J217" s="1"/>
  <c r="I256"/>
  <c r="J256" s="1"/>
  <c r="I260"/>
  <c r="J260" s="1"/>
  <c r="I264"/>
  <c r="J264" s="1"/>
  <c r="I268"/>
  <c r="J268" s="1"/>
  <c r="J788"/>
  <c r="I751"/>
  <c r="J751" s="1"/>
  <c r="C789"/>
  <c r="D808"/>
  <c r="H808"/>
  <c r="F852"/>
  <c r="C878"/>
  <c r="I883"/>
  <c r="J883" s="1"/>
  <c r="I702"/>
  <c r="J702" s="1"/>
  <c r="I710"/>
  <c r="J710" s="1"/>
  <c r="I929"/>
  <c r="J929" s="1"/>
  <c r="F1037"/>
  <c r="E669"/>
  <c r="C672" s="1"/>
  <c r="I656"/>
  <c r="J656" s="1"/>
  <c r="I660"/>
  <c r="J660" s="1"/>
  <c r="I664"/>
  <c r="J664" s="1"/>
  <c r="I668"/>
  <c r="J668" s="1"/>
  <c r="J1348"/>
  <c r="K1348" s="1"/>
  <c r="J1370"/>
  <c r="K1370" s="1"/>
  <c r="J1384"/>
  <c r="K1384" s="1"/>
  <c r="C1407"/>
  <c r="J1407" s="1"/>
  <c r="K1407" s="1"/>
  <c r="I1075"/>
  <c r="J1075" s="1"/>
  <c r="I1079"/>
  <c r="J1079" s="1"/>
  <c r="I1083"/>
  <c r="J1083" s="1"/>
  <c r="J1386"/>
  <c r="K1386" s="1"/>
  <c r="J1406"/>
  <c r="C1409"/>
  <c r="J1409" s="1"/>
  <c r="K1409" s="1"/>
  <c r="C300"/>
  <c r="I357"/>
  <c r="I425"/>
  <c r="J425" s="1"/>
  <c r="I461"/>
  <c r="C504"/>
  <c r="J551"/>
  <c r="J598"/>
  <c r="I559"/>
  <c r="J559" s="1"/>
  <c r="I606"/>
  <c r="J606" s="1"/>
  <c r="I619"/>
  <c r="J619" s="1"/>
  <c r="C650"/>
  <c r="I1219"/>
  <c r="J1219" s="1"/>
  <c r="I1223"/>
  <c r="J1223" s="1"/>
  <c r="G1274"/>
  <c r="B1277" s="1"/>
  <c r="J1325"/>
  <c r="J1336"/>
  <c r="K1336" s="1"/>
  <c r="J1338"/>
  <c r="K1338" s="1"/>
  <c r="J1339"/>
  <c r="K1339" s="1"/>
  <c r="J1340"/>
  <c r="K1340" s="1"/>
  <c r="J1342"/>
  <c r="K1342" s="1"/>
  <c r="J1343"/>
  <c r="K1343" s="1"/>
  <c r="J1344"/>
  <c r="K1344" s="1"/>
  <c r="J1346"/>
  <c r="K1346" s="1"/>
  <c r="J1366"/>
  <c r="K1366" s="1"/>
  <c r="J1367"/>
  <c r="K1367" s="1"/>
  <c r="J1368"/>
  <c r="K1368" s="1"/>
  <c r="J1408"/>
  <c r="K1408" s="1"/>
  <c r="D270"/>
  <c r="I462"/>
  <c r="J462" s="1"/>
  <c r="I842"/>
  <c r="J842" s="1"/>
  <c r="I846"/>
  <c r="J846" s="1"/>
  <c r="I850"/>
  <c r="J850" s="1"/>
  <c r="I1025"/>
  <c r="J1025" s="1"/>
  <c r="I1160"/>
  <c r="I1166"/>
  <c r="J1166" s="1"/>
  <c r="C1634"/>
  <c r="J1634" s="1"/>
  <c r="C1422"/>
  <c r="J1422" s="1"/>
  <c r="K1422" s="1"/>
  <c r="J1382"/>
  <c r="K1382" s="1"/>
  <c r="J1666"/>
  <c r="G426"/>
  <c r="B429" s="1"/>
  <c r="I665"/>
  <c r="J665" s="1"/>
  <c r="J1064"/>
  <c r="I1029"/>
  <c r="J1029" s="1"/>
  <c r="I1120"/>
  <c r="J1120" s="1"/>
  <c r="I1206"/>
  <c r="J1253"/>
  <c r="K1253" s="1"/>
  <c r="I704"/>
  <c r="J704" s="1"/>
  <c r="I708"/>
  <c r="J708" s="1"/>
  <c r="I804"/>
  <c r="J804" s="1"/>
  <c r="C969"/>
  <c r="J1017"/>
  <c r="D1037"/>
  <c r="G1039" s="1"/>
  <c r="C1065"/>
  <c r="I1073"/>
  <c r="J1073" s="1"/>
  <c r="I1077"/>
  <c r="J1077" s="1"/>
  <c r="I1081"/>
  <c r="J1081" s="1"/>
  <c r="I1121"/>
  <c r="J1121" s="1"/>
  <c r="I1167"/>
  <c r="J1167" s="1"/>
  <c r="I1213"/>
  <c r="J1213" s="1"/>
  <c r="I1221"/>
  <c r="J1221" s="1"/>
  <c r="I1225"/>
  <c r="J1225" s="1"/>
  <c r="C1254"/>
  <c r="C1327"/>
  <c r="J1360"/>
  <c r="K1360" s="1"/>
  <c r="J1361"/>
  <c r="K1361" s="1"/>
  <c r="J1362"/>
  <c r="K1362" s="1"/>
  <c r="J1363"/>
  <c r="K1363" s="1"/>
  <c r="J1364"/>
  <c r="K1364" s="1"/>
  <c r="C1397"/>
  <c r="J1449"/>
  <c r="K1449" s="1"/>
  <c r="I706"/>
  <c r="J706" s="1"/>
  <c r="E728"/>
  <c r="I714"/>
  <c r="J714" s="1"/>
  <c r="E736"/>
  <c r="J736" s="1"/>
  <c r="C352"/>
  <c r="D524"/>
  <c r="C552"/>
  <c r="F621"/>
  <c r="D762"/>
  <c r="I796"/>
  <c r="J796" s="1"/>
  <c r="I800"/>
  <c r="J800" s="1"/>
  <c r="J877"/>
  <c r="J921"/>
  <c r="J967"/>
  <c r="I1033"/>
  <c r="J1033" s="1"/>
  <c r="F1085"/>
  <c r="J1313"/>
  <c r="G715"/>
  <c r="B718" s="1"/>
  <c r="I712"/>
  <c r="J712" s="1"/>
  <c r="C742"/>
  <c r="E732"/>
  <c r="D740"/>
  <c r="I749"/>
  <c r="J749" s="1"/>
  <c r="D852"/>
  <c r="G854" s="1"/>
  <c r="C923"/>
  <c r="C248"/>
  <c r="E426"/>
  <c r="C429" s="1"/>
  <c r="D429" s="1"/>
  <c r="I411"/>
  <c r="J411" s="1"/>
  <c r="I558"/>
  <c r="J558" s="1"/>
  <c r="D621"/>
  <c r="D669"/>
  <c r="I667"/>
  <c r="J667" s="1"/>
  <c r="E689"/>
  <c r="J689" s="1"/>
  <c r="K689" s="1"/>
  <c r="E687"/>
  <c r="D715"/>
  <c r="I705"/>
  <c r="J705" s="1"/>
  <c r="I709"/>
  <c r="J709" s="1"/>
  <c r="I713"/>
  <c r="J713" s="1"/>
  <c r="E730"/>
  <c r="C1413"/>
  <c r="J1413" s="1"/>
  <c r="K1413" s="1"/>
  <c r="J1390"/>
  <c r="K1390" s="1"/>
  <c r="K1431"/>
  <c r="J1373"/>
  <c r="K1373" s="1"/>
  <c r="D219"/>
  <c r="I207"/>
  <c r="J207" s="1"/>
  <c r="I211"/>
  <c r="J211" s="1"/>
  <c r="I215"/>
  <c r="J215" s="1"/>
  <c r="I254"/>
  <c r="J254" s="1"/>
  <c r="I258"/>
  <c r="J258" s="1"/>
  <c r="I262"/>
  <c r="J262" s="1"/>
  <c r="I266"/>
  <c r="J266" s="1"/>
  <c r="J402"/>
  <c r="I359"/>
  <c r="J359" s="1"/>
  <c r="C404"/>
  <c r="I410"/>
  <c r="J410" s="1"/>
  <c r="I423"/>
  <c r="J423" s="1"/>
  <c r="C455"/>
  <c r="J502"/>
  <c r="K502" s="1"/>
  <c r="I463"/>
  <c r="J463" s="1"/>
  <c r="I510"/>
  <c r="J510" s="1"/>
  <c r="I557"/>
  <c r="K598" s="1"/>
  <c r="C600"/>
  <c r="J649"/>
  <c r="K649" s="1"/>
  <c r="I617"/>
  <c r="J617" s="1"/>
  <c r="G669"/>
  <c r="B672" s="1"/>
  <c r="J695"/>
  <c r="I658"/>
  <c r="J658" s="1"/>
  <c r="I662"/>
  <c r="J662" s="1"/>
  <c r="I666"/>
  <c r="J666" s="1"/>
  <c r="C696"/>
  <c r="F715"/>
  <c r="I703"/>
  <c r="J703" s="1"/>
  <c r="I707"/>
  <c r="J707" s="1"/>
  <c r="I711"/>
  <c r="J711" s="1"/>
  <c r="J833"/>
  <c r="K833" s="1"/>
  <c r="I798"/>
  <c r="J798" s="1"/>
  <c r="I802"/>
  <c r="J802" s="1"/>
  <c r="C834"/>
  <c r="I840"/>
  <c r="J840" s="1"/>
  <c r="I844"/>
  <c r="J844" s="1"/>
  <c r="I848"/>
  <c r="J848" s="1"/>
  <c r="D896"/>
  <c r="D942"/>
  <c r="I1023"/>
  <c r="J1023" s="1"/>
  <c r="I1027"/>
  <c r="J1027" s="1"/>
  <c r="I1031"/>
  <c r="J1031" s="1"/>
  <c r="I1035"/>
  <c r="J1035" s="1"/>
  <c r="D1085"/>
  <c r="G1087" s="1"/>
  <c r="C1113"/>
  <c r="G1133"/>
  <c r="B1136" s="1"/>
  <c r="J1158"/>
  <c r="K1158" s="1"/>
  <c r="I1122"/>
  <c r="J1122" s="1"/>
  <c r="C1160"/>
  <c r="G1179"/>
  <c r="B1182" s="1"/>
  <c r="J1204"/>
  <c r="I1168"/>
  <c r="J1168" s="1"/>
  <c r="C1206"/>
  <c r="G1226"/>
  <c r="B1229" s="1"/>
  <c r="I1214"/>
  <c r="J1214" s="1"/>
  <c r="J1310"/>
  <c r="I1261"/>
  <c r="J1261" s="1"/>
  <c r="J1315"/>
  <c r="C1302"/>
  <c r="J1349"/>
  <c r="K1349" s="1"/>
  <c r="J1359"/>
  <c r="K1359" s="1"/>
  <c r="J1372"/>
  <c r="K1372" s="1"/>
  <c r="J1388"/>
  <c r="K1388" s="1"/>
  <c r="J1495"/>
  <c r="K1495" s="1"/>
  <c r="J1690"/>
  <c r="J197"/>
  <c r="C198"/>
  <c r="D169"/>
  <c r="C7" i="153"/>
  <c r="J180" i="16"/>
  <c r="J192"/>
  <c r="J244"/>
  <c r="J196"/>
  <c r="J194"/>
  <c r="I198"/>
  <c r="J181"/>
  <c r="J183"/>
  <c r="J185"/>
  <c r="J187"/>
  <c r="J189"/>
  <c r="J191"/>
  <c r="J247"/>
  <c r="J230"/>
  <c r="J232"/>
  <c r="J234"/>
  <c r="J236"/>
  <c r="J238"/>
  <c r="J240"/>
  <c r="J242"/>
  <c r="J298"/>
  <c r="J296"/>
  <c r="I300"/>
  <c r="J282"/>
  <c r="J284"/>
  <c r="J286"/>
  <c r="J288"/>
  <c r="J290"/>
  <c r="J292"/>
  <c r="J294"/>
  <c r="J182"/>
  <c r="J184"/>
  <c r="J186"/>
  <c r="J188"/>
  <c r="J190"/>
  <c r="I248"/>
  <c r="I161"/>
  <c r="J161" s="1"/>
  <c r="I163"/>
  <c r="J163" s="1"/>
  <c r="I165"/>
  <c r="J165" s="1"/>
  <c r="I167"/>
  <c r="J167" s="1"/>
  <c r="F169"/>
  <c r="I204"/>
  <c r="J204" s="1"/>
  <c r="I206"/>
  <c r="J206" s="1"/>
  <c r="I208"/>
  <c r="J208" s="1"/>
  <c r="I210"/>
  <c r="J210" s="1"/>
  <c r="I212"/>
  <c r="J212" s="1"/>
  <c r="I214"/>
  <c r="J214" s="1"/>
  <c r="I216"/>
  <c r="J216" s="1"/>
  <c r="I218"/>
  <c r="J218" s="1"/>
  <c r="E219"/>
  <c r="C222" s="1"/>
  <c r="G219"/>
  <c r="B222" s="1"/>
  <c r="E231"/>
  <c r="J231" s="1"/>
  <c r="K231" s="1"/>
  <c r="E233"/>
  <c r="J233" s="1"/>
  <c r="K233" s="1"/>
  <c r="E235"/>
  <c r="J235" s="1"/>
  <c r="E237"/>
  <c r="J237" s="1"/>
  <c r="K237" s="1"/>
  <c r="E239"/>
  <c r="J239" s="1"/>
  <c r="E241"/>
  <c r="J241" s="1"/>
  <c r="K241" s="1"/>
  <c r="I253"/>
  <c r="I255"/>
  <c r="J255" s="1"/>
  <c r="I257"/>
  <c r="J257" s="1"/>
  <c r="I259"/>
  <c r="J259" s="1"/>
  <c r="I261"/>
  <c r="J261" s="1"/>
  <c r="I263"/>
  <c r="J263" s="1"/>
  <c r="I265"/>
  <c r="J265" s="1"/>
  <c r="I267"/>
  <c r="J267" s="1"/>
  <c r="I269"/>
  <c r="J269" s="1"/>
  <c r="E270"/>
  <c r="C273" s="1"/>
  <c r="G270"/>
  <c r="B273" s="1"/>
  <c r="E281"/>
  <c r="J281" s="1"/>
  <c r="E283"/>
  <c r="J283" s="1"/>
  <c r="K283" s="1"/>
  <c r="E285"/>
  <c r="J285" s="1"/>
  <c r="K285" s="1"/>
  <c r="E287"/>
  <c r="J287" s="1"/>
  <c r="K287" s="1"/>
  <c r="E289"/>
  <c r="J289" s="1"/>
  <c r="K289" s="1"/>
  <c r="E291"/>
  <c r="J291" s="1"/>
  <c r="E293"/>
  <c r="J293" s="1"/>
  <c r="K293" s="1"/>
  <c r="G299"/>
  <c r="J299" s="1"/>
  <c r="D322"/>
  <c r="H350"/>
  <c r="F322"/>
  <c r="I305"/>
  <c r="J348"/>
  <c r="I307"/>
  <c r="J307" s="1"/>
  <c r="J334"/>
  <c r="I309"/>
  <c r="J309" s="1"/>
  <c r="J340"/>
  <c r="J342"/>
  <c r="J344"/>
  <c r="J346"/>
  <c r="J403"/>
  <c r="J385"/>
  <c r="J387"/>
  <c r="J389"/>
  <c r="J391"/>
  <c r="J393"/>
  <c r="J395"/>
  <c r="J397"/>
  <c r="J454"/>
  <c r="J437"/>
  <c r="J439"/>
  <c r="J441"/>
  <c r="J443"/>
  <c r="J445"/>
  <c r="J446"/>
  <c r="J448"/>
  <c r="J503"/>
  <c r="K503" s="1"/>
  <c r="J487"/>
  <c r="J489"/>
  <c r="J491"/>
  <c r="J493"/>
  <c r="J495"/>
  <c r="J497"/>
  <c r="J550"/>
  <c r="J548"/>
  <c r="I552"/>
  <c r="J536"/>
  <c r="J538"/>
  <c r="J540"/>
  <c r="J542"/>
  <c r="J544"/>
  <c r="J546"/>
  <c r="J599"/>
  <c r="J583"/>
  <c r="J585"/>
  <c r="J587"/>
  <c r="J589"/>
  <c r="J591"/>
  <c r="J593"/>
  <c r="J646"/>
  <c r="I650"/>
  <c r="J633"/>
  <c r="J635"/>
  <c r="J637"/>
  <c r="J639"/>
  <c r="J642"/>
  <c r="J644"/>
  <c r="J692"/>
  <c r="J681"/>
  <c r="J683"/>
  <c r="J685"/>
  <c r="J687"/>
  <c r="K687" s="1"/>
  <c r="J741"/>
  <c r="K741" s="1"/>
  <c r="J726"/>
  <c r="J728"/>
  <c r="K728" s="1"/>
  <c r="J730"/>
  <c r="K730" s="1"/>
  <c r="J732"/>
  <c r="K732" s="1"/>
  <c r="J734"/>
  <c r="I162"/>
  <c r="J162" s="1"/>
  <c r="I164"/>
  <c r="J164" s="1"/>
  <c r="I166"/>
  <c r="J166" s="1"/>
  <c r="I168"/>
  <c r="J168" s="1"/>
  <c r="E169"/>
  <c r="C172" s="1"/>
  <c r="G169"/>
  <c r="B172" s="1"/>
  <c r="I203"/>
  <c r="I205"/>
  <c r="J205" s="1"/>
  <c r="F219"/>
  <c r="F270"/>
  <c r="G272" s="1"/>
  <c r="I350"/>
  <c r="I352" s="1"/>
  <c r="E322"/>
  <c r="C325" s="1"/>
  <c r="D350"/>
  <c r="G322"/>
  <c r="B325" s="1"/>
  <c r="D325" s="1"/>
  <c r="J351"/>
  <c r="I306"/>
  <c r="J306" s="1"/>
  <c r="J333"/>
  <c r="I308"/>
  <c r="J308" s="1"/>
  <c r="J335"/>
  <c r="I310"/>
  <c r="J310" s="1"/>
  <c r="J336"/>
  <c r="J337"/>
  <c r="I312"/>
  <c r="J312" s="1"/>
  <c r="J338"/>
  <c r="E339"/>
  <c r="J339" s="1"/>
  <c r="I314"/>
  <c r="J314" s="1"/>
  <c r="J341"/>
  <c r="J343"/>
  <c r="J345"/>
  <c r="J357"/>
  <c r="K402"/>
  <c r="I404"/>
  <c r="J386"/>
  <c r="J388"/>
  <c r="J390"/>
  <c r="J392"/>
  <c r="J394"/>
  <c r="J396"/>
  <c r="J398"/>
  <c r="J451"/>
  <c r="J438"/>
  <c r="J440"/>
  <c r="J442"/>
  <c r="J444"/>
  <c r="J461"/>
  <c r="I504"/>
  <c r="J488"/>
  <c r="J490"/>
  <c r="J492"/>
  <c r="J494"/>
  <c r="J496"/>
  <c r="J498"/>
  <c r="J535"/>
  <c r="J537"/>
  <c r="J539"/>
  <c r="J541"/>
  <c r="J543"/>
  <c r="J545"/>
  <c r="J557"/>
  <c r="I600"/>
  <c r="J584"/>
  <c r="J586"/>
  <c r="J588"/>
  <c r="J590"/>
  <c r="J592"/>
  <c r="J594"/>
  <c r="J632"/>
  <c r="J634"/>
  <c r="J636"/>
  <c r="J638"/>
  <c r="J640"/>
  <c r="K640" s="1"/>
  <c r="K695"/>
  <c r="D672"/>
  <c r="I742"/>
  <c r="I316"/>
  <c r="J316" s="1"/>
  <c r="I318"/>
  <c r="J318" s="1"/>
  <c r="I320"/>
  <c r="J320" s="1"/>
  <c r="I358"/>
  <c r="J358" s="1"/>
  <c r="I360"/>
  <c r="J360" s="1"/>
  <c r="I362"/>
  <c r="J362" s="1"/>
  <c r="I364"/>
  <c r="J364" s="1"/>
  <c r="I366"/>
  <c r="J366" s="1"/>
  <c r="I368"/>
  <c r="J368" s="1"/>
  <c r="I370"/>
  <c r="J370" s="1"/>
  <c r="I372"/>
  <c r="J372" s="1"/>
  <c r="D374"/>
  <c r="F374"/>
  <c r="E400"/>
  <c r="J400" s="1"/>
  <c r="K400" s="1"/>
  <c r="I413"/>
  <c r="J413" s="1"/>
  <c r="I415"/>
  <c r="J415" s="1"/>
  <c r="I417"/>
  <c r="J417" s="1"/>
  <c r="I419"/>
  <c r="J419" s="1"/>
  <c r="I421"/>
  <c r="J421" s="1"/>
  <c r="I422"/>
  <c r="J422" s="1"/>
  <c r="I424"/>
  <c r="J424" s="1"/>
  <c r="D426"/>
  <c r="F426"/>
  <c r="E447"/>
  <c r="J447" s="1"/>
  <c r="E449"/>
  <c r="J449" s="1"/>
  <c r="K449" s="1"/>
  <c r="D453"/>
  <c r="I453"/>
  <c r="I464"/>
  <c r="J464" s="1"/>
  <c r="I466"/>
  <c r="J466" s="1"/>
  <c r="I468"/>
  <c r="J468" s="1"/>
  <c r="I470"/>
  <c r="J470" s="1"/>
  <c r="I472"/>
  <c r="J472" s="1"/>
  <c r="I474"/>
  <c r="J474" s="1"/>
  <c r="D476"/>
  <c r="F476"/>
  <c r="E500"/>
  <c r="J500" s="1"/>
  <c r="I509"/>
  <c r="I511"/>
  <c r="J511" s="1"/>
  <c r="I513"/>
  <c r="J513" s="1"/>
  <c r="I515"/>
  <c r="J515" s="1"/>
  <c r="I517"/>
  <c r="J517" s="1"/>
  <c r="I519"/>
  <c r="J519" s="1"/>
  <c r="I521"/>
  <c r="J521" s="1"/>
  <c r="I523"/>
  <c r="J523" s="1"/>
  <c r="E524"/>
  <c r="C527" s="1"/>
  <c r="G524"/>
  <c r="B527" s="1"/>
  <c r="I560"/>
  <c r="J560" s="1"/>
  <c r="I562"/>
  <c r="J562" s="1"/>
  <c r="I564"/>
  <c r="J564" s="1"/>
  <c r="I566"/>
  <c r="J566" s="1"/>
  <c r="I568"/>
  <c r="J568" s="1"/>
  <c r="I570"/>
  <c r="J570" s="1"/>
  <c r="D572"/>
  <c r="F572"/>
  <c r="E596"/>
  <c r="J596" s="1"/>
  <c r="K596" s="1"/>
  <c r="I605"/>
  <c r="I607"/>
  <c r="J607" s="1"/>
  <c r="I609"/>
  <c r="J609" s="1"/>
  <c r="I611"/>
  <c r="J611" s="1"/>
  <c r="I613"/>
  <c r="J613" s="1"/>
  <c r="I615"/>
  <c r="J615" s="1"/>
  <c r="I618"/>
  <c r="J618" s="1"/>
  <c r="I620"/>
  <c r="J620" s="1"/>
  <c r="E621"/>
  <c r="C624" s="1"/>
  <c r="G621"/>
  <c r="B624" s="1"/>
  <c r="E641"/>
  <c r="J641" s="1"/>
  <c r="K641" s="1"/>
  <c r="E643"/>
  <c r="J643" s="1"/>
  <c r="K643" s="1"/>
  <c r="H648"/>
  <c r="J648" s="1"/>
  <c r="K648" s="1"/>
  <c r="I655"/>
  <c r="I657"/>
  <c r="J657" s="1"/>
  <c r="I659"/>
  <c r="J659" s="1"/>
  <c r="I661"/>
  <c r="J661" s="1"/>
  <c r="I663"/>
  <c r="J663" s="1"/>
  <c r="F669"/>
  <c r="E680"/>
  <c r="J680" s="1"/>
  <c r="E682"/>
  <c r="J682" s="1"/>
  <c r="K682" s="1"/>
  <c r="E684"/>
  <c r="J684" s="1"/>
  <c r="E686"/>
  <c r="J686" s="1"/>
  <c r="K686" s="1"/>
  <c r="E688"/>
  <c r="J688" s="1"/>
  <c r="K688" s="1"/>
  <c r="E690"/>
  <c r="J690" s="1"/>
  <c r="K690" s="1"/>
  <c r="D694"/>
  <c r="I694"/>
  <c r="J694" s="1"/>
  <c r="K694" s="1"/>
  <c r="E715"/>
  <c r="C718" s="1"/>
  <c r="D718" s="1"/>
  <c r="E727"/>
  <c r="J727" s="1"/>
  <c r="E729"/>
  <c r="J729" s="1"/>
  <c r="E731"/>
  <c r="J731" s="1"/>
  <c r="K731" s="1"/>
  <c r="E733"/>
  <c r="J733" s="1"/>
  <c r="K733" s="1"/>
  <c r="E735"/>
  <c r="J735" s="1"/>
  <c r="E738"/>
  <c r="J738" s="1"/>
  <c r="H740"/>
  <c r="J740" s="1"/>
  <c r="J787"/>
  <c r="I748"/>
  <c r="J785"/>
  <c r="I750"/>
  <c r="J750" s="1"/>
  <c r="I789"/>
  <c r="J774"/>
  <c r="I752"/>
  <c r="J752" s="1"/>
  <c r="J775"/>
  <c r="I754"/>
  <c r="J754" s="1"/>
  <c r="J778"/>
  <c r="I756"/>
  <c r="J756" s="1"/>
  <c r="J780"/>
  <c r="I758"/>
  <c r="J758" s="1"/>
  <c r="J782"/>
  <c r="I760"/>
  <c r="J760" s="1"/>
  <c r="F762"/>
  <c r="G764" s="1"/>
  <c r="E773"/>
  <c r="J773" s="1"/>
  <c r="J832"/>
  <c r="J830"/>
  <c r="I834"/>
  <c r="J820"/>
  <c r="J822"/>
  <c r="J824"/>
  <c r="J827"/>
  <c r="A826"/>
  <c r="A828" s="1"/>
  <c r="A830" s="1"/>
  <c r="A832" s="1"/>
  <c r="A833" s="1"/>
  <c r="A825"/>
  <c r="A827" s="1"/>
  <c r="J874"/>
  <c r="I878"/>
  <c r="J864"/>
  <c r="J866"/>
  <c r="J868"/>
  <c r="J870"/>
  <c r="J872"/>
  <c r="J922"/>
  <c r="K922" s="1"/>
  <c r="J907"/>
  <c r="J909"/>
  <c r="J911"/>
  <c r="J913"/>
  <c r="J915"/>
  <c r="J917"/>
  <c r="J968"/>
  <c r="K968" s="1"/>
  <c r="J953"/>
  <c r="J955"/>
  <c r="J957"/>
  <c r="J959"/>
  <c r="J961"/>
  <c r="J963"/>
  <c r="I311"/>
  <c r="J311" s="1"/>
  <c r="I313"/>
  <c r="J313" s="1"/>
  <c r="I315"/>
  <c r="J315" s="1"/>
  <c r="I317"/>
  <c r="J317" s="1"/>
  <c r="I319"/>
  <c r="J319" s="1"/>
  <c r="I321"/>
  <c r="J321" s="1"/>
  <c r="I361"/>
  <c r="J361" s="1"/>
  <c r="I363"/>
  <c r="J363" s="1"/>
  <c r="I365"/>
  <c r="J365" s="1"/>
  <c r="I367"/>
  <c r="J367" s="1"/>
  <c r="I369"/>
  <c r="J369" s="1"/>
  <c r="I371"/>
  <c r="J371" s="1"/>
  <c r="I373"/>
  <c r="J373" s="1"/>
  <c r="E374"/>
  <c r="C377" s="1"/>
  <c r="G374"/>
  <c r="B377" s="1"/>
  <c r="I412"/>
  <c r="J412" s="1"/>
  <c r="I414"/>
  <c r="J414" s="1"/>
  <c r="I416"/>
  <c r="J416" s="1"/>
  <c r="I418"/>
  <c r="J418" s="1"/>
  <c r="I420"/>
  <c r="J420" s="1"/>
  <c r="I465"/>
  <c r="J465" s="1"/>
  <c r="I467"/>
  <c r="J467" s="1"/>
  <c r="I469"/>
  <c r="J469" s="1"/>
  <c r="I471"/>
  <c r="J471" s="1"/>
  <c r="I473"/>
  <c r="J473" s="1"/>
  <c r="I475"/>
  <c r="J475" s="1"/>
  <c r="E476"/>
  <c r="C479" s="1"/>
  <c r="G476"/>
  <c r="B479" s="1"/>
  <c r="I512"/>
  <c r="J512" s="1"/>
  <c r="I514"/>
  <c r="J514" s="1"/>
  <c r="I516"/>
  <c r="J516" s="1"/>
  <c r="I518"/>
  <c r="J518" s="1"/>
  <c r="I520"/>
  <c r="J520" s="1"/>
  <c r="I522"/>
  <c r="J522" s="1"/>
  <c r="F524"/>
  <c r="I561"/>
  <c r="J561" s="1"/>
  <c r="I563"/>
  <c r="J563" s="1"/>
  <c r="I565"/>
  <c r="J565" s="1"/>
  <c r="I567"/>
  <c r="J567" s="1"/>
  <c r="I569"/>
  <c r="J569" s="1"/>
  <c r="I571"/>
  <c r="J571" s="1"/>
  <c r="E572"/>
  <c r="C575" s="1"/>
  <c r="G572"/>
  <c r="B575" s="1"/>
  <c r="I608"/>
  <c r="J608" s="1"/>
  <c r="I610"/>
  <c r="J610" s="1"/>
  <c r="I612"/>
  <c r="J612" s="1"/>
  <c r="I614"/>
  <c r="J614" s="1"/>
  <c r="I701"/>
  <c r="J777"/>
  <c r="I753"/>
  <c r="J753" s="1"/>
  <c r="J776"/>
  <c r="I755"/>
  <c r="J755" s="1"/>
  <c r="J779"/>
  <c r="I757"/>
  <c r="J757" s="1"/>
  <c r="J781"/>
  <c r="I759"/>
  <c r="J759" s="1"/>
  <c r="J783"/>
  <c r="I761"/>
  <c r="J761" s="1"/>
  <c r="E762"/>
  <c r="C765" s="1"/>
  <c r="G762"/>
  <c r="B765" s="1"/>
  <c r="A779"/>
  <c r="A781" s="1"/>
  <c r="A783" s="1"/>
  <c r="A785" s="1"/>
  <c r="A787" s="1"/>
  <c r="A788" s="1"/>
  <c r="A780"/>
  <c r="A782" s="1"/>
  <c r="J826"/>
  <c r="J828"/>
  <c r="A870"/>
  <c r="A872" s="1"/>
  <c r="A874" s="1"/>
  <c r="A876" s="1"/>
  <c r="A877" s="1"/>
  <c r="A869"/>
  <c r="A871" s="1"/>
  <c r="J919"/>
  <c r="I923"/>
  <c r="J908"/>
  <c r="J910"/>
  <c r="J912"/>
  <c r="J914"/>
  <c r="J916"/>
  <c r="A913"/>
  <c r="A915" s="1"/>
  <c r="A917" s="1"/>
  <c r="A919" s="1"/>
  <c r="A921" s="1"/>
  <c r="A922" s="1"/>
  <c r="A914"/>
  <c r="A916" s="1"/>
  <c r="J965"/>
  <c r="I969"/>
  <c r="J954"/>
  <c r="J956"/>
  <c r="J958"/>
  <c r="J960"/>
  <c r="J962"/>
  <c r="A959"/>
  <c r="A961" s="1"/>
  <c r="A963" s="1"/>
  <c r="A965" s="1"/>
  <c r="A967" s="1"/>
  <c r="A968" s="1"/>
  <c r="A960"/>
  <c r="A962" s="1"/>
  <c r="I795"/>
  <c r="I797"/>
  <c r="J797" s="1"/>
  <c r="I799"/>
  <c r="J799" s="1"/>
  <c r="I801"/>
  <c r="J801" s="1"/>
  <c r="I806"/>
  <c r="J806" s="1"/>
  <c r="F808"/>
  <c r="G810" s="1"/>
  <c r="E819"/>
  <c r="J819" s="1"/>
  <c r="E821"/>
  <c r="J821" s="1"/>
  <c r="E823"/>
  <c r="J823" s="1"/>
  <c r="K823" s="1"/>
  <c r="E825"/>
  <c r="J825" s="1"/>
  <c r="K825" s="1"/>
  <c r="I839"/>
  <c r="I841"/>
  <c r="J841" s="1"/>
  <c r="I843"/>
  <c r="J843" s="1"/>
  <c r="I845"/>
  <c r="J845" s="1"/>
  <c r="I847"/>
  <c r="J847" s="1"/>
  <c r="I849"/>
  <c r="J849" s="1"/>
  <c r="I851"/>
  <c r="J851" s="1"/>
  <c r="E852"/>
  <c r="C855" s="1"/>
  <c r="G852"/>
  <c r="B855" s="1"/>
  <c r="E863"/>
  <c r="J863" s="1"/>
  <c r="E865"/>
  <c r="J865" s="1"/>
  <c r="K865" s="1"/>
  <c r="E867"/>
  <c r="J867" s="1"/>
  <c r="K867" s="1"/>
  <c r="E869"/>
  <c r="J869" s="1"/>
  <c r="K869" s="1"/>
  <c r="E871"/>
  <c r="J871" s="1"/>
  <c r="K871" s="1"/>
  <c r="H876"/>
  <c r="J876" s="1"/>
  <c r="K876" s="1"/>
  <c r="I882"/>
  <c r="I884"/>
  <c r="J884" s="1"/>
  <c r="I886"/>
  <c r="J886" s="1"/>
  <c r="I888"/>
  <c r="J888" s="1"/>
  <c r="I890"/>
  <c r="J890" s="1"/>
  <c r="I892"/>
  <c r="J892" s="1"/>
  <c r="I894"/>
  <c r="J894" s="1"/>
  <c r="F896"/>
  <c r="G898" s="1"/>
  <c r="I928"/>
  <c r="K967" s="1"/>
  <c r="I930"/>
  <c r="J930" s="1"/>
  <c r="I932"/>
  <c r="J932" s="1"/>
  <c r="I934"/>
  <c r="J934" s="1"/>
  <c r="I936"/>
  <c r="J936" s="1"/>
  <c r="I938"/>
  <c r="J938" s="1"/>
  <c r="I940"/>
  <c r="J940" s="1"/>
  <c r="F942"/>
  <c r="D989"/>
  <c r="H1016"/>
  <c r="F989"/>
  <c r="I973"/>
  <c r="J1014"/>
  <c r="K1014" s="1"/>
  <c r="I975"/>
  <c r="J975" s="1"/>
  <c r="J1001"/>
  <c r="I977"/>
  <c r="J977" s="1"/>
  <c r="J1003"/>
  <c r="I979"/>
  <c r="J979" s="1"/>
  <c r="J1005"/>
  <c r="I981"/>
  <c r="J981" s="1"/>
  <c r="J1007"/>
  <c r="I983"/>
  <c r="J983" s="1"/>
  <c r="J1009"/>
  <c r="I985"/>
  <c r="J985" s="1"/>
  <c r="J1012"/>
  <c r="J1061"/>
  <c r="I1065"/>
  <c r="J1049"/>
  <c r="J1051"/>
  <c r="J1053"/>
  <c r="J1055"/>
  <c r="J1057"/>
  <c r="J1059"/>
  <c r="J1112"/>
  <c r="K1112" s="1"/>
  <c r="A1103"/>
  <c r="A1105" s="1"/>
  <c r="A1107" s="1"/>
  <c r="A1109" s="1"/>
  <c r="A1111" s="1"/>
  <c r="A1112" s="1"/>
  <c r="A1104"/>
  <c r="A1106" s="1"/>
  <c r="J1144"/>
  <c r="J1159"/>
  <c r="J1145"/>
  <c r="J1147"/>
  <c r="J1149"/>
  <c r="J1151"/>
  <c r="J1153"/>
  <c r="A1152"/>
  <c r="A1151"/>
  <c r="A1153" s="1"/>
  <c r="A1154" s="1"/>
  <c r="A1156" s="1"/>
  <c r="A1158" s="1"/>
  <c r="A1159" s="1"/>
  <c r="J1190"/>
  <c r="J1205"/>
  <c r="J1191"/>
  <c r="J1193"/>
  <c r="J1195"/>
  <c r="J1197"/>
  <c r="J1199"/>
  <c r="A1198"/>
  <c r="A1197"/>
  <c r="A1199" s="1"/>
  <c r="A1200" s="1"/>
  <c r="A1202" s="1"/>
  <c r="A1204" s="1"/>
  <c r="A1205" s="1"/>
  <c r="I803"/>
  <c r="J803" s="1"/>
  <c r="I805"/>
  <c r="J805" s="1"/>
  <c r="I807"/>
  <c r="J807" s="1"/>
  <c r="E808"/>
  <c r="C811" s="1"/>
  <c r="G808"/>
  <c r="B811" s="1"/>
  <c r="I885"/>
  <c r="J885" s="1"/>
  <c r="I887"/>
  <c r="J887" s="1"/>
  <c r="I889"/>
  <c r="J889" s="1"/>
  <c r="I891"/>
  <c r="J891" s="1"/>
  <c r="I893"/>
  <c r="J893" s="1"/>
  <c r="I895"/>
  <c r="J895" s="1"/>
  <c r="E896"/>
  <c r="C899" s="1"/>
  <c r="G896"/>
  <c r="B899" s="1"/>
  <c r="I931"/>
  <c r="J931" s="1"/>
  <c r="I933"/>
  <c r="J933" s="1"/>
  <c r="I935"/>
  <c r="J935" s="1"/>
  <c r="I937"/>
  <c r="J937" s="1"/>
  <c r="I939"/>
  <c r="J939" s="1"/>
  <c r="I941"/>
  <c r="J941" s="1"/>
  <c r="E942"/>
  <c r="C945" s="1"/>
  <c r="G942"/>
  <c r="B945" s="1"/>
  <c r="I1016"/>
  <c r="I1018" s="1"/>
  <c r="E989"/>
  <c r="C992" s="1"/>
  <c r="D1016"/>
  <c r="G989"/>
  <c r="B992" s="1"/>
  <c r="K1017"/>
  <c r="J1000"/>
  <c r="I976"/>
  <c r="J976" s="1"/>
  <c r="J1002"/>
  <c r="I978"/>
  <c r="J978" s="1"/>
  <c r="J1004"/>
  <c r="I980"/>
  <c r="J980" s="1"/>
  <c r="J1006"/>
  <c r="I982"/>
  <c r="J982" s="1"/>
  <c r="J1008"/>
  <c r="I984"/>
  <c r="J984" s="1"/>
  <c r="J1010"/>
  <c r="I986"/>
  <c r="J986" s="1"/>
  <c r="J1011"/>
  <c r="A1008"/>
  <c r="A1007"/>
  <c r="A1009" s="1"/>
  <c r="A1012" s="1"/>
  <c r="A1014" s="1"/>
  <c r="A1016" s="1"/>
  <c r="A1017" s="1"/>
  <c r="A1055"/>
  <c r="A1057" s="1"/>
  <c r="A1059" s="1"/>
  <c r="A1061" s="1"/>
  <c r="A1063" s="1"/>
  <c r="A1064" s="1"/>
  <c r="A1056"/>
  <c r="A1058" s="1"/>
  <c r="J1109"/>
  <c r="I1113"/>
  <c r="J1097"/>
  <c r="J1099"/>
  <c r="J1101"/>
  <c r="J1103"/>
  <c r="J1105"/>
  <c r="J1107"/>
  <c r="J1146"/>
  <c r="J1148"/>
  <c r="J1150"/>
  <c r="J1152"/>
  <c r="J1154"/>
  <c r="K1204"/>
  <c r="J1192"/>
  <c r="J1194"/>
  <c r="J1196"/>
  <c r="J1198"/>
  <c r="J1200"/>
  <c r="I987"/>
  <c r="J987" s="1"/>
  <c r="I1022"/>
  <c r="I1024"/>
  <c r="J1024" s="1"/>
  <c r="I1026"/>
  <c r="J1026" s="1"/>
  <c r="I1028"/>
  <c r="J1028" s="1"/>
  <c r="I1030"/>
  <c r="J1030" s="1"/>
  <c r="I1032"/>
  <c r="J1032" s="1"/>
  <c r="I1034"/>
  <c r="J1034" s="1"/>
  <c r="I1036"/>
  <c r="J1036" s="1"/>
  <c r="E1037"/>
  <c r="C1040" s="1"/>
  <c r="G1037"/>
  <c r="B1040" s="1"/>
  <c r="E1048"/>
  <c r="J1048" s="1"/>
  <c r="E1050"/>
  <c r="J1050" s="1"/>
  <c r="K1050" s="1"/>
  <c r="E1052"/>
  <c r="J1052" s="1"/>
  <c r="K1052" s="1"/>
  <c r="E1054"/>
  <c r="J1054" s="1"/>
  <c r="K1054" s="1"/>
  <c r="E1056"/>
  <c r="J1056" s="1"/>
  <c r="E1058"/>
  <c r="J1058" s="1"/>
  <c r="H1063"/>
  <c r="J1063" s="1"/>
  <c r="K1063" s="1"/>
  <c r="I1070"/>
  <c r="I1072"/>
  <c r="J1072" s="1"/>
  <c r="I1074"/>
  <c r="J1074" s="1"/>
  <c r="I1076"/>
  <c r="J1076" s="1"/>
  <c r="I1078"/>
  <c r="J1078" s="1"/>
  <c r="I1080"/>
  <c r="J1080" s="1"/>
  <c r="I1082"/>
  <c r="J1082" s="1"/>
  <c r="I1084"/>
  <c r="J1084" s="1"/>
  <c r="E1085"/>
  <c r="C1088" s="1"/>
  <c r="G1085"/>
  <c r="B1088" s="1"/>
  <c r="E1096"/>
  <c r="J1096" s="1"/>
  <c r="E1098"/>
  <c r="J1098" s="1"/>
  <c r="K1098" s="1"/>
  <c r="E1100"/>
  <c r="J1100" s="1"/>
  <c r="K1100" s="1"/>
  <c r="E1102"/>
  <c r="J1102" s="1"/>
  <c r="K1102" s="1"/>
  <c r="E1104"/>
  <c r="J1104" s="1"/>
  <c r="K1104" s="1"/>
  <c r="E1106"/>
  <c r="J1106" s="1"/>
  <c r="K1106" s="1"/>
  <c r="H1111"/>
  <c r="J1111" s="1"/>
  <c r="K1111" s="1"/>
  <c r="I1119"/>
  <c r="I1123"/>
  <c r="J1123" s="1"/>
  <c r="I1125"/>
  <c r="J1125" s="1"/>
  <c r="I1127"/>
  <c r="J1127" s="1"/>
  <c r="I1129"/>
  <c r="J1129" s="1"/>
  <c r="I1131"/>
  <c r="J1131" s="1"/>
  <c r="D1133"/>
  <c r="F1133"/>
  <c r="E1156"/>
  <c r="J1156" s="1"/>
  <c r="K1156" s="1"/>
  <c r="I1165"/>
  <c r="I1169"/>
  <c r="J1169" s="1"/>
  <c r="I1171"/>
  <c r="J1171" s="1"/>
  <c r="I1173"/>
  <c r="J1173" s="1"/>
  <c r="I1175"/>
  <c r="J1175" s="1"/>
  <c r="I1177"/>
  <c r="J1177" s="1"/>
  <c r="D1179"/>
  <c r="F1179"/>
  <c r="E1202"/>
  <c r="J1202" s="1"/>
  <c r="K1202" s="1"/>
  <c r="E1237"/>
  <c r="D1226"/>
  <c r="H1237"/>
  <c r="F1226"/>
  <c r="I1211"/>
  <c r="I1254"/>
  <c r="J1252"/>
  <c r="K1252" s="1"/>
  <c r="J1250"/>
  <c r="J1239"/>
  <c r="I1216"/>
  <c r="J1216" s="1"/>
  <c r="I1217"/>
  <c r="J1217" s="1"/>
  <c r="A1293"/>
  <c r="A1295" s="1"/>
  <c r="A1296" s="1"/>
  <c r="A1298" s="1"/>
  <c r="A1300" s="1"/>
  <c r="A1301" s="1"/>
  <c r="A1294"/>
  <c r="I988"/>
  <c r="J988" s="1"/>
  <c r="I1124"/>
  <c r="J1124" s="1"/>
  <c r="I1126"/>
  <c r="J1126" s="1"/>
  <c r="I1128"/>
  <c r="J1128" s="1"/>
  <c r="I1130"/>
  <c r="J1130" s="1"/>
  <c r="I1132"/>
  <c r="J1132" s="1"/>
  <c r="E1133"/>
  <c r="C1136" s="1"/>
  <c r="I1170"/>
  <c r="J1170" s="1"/>
  <c r="I1172"/>
  <c r="J1172" s="1"/>
  <c r="I1174"/>
  <c r="J1174" s="1"/>
  <c r="I1176"/>
  <c r="J1176" s="1"/>
  <c r="I1178"/>
  <c r="J1178" s="1"/>
  <c r="E1179"/>
  <c r="C1182" s="1"/>
  <c r="D1182" s="1"/>
  <c r="I1237"/>
  <c r="E1226"/>
  <c r="C1229" s="1"/>
  <c r="J1238"/>
  <c r="I1212"/>
  <c r="J1212" s="1"/>
  <c r="J1241"/>
  <c r="J1243"/>
  <c r="J1245"/>
  <c r="J1247"/>
  <c r="A1245"/>
  <c r="A1247" s="1"/>
  <c r="A1248" s="1"/>
  <c r="A1250" s="1"/>
  <c r="A1252" s="1"/>
  <c r="A1253" s="1"/>
  <c r="A1246"/>
  <c r="A1319"/>
  <c r="A1318"/>
  <c r="A1320" s="1"/>
  <c r="A1321" s="1"/>
  <c r="A1323" s="1"/>
  <c r="A1325" s="1"/>
  <c r="A1326" s="1"/>
  <c r="I1218"/>
  <c r="J1218" s="1"/>
  <c r="I1220"/>
  <c r="J1220" s="1"/>
  <c r="I1222"/>
  <c r="J1222" s="1"/>
  <c r="I1224"/>
  <c r="J1224" s="1"/>
  <c r="E1240"/>
  <c r="J1240" s="1"/>
  <c r="E1242"/>
  <c r="J1242" s="1"/>
  <c r="K1242" s="1"/>
  <c r="E1244"/>
  <c r="J1244" s="1"/>
  <c r="K1244" s="1"/>
  <c r="E1246"/>
  <c r="J1246" s="1"/>
  <c r="K1246" s="1"/>
  <c r="E1248"/>
  <c r="J1248" s="1"/>
  <c r="K1248" s="1"/>
  <c r="I1260"/>
  <c r="J1260" s="1"/>
  <c r="I1262"/>
  <c r="J1262" s="1"/>
  <c r="I1311"/>
  <c r="I1298"/>
  <c r="I1264"/>
  <c r="J1264" s="1"/>
  <c r="I1266"/>
  <c r="J1266" s="1"/>
  <c r="I1268"/>
  <c r="J1268" s="1"/>
  <c r="I1270"/>
  <c r="J1270" s="1"/>
  <c r="I1272"/>
  <c r="J1272" s="1"/>
  <c r="D1274"/>
  <c r="F1274"/>
  <c r="H1285"/>
  <c r="I1286"/>
  <c r="H1287"/>
  <c r="E1288"/>
  <c r="I1288"/>
  <c r="H1289"/>
  <c r="E1290"/>
  <c r="I1290"/>
  <c r="I1292"/>
  <c r="I1294"/>
  <c r="I1296"/>
  <c r="I1300"/>
  <c r="I1312"/>
  <c r="J1312" s="1"/>
  <c r="K1312" s="1"/>
  <c r="I1314"/>
  <c r="J1314" s="1"/>
  <c r="I1316"/>
  <c r="I1318"/>
  <c r="I1320"/>
  <c r="I1323"/>
  <c r="J1323" s="1"/>
  <c r="J1335"/>
  <c r="J1337"/>
  <c r="K1337" s="1"/>
  <c r="J1341"/>
  <c r="K1341" s="1"/>
  <c r="J1365"/>
  <c r="K1365" s="1"/>
  <c r="J1423"/>
  <c r="K1423" s="1"/>
  <c r="K1406"/>
  <c r="J1501"/>
  <c r="K1501" s="1"/>
  <c r="C1502"/>
  <c r="I1215"/>
  <c r="J1215" s="1"/>
  <c r="I1259"/>
  <c r="H1326"/>
  <c r="J1326" s="1"/>
  <c r="K1326" s="1"/>
  <c r="H1300"/>
  <c r="E1311"/>
  <c r="E1298"/>
  <c r="I1263"/>
  <c r="J1263" s="1"/>
  <c r="I1265"/>
  <c r="J1265" s="1"/>
  <c r="I1267"/>
  <c r="J1267" s="1"/>
  <c r="I1269"/>
  <c r="J1269" s="1"/>
  <c r="I1271"/>
  <c r="J1271" s="1"/>
  <c r="I1273"/>
  <c r="J1273" s="1"/>
  <c r="E1274"/>
  <c r="C1277" s="1"/>
  <c r="D1277" s="1"/>
  <c r="E1285"/>
  <c r="I1285"/>
  <c r="H1286"/>
  <c r="E1287"/>
  <c r="H1288"/>
  <c r="E1289"/>
  <c r="H1290"/>
  <c r="H1291"/>
  <c r="J1291" s="1"/>
  <c r="E1292"/>
  <c r="J1292" s="1"/>
  <c r="K1292" s="1"/>
  <c r="H1293"/>
  <c r="J1293" s="1"/>
  <c r="K1293" s="1"/>
  <c r="E1294"/>
  <c r="J1294" s="1"/>
  <c r="H1295"/>
  <c r="J1295" s="1"/>
  <c r="E1296"/>
  <c r="J1296" s="1"/>
  <c r="K1296" s="1"/>
  <c r="H1298"/>
  <c r="D1300"/>
  <c r="H1301"/>
  <c r="J1301" s="1"/>
  <c r="E1316"/>
  <c r="H1317"/>
  <c r="J1317" s="1"/>
  <c r="E1318"/>
  <c r="H1319"/>
  <c r="J1319" s="1"/>
  <c r="E1320"/>
  <c r="H1321"/>
  <c r="J1321" s="1"/>
  <c r="K1321" s="1"/>
  <c r="J1358"/>
  <c r="C1631"/>
  <c r="J1631" s="1"/>
  <c r="C1526"/>
  <c r="J1383"/>
  <c r="K1383" s="1"/>
  <c r="C1621"/>
  <c r="J1621" s="1"/>
  <c r="J1385"/>
  <c r="K1385" s="1"/>
  <c r="C1624"/>
  <c r="J1624" s="1"/>
  <c r="J1387"/>
  <c r="K1387" s="1"/>
  <c r="C1626"/>
  <c r="J1626" s="1"/>
  <c r="J1389"/>
  <c r="K1389" s="1"/>
  <c r="C1628"/>
  <c r="J1628" s="1"/>
  <c r="J1391"/>
  <c r="K1391" s="1"/>
  <c r="C1412"/>
  <c r="J1412" s="1"/>
  <c r="K1412" s="1"/>
  <c r="J1475"/>
  <c r="C1476"/>
  <c r="C1625"/>
  <c r="J1625" s="1"/>
  <c r="C1627"/>
  <c r="J1627" s="1"/>
  <c r="C1529"/>
  <c r="J1529" s="1"/>
  <c r="J1585"/>
  <c r="K1585" s="1"/>
  <c r="E6" i="153" l="1"/>
  <c r="D7"/>
  <c r="K727" i="16"/>
  <c r="K447"/>
  <c r="K299"/>
  <c r="K1317"/>
  <c r="J1298"/>
  <c r="K1298" s="1"/>
  <c r="K1240"/>
  <c r="K1295"/>
  <c r="K738"/>
  <c r="K729"/>
  <c r="K684"/>
  <c r="K551"/>
  <c r="G221"/>
  <c r="K599"/>
  <c r="K454"/>
  <c r="G623"/>
  <c r="K787"/>
  <c r="K1294"/>
  <c r="D1040"/>
  <c r="K348"/>
  <c r="J1318"/>
  <c r="K1318" s="1"/>
  <c r="J453"/>
  <c r="K453" s="1"/>
  <c r="D273"/>
  <c r="G944"/>
  <c r="K1064"/>
  <c r="G1181"/>
  <c r="K1103"/>
  <c r="D765"/>
  <c r="K783"/>
  <c r="K779"/>
  <c r="K777"/>
  <c r="D527"/>
  <c r="G717"/>
  <c r="J1316"/>
  <c r="K1316" s="1"/>
  <c r="K788"/>
  <c r="K337"/>
  <c r="K239"/>
  <c r="K1319"/>
  <c r="K1301"/>
  <c r="K1291"/>
  <c r="J1300"/>
  <c r="K1300" s="1"/>
  <c r="K1323"/>
  <c r="K1314"/>
  <c r="K1238"/>
  <c r="K1058"/>
  <c r="D992"/>
  <c r="D945"/>
  <c r="D899"/>
  <c r="D811"/>
  <c r="K1205"/>
  <c r="K821"/>
  <c r="K965"/>
  <c r="K781"/>
  <c r="K776"/>
  <c r="D479"/>
  <c r="K785"/>
  <c r="D624"/>
  <c r="G574"/>
  <c r="K734"/>
  <c r="D222"/>
  <c r="K910"/>
  <c r="G671"/>
  <c r="K736"/>
  <c r="J1397"/>
  <c r="K1397" s="1"/>
  <c r="J1320"/>
  <c r="K1320" s="1"/>
  <c r="D1229"/>
  <c r="D1136"/>
  <c r="D1088"/>
  <c r="K1056"/>
  <c r="K1107"/>
  <c r="K1099"/>
  <c r="K1159"/>
  <c r="D855"/>
  <c r="K914"/>
  <c r="K877"/>
  <c r="D575"/>
  <c r="G526"/>
  <c r="D377"/>
  <c r="K735"/>
  <c r="K500"/>
  <c r="K291"/>
  <c r="K235"/>
  <c r="D172"/>
  <c r="G171"/>
  <c r="J1065"/>
  <c r="K1048"/>
  <c r="J1113"/>
  <c r="K1096"/>
  <c r="J878"/>
  <c r="K863"/>
  <c r="J789"/>
  <c r="K773"/>
  <c r="J696"/>
  <c r="K680"/>
  <c r="J300"/>
  <c r="K281"/>
  <c r="J834"/>
  <c r="K819"/>
  <c r="J1526"/>
  <c r="J1530" s="1"/>
  <c r="C1530"/>
  <c r="J1374"/>
  <c r="K1358"/>
  <c r="J1290"/>
  <c r="K1290" s="1"/>
  <c r="J1288"/>
  <c r="K1288" s="1"/>
  <c r="J1286"/>
  <c r="K1286" s="1"/>
  <c r="J1350"/>
  <c r="K1350" s="1"/>
  <c r="K1335"/>
  <c r="J1287"/>
  <c r="K1287" s="1"/>
  <c r="J1285"/>
  <c r="G1276"/>
  <c r="I1327"/>
  <c r="K1315"/>
  <c r="J1311"/>
  <c r="K1245"/>
  <c r="K1241"/>
  <c r="K1239"/>
  <c r="I1226"/>
  <c r="J1211"/>
  <c r="J1237"/>
  <c r="G1135"/>
  <c r="I1133"/>
  <c r="J1119"/>
  <c r="J1022"/>
  <c r="I1037"/>
  <c r="K1198"/>
  <c r="K1194"/>
  <c r="K1152"/>
  <c r="K1148"/>
  <c r="K1105"/>
  <c r="K1101"/>
  <c r="K1097"/>
  <c r="K1109"/>
  <c r="K1011"/>
  <c r="K1010"/>
  <c r="K1008"/>
  <c r="K1006"/>
  <c r="K1004"/>
  <c r="K1002"/>
  <c r="K1000"/>
  <c r="K1197"/>
  <c r="K1193"/>
  <c r="K1153"/>
  <c r="K1149"/>
  <c r="K1145"/>
  <c r="J1160"/>
  <c r="K1144"/>
  <c r="K1057"/>
  <c r="K1053"/>
  <c r="K1049"/>
  <c r="K1061"/>
  <c r="K1012"/>
  <c r="K1009"/>
  <c r="K1007"/>
  <c r="K1005"/>
  <c r="K1003"/>
  <c r="K1001"/>
  <c r="I989"/>
  <c r="J973"/>
  <c r="J1016"/>
  <c r="K1016" s="1"/>
  <c r="J839"/>
  <c r="I852"/>
  <c r="I808"/>
  <c r="J795"/>
  <c r="K960"/>
  <c r="K956"/>
  <c r="K916"/>
  <c r="K912"/>
  <c r="K908"/>
  <c r="K919"/>
  <c r="K828"/>
  <c r="K963"/>
  <c r="K959"/>
  <c r="K955"/>
  <c r="K917"/>
  <c r="K913"/>
  <c r="K909"/>
  <c r="K872"/>
  <c r="K868"/>
  <c r="K864"/>
  <c r="K874"/>
  <c r="K824"/>
  <c r="K820"/>
  <c r="K830"/>
  <c r="K782"/>
  <c r="K780"/>
  <c r="K778"/>
  <c r="K775"/>
  <c r="K774"/>
  <c r="I762"/>
  <c r="J748"/>
  <c r="K740"/>
  <c r="J605"/>
  <c r="I621"/>
  <c r="G478"/>
  <c r="G428"/>
  <c r="G376"/>
  <c r="K638"/>
  <c r="K634"/>
  <c r="K594"/>
  <c r="K590"/>
  <c r="K586"/>
  <c r="I572"/>
  <c r="K545"/>
  <c r="K541"/>
  <c r="K537"/>
  <c r="K498"/>
  <c r="K494"/>
  <c r="K490"/>
  <c r="I476"/>
  <c r="K442"/>
  <c r="K438"/>
  <c r="K451"/>
  <c r="K396"/>
  <c r="K392"/>
  <c r="K388"/>
  <c r="I374"/>
  <c r="K343"/>
  <c r="K339"/>
  <c r="K336"/>
  <c r="K335"/>
  <c r="K333"/>
  <c r="K351"/>
  <c r="I219"/>
  <c r="J203"/>
  <c r="K685"/>
  <c r="K681"/>
  <c r="K692"/>
  <c r="K644"/>
  <c r="K639"/>
  <c r="K635"/>
  <c r="K591"/>
  <c r="K587"/>
  <c r="J600"/>
  <c r="K600" s="1"/>
  <c r="K583"/>
  <c r="K544"/>
  <c r="K540"/>
  <c r="K536"/>
  <c r="K548"/>
  <c r="K497"/>
  <c r="K493"/>
  <c r="K489"/>
  <c r="K448"/>
  <c r="K445"/>
  <c r="K441"/>
  <c r="J455"/>
  <c r="K437"/>
  <c r="K397"/>
  <c r="K393"/>
  <c r="K389"/>
  <c r="J404"/>
  <c r="K385"/>
  <c r="K344"/>
  <c r="K340"/>
  <c r="K334"/>
  <c r="I322"/>
  <c r="J305"/>
  <c r="J350"/>
  <c r="K350" s="1"/>
  <c r="J253"/>
  <c r="I270"/>
  <c r="K188"/>
  <c r="K184"/>
  <c r="K292"/>
  <c r="K288"/>
  <c r="K284"/>
  <c r="K298"/>
  <c r="K240"/>
  <c r="K236"/>
  <c r="K232"/>
  <c r="K247"/>
  <c r="K189"/>
  <c r="K185"/>
  <c r="K181"/>
  <c r="K194"/>
  <c r="K246"/>
  <c r="K180"/>
  <c r="J198"/>
  <c r="I1274"/>
  <c r="J1259"/>
  <c r="J1289"/>
  <c r="K1289" s="1"/>
  <c r="I1302"/>
  <c r="K1313"/>
  <c r="K1310"/>
  <c r="K1247"/>
  <c r="K1243"/>
  <c r="K1325"/>
  <c r="K1250"/>
  <c r="G1228"/>
  <c r="I1179"/>
  <c r="J1165"/>
  <c r="J1070"/>
  <c r="I1085"/>
  <c r="K1200"/>
  <c r="K1196"/>
  <c r="K1192"/>
  <c r="K1154"/>
  <c r="K1150"/>
  <c r="K1146"/>
  <c r="A1010"/>
  <c r="A1011"/>
  <c r="K1199"/>
  <c r="K1195"/>
  <c r="K1191"/>
  <c r="J1206"/>
  <c r="K1206" s="1"/>
  <c r="K1190"/>
  <c r="K1151"/>
  <c r="K1147"/>
  <c r="K1059"/>
  <c r="K1055"/>
  <c r="K1051"/>
  <c r="G991"/>
  <c r="I942"/>
  <c r="J928"/>
  <c r="I896"/>
  <c r="J882"/>
  <c r="K962"/>
  <c r="K958"/>
  <c r="K954"/>
  <c r="K921"/>
  <c r="K826"/>
  <c r="I715"/>
  <c r="J701"/>
  <c r="K961"/>
  <c r="K957"/>
  <c r="J969"/>
  <c r="K953"/>
  <c r="K915"/>
  <c r="K911"/>
  <c r="J923"/>
  <c r="K907"/>
  <c r="K870"/>
  <c r="K866"/>
  <c r="K827"/>
  <c r="K822"/>
  <c r="K832"/>
  <c r="I669"/>
  <c r="J655"/>
  <c r="J509"/>
  <c r="I524"/>
  <c r="K636"/>
  <c r="J650"/>
  <c r="K632"/>
  <c r="K592"/>
  <c r="K588"/>
  <c r="K584"/>
  <c r="K543"/>
  <c r="K539"/>
  <c r="K535"/>
  <c r="J552"/>
  <c r="K496"/>
  <c r="K492"/>
  <c r="K488"/>
  <c r="K444"/>
  <c r="K440"/>
  <c r="I455"/>
  <c r="I426"/>
  <c r="K398"/>
  <c r="K394"/>
  <c r="K390"/>
  <c r="K386"/>
  <c r="K345"/>
  <c r="K341"/>
  <c r="K338"/>
  <c r="J742"/>
  <c r="K742" s="1"/>
  <c r="K726"/>
  <c r="K683"/>
  <c r="I696"/>
  <c r="K642"/>
  <c r="K637"/>
  <c r="K633"/>
  <c r="K646"/>
  <c r="K593"/>
  <c r="K589"/>
  <c r="K585"/>
  <c r="K546"/>
  <c r="K542"/>
  <c r="K538"/>
  <c r="K550"/>
  <c r="K495"/>
  <c r="K491"/>
  <c r="J504"/>
  <c r="K487"/>
  <c r="K446"/>
  <c r="K443"/>
  <c r="K439"/>
  <c r="K395"/>
  <c r="K391"/>
  <c r="K387"/>
  <c r="K403"/>
  <c r="K346"/>
  <c r="K342"/>
  <c r="G324"/>
  <c r="I169"/>
  <c r="K190"/>
  <c r="K186"/>
  <c r="K182"/>
  <c r="K294"/>
  <c r="K290"/>
  <c r="K286"/>
  <c r="K282"/>
  <c r="K296"/>
  <c r="K242"/>
  <c r="K238"/>
  <c r="K234"/>
  <c r="J248"/>
  <c r="K230"/>
  <c r="K191"/>
  <c r="K187"/>
  <c r="K183"/>
  <c r="K196"/>
  <c r="K244"/>
  <c r="K192"/>
  <c r="K197"/>
  <c r="G1398" l="1"/>
  <c r="K248"/>
  <c r="J1018"/>
  <c r="K1018" s="1"/>
  <c r="K504"/>
  <c r="K552"/>
  <c r="K650"/>
  <c r="K789"/>
  <c r="K878"/>
  <c r="K1065"/>
  <c r="E899"/>
  <c r="I897"/>
  <c r="J896"/>
  <c r="E273"/>
  <c r="I271"/>
  <c r="E172"/>
  <c r="I170"/>
  <c r="E527"/>
  <c r="J524"/>
  <c r="I525"/>
  <c r="J525"/>
  <c r="K923"/>
  <c r="K969"/>
  <c r="E718"/>
  <c r="J715"/>
  <c r="I716"/>
  <c r="J716"/>
  <c r="E1182"/>
  <c r="I1180"/>
  <c r="J1179"/>
  <c r="K198"/>
  <c r="K404"/>
  <c r="I477"/>
  <c r="E479"/>
  <c r="J476"/>
  <c r="J477"/>
  <c r="E624"/>
  <c r="J621"/>
  <c r="I622"/>
  <c r="J622"/>
  <c r="I763"/>
  <c r="E765"/>
  <c r="J762"/>
  <c r="J763"/>
  <c r="J852"/>
  <c r="E855"/>
  <c r="I853"/>
  <c r="E992"/>
  <c r="I990"/>
  <c r="J989"/>
  <c r="K1160"/>
  <c r="J1037"/>
  <c r="E1040"/>
  <c r="I1038"/>
  <c r="I427"/>
  <c r="E429"/>
  <c r="J426"/>
  <c r="J427"/>
  <c r="I670"/>
  <c r="E672"/>
  <c r="J669"/>
  <c r="J670"/>
  <c r="E945"/>
  <c r="I943"/>
  <c r="J942"/>
  <c r="J1085"/>
  <c r="E1088"/>
  <c r="I1086"/>
  <c r="E1277"/>
  <c r="I1275"/>
  <c r="J1274"/>
  <c r="E325"/>
  <c r="I323"/>
  <c r="K455"/>
  <c r="E222"/>
  <c r="I220"/>
  <c r="J352"/>
  <c r="K352" s="1"/>
  <c r="E377"/>
  <c r="I375"/>
  <c r="I573"/>
  <c r="E575"/>
  <c r="J572"/>
  <c r="J573"/>
  <c r="I809"/>
  <c r="E811"/>
  <c r="J808"/>
  <c r="J809"/>
  <c r="E1136"/>
  <c r="I1134"/>
  <c r="J1133"/>
  <c r="K1237"/>
  <c r="J1254"/>
  <c r="K1254" s="1"/>
  <c r="E1229"/>
  <c r="I1227"/>
  <c r="J1226"/>
  <c r="K1311"/>
  <c r="J1327"/>
  <c r="K1327" s="1"/>
  <c r="K1285"/>
  <c r="J1302"/>
  <c r="K1302" s="1"/>
  <c r="K1374"/>
  <c r="G1375"/>
  <c r="K834"/>
  <c r="K300"/>
  <c r="K696"/>
  <c r="K1113"/>
  <c r="G46" i="153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G159" s="1"/>
  <c r="G160" s="1"/>
  <c r="G161" s="1"/>
  <c r="G162" s="1"/>
  <c r="G163" s="1"/>
  <c r="G164" s="1"/>
  <c r="G165" s="1"/>
  <c r="G166" s="1"/>
  <c r="G167" s="1"/>
  <c r="G168" s="1"/>
  <c r="G169" s="1"/>
  <c r="G170" s="1"/>
  <c r="G171" s="1"/>
  <c r="G172" s="1"/>
  <c r="G173" s="1"/>
  <c r="G174" s="1"/>
  <c r="G175" s="1"/>
  <c r="G176" s="1"/>
  <c r="G177" s="1"/>
  <c r="G178" s="1"/>
  <c r="G179" s="1"/>
  <c r="G180" s="1"/>
  <c r="G181" s="1"/>
  <c r="G182" s="1"/>
  <c r="G183" s="1"/>
  <c r="G184" s="1"/>
  <c r="G185" s="1"/>
  <c r="G186" s="1"/>
  <c r="G187" s="1"/>
  <c r="G188" s="1"/>
  <c r="G189" s="1"/>
  <c r="G190" s="1"/>
  <c r="G191" s="1"/>
  <c r="G192" s="1"/>
  <c r="G193" s="1"/>
  <c r="G194" s="1"/>
  <c r="G195" s="1"/>
  <c r="G196" s="1"/>
  <c r="G197" s="1"/>
  <c r="G198" s="1"/>
  <c r="G199" s="1"/>
  <c r="G200" s="1"/>
  <c r="G201" s="1"/>
  <c r="G202" s="1"/>
  <c r="G203" s="1"/>
  <c r="G204" s="1"/>
  <c r="G205" s="1"/>
  <c r="G206" s="1"/>
  <c r="G207" s="1"/>
  <c r="G208" s="1"/>
  <c r="G209" s="1"/>
  <c r="G210" s="1"/>
  <c r="G211" s="1"/>
  <c r="G212" s="1"/>
  <c r="G213" s="1"/>
  <c r="G214" s="1"/>
  <c r="G215" s="1"/>
  <c r="G216" s="1"/>
  <c r="G217" s="1"/>
  <c r="G218" s="1"/>
  <c r="G219" s="1"/>
  <c r="G220" s="1"/>
  <c r="G221" l="1"/>
  <c r="G222" s="1"/>
  <c r="G223" s="1"/>
  <c r="G224" s="1"/>
  <c r="G225" s="1"/>
  <c r="G226" s="1"/>
  <c r="G227" s="1"/>
  <c r="G228" s="1"/>
  <c r="G229" s="1"/>
  <c r="G230" s="1"/>
  <c r="G231" s="1"/>
  <c r="G232" s="1"/>
  <c r="G233" s="1"/>
  <c r="G234" s="1"/>
  <c r="G235" s="1"/>
  <c r="G236" s="1"/>
  <c r="G237" s="1"/>
  <c r="G238" s="1"/>
  <c r="G239" s="1"/>
  <c r="G240" s="1"/>
  <c r="G241" s="1"/>
  <c r="G242" s="1"/>
  <c r="G243" s="1"/>
  <c r="G244" s="1"/>
  <c r="G245" s="1"/>
  <c r="G246" s="1"/>
  <c r="G247" s="1"/>
  <c r="G248" s="1"/>
  <c r="G249" s="1"/>
  <c r="G250" s="1"/>
  <c r="G251" s="1"/>
  <c r="G252" s="1"/>
  <c r="G253" s="1"/>
  <c r="G254" s="1"/>
  <c r="G255" s="1"/>
  <c r="G256" s="1"/>
  <c r="G257" s="1"/>
  <c r="G258" s="1"/>
  <c r="G259" s="1"/>
  <c r="G260" s="1"/>
  <c r="G261" s="1"/>
  <c r="G262" s="1"/>
  <c r="G263" s="1"/>
  <c r="G264" s="1"/>
  <c r="G265" s="1"/>
  <c r="G266" s="1"/>
  <c r="G267" s="1"/>
  <c r="G268" s="1"/>
  <c r="G269" s="1"/>
  <c r="G270" s="1"/>
  <c r="G271" s="1"/>
  <c r="G272" s="1"/>
  <c r="G273" s="1"/>
  <c r="G274" s="1"/>
  <c r="G275" s="1"/>
  <c r="G276" s="1"/>
  <c r="G277" s="1"/>
  <c r="G278" s="1"/>
  <c r="G279" s="1"/>
  <c r="G280" s="1"/>
  <c r="G281" s="1"/>
  <c r="G282" s="1"/>
  <c r="G283" s="1"/>
  <c r="G284" s="1"/>
  <c r="G285" s="1"/>
  <c r="G286" s="1"/>
  <c r="G287" s="1"/>
  <c r="G288" s="1"/>
  <c r="G289" s="1"/>
  <c r="G290" s="1"/>
  <c r="G291" s="1"/>
  <c r="G292" s="1"/>
  <c r="G293" s="1"/>
  <c r="G294" s="1"/>
  <c r="G295" s="1"/>
  <c r="G296" s="1"/>
  <c r="G297" s="1"/>
  <c r="G298" s="1"/>
  <c r="G299" s="1"/>
  <c r="G300" s="1"/>
  <c r="G301" s="1"/>
  <c r="G302" s="1"/>
  <c r="G303" s="1"/>
  <c r="G304" s="1"/>
  <c r="G305" s="1"/>
  <c r="G306" s="1"/>
  <c r="G307" s="1"/>
  <c r="G308" s="1"/>
  <c r="G309" s="1"/>
  <c r="G310" s="1"/>
  <c r="G311" s="1"/>
  <c r="G312" s="1"/>
  <c r="G313" s="1"/>
  <c r="G314" s="1"/>
  <c r="G315" s="1"/>
  <c r="G316" s="1"/>
  <c r="G317" s="1"/>
  <c r="G318" s="1"/>
  <c r="G319" s="1"/>
  <c r="G320" s="1"/>
  <c r="G321" s="1"/>
  <c r="G322" s="1"/>
  <c r="G323" s="1"/>
  <c r="G324" s="1"/>
  <c r="G325" s="1"/>
  <c r="G326" s="1"/>
  <c r="G327" s="1"/>
  <c r="G328" s="1"/>
  <c r="G329" s="1"/>
  <c r="G330" s="1"/>
  <c r="G331" s="1"/>
  <c r="G332" s="1"/>
  <c r="G333" s="1"/>
  <c r="G334" s="1"/>
  <c r="G335" s="1"/>
  <c r="G336" s="1"/>
  <c r="G337" s="1"/>
</calcChain>
</file>

<file path=xl/sharedStrings.xml><?xml version="1.0" encoding="utf-8"?>
<sst xmlns="http://schemas.openxmlformats.org/spreadsheetml/2006/main" count="5098" uniqueCount="782">
  <si>
    <t>Date</t>
  </si>
  <si>
    <t>Département</t>
  </si>
  <si>
    <t>Management</t>
  </si>
  <si>
    <t>Services</t>
  </si>
  <si>
    <t>Investigation</t>
  </si>
  <si>
    <t>Perrine ODIER</t>
  </si>
  <si>
    <t>Rubriques</t>
  </si>
  <si>
    <t xml:space="preserve">Montant en FCFA </t>
  </si>
  <si>
    <t>Total montant reçu</t>
  </si>
  <si>
    <t>Total montant dépensé</t>
  </si>
  <si>
    <t>Solde</t>
  </si>
  <si>
    <t>Details</t>
  </si>
  <si>
    <t>Type de dépenses</t>
  </si>
  <si>
    <t>Departement</t>
  </si>
  <si>
    <t>Received</t>
  </si>
  <si>
    <t>Spent</t>
  </si>
  <si>
    <t>Balance</t>
  </si>
  <si>
    <t>Name</t>
  </si>
  <si>
    <t>Receipt</t>
  </si>
  <si>
    <t>Donor</t>
  </si>
  <si>
    <t>Project</t>
  </si>
  <si>
    <t>Country</t>
  </si>
  <si>
    <t>Contrôle</t>
  </si>
  <si>
    <t>Code budgetaire</t>
  </si>
  <si>
    <t>BCI</t>
  </si>
  <si>
    <t>Caisse</t>
  </si>
  <si>
    <t>Herick</t>
  </si>
  <si>
    <t>Jospin</t>
  </si>
  <si>
    <t>Dalia</t>
  </si>
  <si>
    <t>P29</t>
  </si>
  <si>
    <t>I23C</t>
  </si>
  <si>
    <t>Evariste</t>
  </si>
  <si>
    <t>Ted</t>
  </si>
  <si>
    <t>Shely</t>
  </si>
  <si>
    <t>Transport</t>
  </si>
  <si>
    <t>Jack-Bénisson</t>
  </si>
  <si>
    <t>Noms &amp; Prénoms</t>
  </si>
  <si>
    <t>Total reçu</t>
  </si>
  <si>
    <t>Total Dépenses</t>
  </si>
  <si>
    <t>Total versement</t>
  </si>
  <si>
    <t>Fonds Exterieur pour le projet</t>
  </si>
  <si>
    <t>Balance calculée</t>
  </si>
  <si>
    <t>Versement reçu</t>
  </si>
  <si>
    <t>Versements faits</t>
  </si>
  <si>
    <t>Dépenses</t>
  </si>
  <si>
    <t>Donations</t>
  </si>
  <si>
    <t>Banque</t>
  </si>
  <si>
    <t>Crépin</t>
  </si>
  <si>
    <t>i23c</t>
  </si>
  <si>
    <t>Perrine Odier</t>
  </si>
  <si>
    <t>TOTAL</t>
  </si>
  <si>
    <t>DIFFERENCE</t>
  </si>
  <si>
    <t/>
  </si>
  <si>
    <t>Mois</t>
  </si>
  <si>
    <t>Noms &amp; prénoms</t>
  </si>
  <si>
    <t>MONTANT RECU DE</t>
  </si>
  <si>
    <t>Transféré</t>
  </si>
  <si>
    <t>Dépensé</t>
  </si>
  <si>
    <t xml:space="preserve">Remboursement </t>
  </si>
  <si>
    <t>Caisses</t>
  </si>
  <si>
    <t>CAISSE</t>
  </si>
  <si>
    <t>CAISSE PALF</t>
  </si>
  <si>
    <t>BANQUES</t>
  </si>
  <si>
    <t>BCI-Compte principal</t>
  </si>
  <si>
    <t>BCI-sous compte</t>
  </si>
  <si>
    <t>BALANCE CAISSES ET BANQUE AU 31 AOÜT 2020</t>
  </si>
  <si>
    <t>AOÜT</t>
  </si>
  <si>
    <t>Balance au          01 AOÜT 2020</t>
  </si>
  <si>
    <t>Balance au 31 AOÜT  2020</t>
  </si>
  <si>
    <t>Hérick</t>
  </si>
  <si>
    <t>Monnaie de tenue de compte: XAF</t>
  </si>
  <si>
    <t>BALANCE CAISSES ET BANQUE AU 31 JUILLET 2020</t>
  </si>
  <si>
    <t>JUILLET</t>
  </si>
  <si>
    <t>Balance au 01
 JUILLET 2020</t>
  </si>
  <si>
    <t>Balance au 31
 JUILLET 2020</t>
  </si>
  <si>
    <t>Versement</t>
  </si>
  <si>
    <t>Christian</t>
  </si>
  <si>
    <t>Geisner</t>
  </si>
  <si>
    <t>BALANCE CAISSES ET BANQUE AU 30 Septembre  2020</t>
  </si>
  <si>
    <t>SEPTEMBRE</t>
  </si>
  <si>
    <t>Balance au          01 Septembre 2020</t>
  </si>
  <si>
    <t>N°Pièce</t>
  </si>
  <si>
    <t>Naftalie</t>
  </si>
  <si>
    <t>I73X</t>
  </si>
  <si>
    <t>I55S</t>
  </si>
  <si>
    <t>Ecart à régulariser</t>
  </si>
  <si>
    <t>Balance au 30 Septembre 2020</t>
  </si>
  <si>
    <t>BALANCE CAISSES ET BANQUE AU 31 Octobre 2020</t>
  </si>
  <si>
    <t>Balance au          01 Octobre 2020</t>
  </si>
  <si>
    <t>Balance au 31 Octobre 2020</t>
  </si>
  <si>
    <t>OCTOBRE</t>
  </si>
  <si>
    <t>Jack/Crépin</t>
  </si>
  <si>
    <t>Naftali</t>
  </si>
  <si>
    <t>Merveille</t>
  </si>
  <si>
    <t>Perrine</t>
  </si>
  <si>
    <t>BALANCE CAISSES ET BANQUE AU 30 Novembre 2020</t>
  </si>
  <si>
    <t>Balance au          01 Novembre 2020</t>
  </si>
  <si>
    <t>Balance au 30 Novembre 2020</t>
  </si>
  <si>
    <t>NOVEMBRE</t>
  </si>
  <si>
    <t>Hérick/Christian</t>
  </si>
  <si>
    <t xml:space="preserve">Ecart </t>
  </si>
  <si>
    <t>T44</t>
  </si>
  <si>
    <t>DECEMBRE</t>
  </si>
  <si>
    <t>Balance au          01 Décembre 2020</t>
  </si>
  <si>
    <t>Balance au 31 Décembre 2020</t>
  </si>
  <si>
    <t>BALANCE CAISSES ET BANQUE AU 31 Décembre 2020</t>
  </si>
  <si>
    <t>Hérick/Geisner</t>
  </si>
  <si>
    <t>JANVIER</t>
  </si>
  <si>
    <t>BALANCE CAISSES ET BANQUE AU 31 JANVIER 2021</t>
  </si>
  <si>
    <t>Balance au          01 Janvier 2021</t>
  </si>
  <si>
    <t>Balance au 31 Janvier 2021</t>
  </si>
  <si>
    <t>Hérick/Crépin</t>
  </si>
  <si>
    <t>Tiffany</t>
  </si>
  <si>
    <t>BALANCE CAISSES ET BANQUE AU 28 FEVRIER  2021</t>
  </si>
  <si>
    <t>FEVRIER</t>
  </si>
  <si>
    <t>Balance au          01 Février  2021</t>
  </si>
  <si>
    <t>Balance au 28 Février 2021</t>
  </si>
  <si>
    <t>Hérick/Geis</t>
  </si>
  <si>
    <t>BALANCE CAISSES ET BANQUE AU 31 Mars  2021</t>
  </si>
  <si>
    <t>MARS</t>
  </si>
  <si>
    <t>Balance au          01 Mars  2021</t>
  </si>
  <si>
    <t>Balance au 31 Mars 2021</t>
  </si>
  <si>
    <t>Activiste</t>
  </si>
  <si>
    <t>BALANCE CAISSES ET BANQUE AU 30 AVRIL  2021</t>
  </si>
  <si>
    <t>Balance au          01 Avril  2021</t>
  </si>
  <si>
    <t>Balance au 30 Avril 2021</t>
  </si>
  <si>
    <t>AVRIL</t>
  </si>
  <si>
    <t>BALANCE CAISSES ET BANQUE AU 30  Mai  2021</t>
  </si>
  <si>
    <t>Balance au          01 Mai  2021</t>
  </si>
  <si>
    <t>Balance au 30 Mai 2021</t>
  </si>
  <si>
    <t>MAI</t>
  </si>
  <si>
    <t>BALANCE CAISSES ET BANQUE AU 30  Juin  2021</t>
  </si>
  <si>
    <t>Balance au 30 Juin  2021</t>
  </si>
  <si>
    <t>Balance au          01 Juin  2021</t>
  </si>
  <si>
    <t>JUIN</t>
  </si>
  <si>
    <t>BALANCE CAISSES ET BANQUE AU 31 Juillet  2021</t>
  </si>
  <si>
    <t>Balance au          01 Juillet  2021</t>
  </si>
  <si>
    <t>Balance au 31 Juillet  2021</t>
  </si>
  <si>
    <t>AOUT</t>
  </si>
  <si>
    <t>Balance au          01 Août 2021</t>
  </si>
  <si>
    <t>BALANCE CAISSES ET BANQUE AU 31 Août  2021</t>
  </si>
  <si>
    <t>Balance au 31 Août 2021</t>
  </si>
  <si>
    <t>Grace</t>
  </si>
  <si>
    <t>Godfré</t>
  </si>
  <si>
    <t>BALANCE CAISSES ET BANQUE AU 30 Septembre 2021</t>
  </si>
  <si>
    <t>Balance a   01 Septembre 2021</t>
  </si>
  <si>
    <t>Serdroque</t>
  </si>
  <si>
    <t>BCI-Sous Compte</t>
  </si>
  <si>
    <t>Balance a   01 Octobre 2021</t>
  </si>
  <si>
    <t>Balance au 31 Octobre 2021</t>
  </si>
  <si>
    <t>Balance au 31 Septembre 2021</t>
  </si>
  <si>
    <t>BALANCE CAISSES ET BANQUE AU 31 Octobre 2021</t>
  </si>
  <si>
    <t>Axel</t>
  </si>
  <si>
    <t>Legal</t>
  </si>
  <si>
    <t>Media</t>
  </si>
  <si>
    <t>BCI-</t>
  </si>
  <si>
    <t>BALANCE 30 Novembre 2021</t>
  </si>
  <si>
    <t>BALANCE 01 Novembre 2021</t>
  </si>
  <si>
    <t>BALANCE CAISSES ET BANQUE AU 30 Novembre 2021</t>
  </si>
  <si>
    <t>TOTAL RECU EN Novembre</t>
  </si>
  <si>
    <t>Balance a   01 Novembre 2021</t>
  </si>
  <si>
    <t>B52</t>
  </si>
  <si>
    <t>TOTAL DEPENSE EN NOVEMBRE</t>
  </si>
  <si>
    <t>BALANCE 01 Décembre 2021</t>
  </si>
  <si>
    <t>TOTAL RECU EN DECEMBRE</t>
  </si>
  <si>
    <t>TOTAL DEPENSE EN DECEMBRE</t>
  </si>
  <si>
    <t>Balance a   01 Décembre 2021</t>
  </si>
  <si>
    <t>Balance au 31 Décembre 2021</t>
  </si>
  <si>
    <t>Balance au 30 Novembre 2021</t>
  </si>
  <si>
    <t>Personnel</t>
  </si>
  <si>
    <t>Telephone</t>
  </si>
  <si>
    <t>BALANCE CAISSES ET BANQUE AU 31 Décembre 2021</t>
  </si>
  <si>
    <t>BALANCE 31 Décembre 2021</t>
  </si>
  <si>
    <t>Rent &amp; Utilities</t>
  </si>
  <si>
    <t>BALANCE 01 Janvier 2022</t>
  </si>
  <si>
    <t>TOTAL DEPENSE EN JANVIER</t>
  </si>
  <si>
    <t>TOTAL RECU EN JANVIER</t>
  </si>
  <si>
    <t>BALANCE 31 Janvier 2022</t>
  </si>
  <si>
    <t>BALANCE CAISSES ET BANQUE AU 31 Janvier 2022</t>
  </si>
  <si>
    <t>Balance au 31 Janvier 2022</t>
  </si>
  <si>
    <t>Balance a   01 Janvier 2022</t>
  </si>
  <si>
    <t>BALANCE 01 Février 2022</t>
  </si>
  <si>
    <t>TOTAL RECU EN FEVRIER</t>
  </si>
  <si>
    <t>TOTAL DEPENSE EN FEVRIER</t>
  </si>
  <si>
    <t>Balance a   01 Février 2022</t>
  </si>
  <si>
    <t>BALANCE CAISSES ET BANQUE AU 28 Février 2022</t>
  </si>
  <si>
    <t>Balance au 28 Février 2022</t>
  </si>
  <si>
    <t>Balance au 31 Mars 2022</t>
  </si>
  <si>
    <t>BALANCE 01 Mars 2022</t>
  </si>
  <si>
    <t>TOTAL RECU EN MARS</t>
  </si>
  <si>
    <t>BALANCE 31 MARS 2022</t>
  </si>
  <si>
    <t>BALANCE CAISSES ET BANQUE AU 31 Mars 2022</t>
  </si>
  <si>
    <t>Balance a   01 Mars 2022</t>
  </si>
  <si>
    <t xml:space="preserve">TOTAL DEPENSE EN MARS </t>
  </si>
  <si>
    <t>BALANCE 28 FEVRIER 2022</t>
  </si>
  <si>
    <t>Paule</t>
  </si>
  <si>
    <t>Hurielle</t>
  </si>
  <si>
    <t>PALF</t>
  </si>
  <si>
    <t>RALFF</t>
  </si>
  <si>
    <t>RALFF/UE</t>
  </si>
  <si>
    <t>BALANCE 01 Avril 2022</t>
  </si>
  <si>
    <t>TOTAL RECU EN AVRIL</t>
  </si>
  <si>
    <t>TOTAL DEPENSE EN AVRIL</t>
  </si>
  <si>
    <t>BALANCE 30 AVRIL 2022</t>
  </si>
  <si>
    <t>BALANCE CAISSES ET BANQUE AU 30 Avril 2022</t>
  </si>
  <si>
    <t>Balance a   01 Avril 2022</t>
  </si>
  <si>
    <t>Balance au 30 Avril 2022</t>
  </si>
  <si>
    <t>TOTAL DEPENSE EN MAI</t>
  </si>
  <si>
    <t>TOTAL RECU EN MAI</t>
  </si>
  <si>
    <t>BALANCE 01 MAI 2022</t>
  </si>
  <si>
    <t>Balance a   01 MAI 2022</t>
  </si>
  <si>
    <t>Yan</t>
  </si>
  <si>
    <t>Balance au 31 MAI 2022</t>
  </si>
  <si>
    <t>BALANCE 31 MAI 2022</t>
  </si>
  <si>
    <t>BALANCE CAISSES ET BANQUE AU 31 MAI 2022</t>
  </si>
  <si>
    <t>BALANCE 01 JUIN 2022</t>
  </si>
  <si>
    <t>TOTAL RECU EN JUIN</t>
  </si>
  <si>
    <t>TOTAL DEPENSE EN JUIN</t>
  </si>
  <si>
    <t>BALANCE CAISSES ET BANQUE AU 30 JUIN 2022</t>
  </si>
  <si>
    <t>BALANCE 30 JUIN 2022</t>
  </si>
  <si>
    <t>Balance a   01 JUIN 2022</t>
  </si>
  <si>
    <t>Balance au 30 JUIN 2022</t>
  </si>
  <si>
    <t>Balance a   01 JUILLET 2022</t>
  </si>
  <si>
    <t>Balance au 31JUILLET 2022</t>
  </si>
  <si>
    <t>BALANCE CAISSES ET BANQUE AU 31 JUILLET 2022</t>
  </si>
  <si>
    <t>BALANCE 01 JUILLET 2022</t>
  </si>
  <si>
    <t>TOTAL DEPENSE EN JUILLET</t>
  </si>
  <si>
    <t>BALANCE 31 JUILLET 2022</t>
  </si>
  <si>
    <t>BALANCE 01 AOUT 2022</t>
  </si>
  <si>
    <t>TOTAL RECU EN AOUT</t>
  </si>
  <si>
    <t>TOTAL DEPENSE EN AOUT</t>
  </si>
  <si>
    <t>BALANCE 31 AOUT 2022</t>
  </si>
  <si>
    <t>TOTAL RECU EN JUILLET</t>
  </si>
  <si>
    <t>BALANCE CAISSES ET BANQUE AU 31 AOUT 2022</t>
  </si>
  <si>
    <t>Balance a   01 AOUT 2022</t>
  </si>
  <si>
    <t>Balance au 31 AOUT 2022</t>
  </si>
  <si>
    <t>31/09/2022</t>
  </si>
  <si>
    <t>BALANCE 30 SEPTEMBRE 2022</t>
  </si>
  <si>
    <t>TOTAL DEPENSE EN SEPTEMBRE</t>
  </si>
  <si>
    <t>TOTAL RECU EN SEPTEMBRE</t>
  </si>
  <si>
    <t>BALANCE 01 SEPTEMBRE 2022</t>
  </si>
  <si>
    <t>BALANCE CAISSES ET BANQUE AU 30 SEPTEMBRE 2022</t>
  </si>
  <si>
    <t>BALANCE AU  01 SEPTEMBRE 2022</t>
  </si>
  <si>
    <t>Balance au 30 SEPTEMBRE 2022</t>
  </si>
  <si>
    <t>BALANCE 01 OCTOBRE 2022</t>
  </si>
  <si>
    <t>TOTAL RECU EN OCTOBRE</t>
  </si>
  <si>
    <t>TOTAL DEPENSE EN OCTOBRE</t>
  </si>
  <si>
    <t>BALANCE 31 OCTOBRE 2022</t>
  </si>
  <si>
    <t>BALANCE AU  01 OCTOBRE 2022</t>
  </si>
  <si>
    <t>Balance au 31 OCTOBRE 2022</t>
  </si>
  <si>
    <t>BALANCE CAISSES ET BANQUE AU 31 OCTOBRE 2022</t>
  </si>
  <si>
    <t>P10</t>
  </si>
  <si>
    <t>Donald</t>
  </si>
  <si>
    <t>BALANCE 01 NOVEMBRE 2022</t>
  </si>
  <si>
    <t>TOTAL RECU EN NOVEMBRE</t>
  </si>
  <si>
    <t>BALANCE 30 NOVEMBRE 2022</t>
  </si>
  <si>
    <t>Balance au 30 NOVEMBRE 2022</t>
  </si>
  <si>
    <t>BALANCE AU  01 NOVEMBRE 2022</t>
  </si>
  <si>
    <t>BALANCE CAISSES ET BANQUE AU 30 NOVEMBRE 2022</t>
  </si>
  <si>
    <t>BALANCE 01 DECEMBRE 2022</t>
  </si>
  <si>
    <t>BALANCE 31 DECEMBRE 2022</t>
  </si>
  <si>
    <t>BALANCE CAISSES ET BANQUE AU 31 DECEMBRE 2022</t>
  </si>
  <si>
    <t>BALANCE AU  01 DECEMBRE 2022</t>
  </si>
  <si>
    <t>Balance au 31 DECEMBRE 2022</t>
  </si>
  <si>
    <t>T73</t>
  </si>
  <si>
    <t>D58</t>
  </si>
  <si>
    <t>Man Love</t>
  </si>
  <si>
    <t>BALANCE 01 JANVIER 2023</t>
  </si>
  <si>
    <t>BALANCE 31 JANVIER 2023</t>
  </si>
  <si>
    <t>BALANCE CAISSES ET BANQUE AU 31 JANVIER 2023</t>
  </si>
  <si>
    <t>BALANCE AU  01 JANVIER 2023</t>
  </si>
  <si>
    <t>Balance au 31 JANVIER 2023</t>
  </si>
  <si>
    <t>BALANCE 01 FEVRIER 2023</t>
  </si>
  <si>
    <t>BALANCE 28 FEVRIER 2023</t>
  </si>
  <si>
    <t>Balance au 28 FEVRIER 2023</t>
  </si>
  <si>
    <t>BALANCE AU  01 FEVRIER 2023</t>
  </si>
  <si>
    <t>BALANCE 01 MARS 2023</t>
  </si>
  <si>
    <t>TOTAL DEPENSE EN MARS</t>
  </si>
  <si>
    <t>BALANCE 31 MARS 2023</t>
  </si>
  <si>
    <t>BALANCE CAISSES ET BANQUE AU 31 MARS 2023</t>
  </si>
  <si>
    <t>BALANCE AU  01 MARS 2023</t>
  </si>
  <si>
    <t>Balance au 31 MARS 2023</t>
  </si>
  <si>
    <t>BALANCE CAISSES ET BANQUE AU 28 FEVRIER 2023</t>
  </si>
  <si>
    <t>BALANCE 01 AVRIL 2023</t>
  </si>
  <si>
    <t>BALANCE 30 AVRIL2023</t>
  </si>
  <si>
    <t>BALANCE CAISSES ET BANQUE AU 30 AVRIL 2023</t>
  </si>
  <si>
    <t>BALANCE AU  01 AVRIL 2023</t>
  </si>
  <si>
    <t>Balance au 30 AVRIL 2023</t>
  </si>
  <si>
    <t>BALANCE 01 MAI 2023</t>
  </si>
  <si>
    <t>BALANCE 31 MAI 2023</t>
  </si>
  <si>
    <t>BALANCE CAISSES ET BANQUE AU 31 MAI 2023</t>
  </si>
  <si>
    <t>BALANCE AU  01  MAI 2023</t>
  </si>
  <si>
    <t>Balance au 31 Mai 2023</t>
  </si>
  <si>
    <t>Donald-Roméo</t>
  </si>
  <si>
    <t>Oracle</t>
  </si>
  <si>
    <t>BALANCE 01 JUIN 2023</t>
  </si>
  <si>
    <t>BALANCE 30 JUIN 2023</t>
  </si>
  <si>
    <t>BALANCE CAISSES ET BANQUE AU 30 JUIN 2023</t>
  </si>
  <si>
    <t>BALANCE AU  01  JUIN 2023</t>
  </si>
  <si>
    <t>Balance au 30 Juin 2023</t>
  </si>
  <si>
    <t>Dovi</t>
  </si>
  <si>
    <t>DOVI</t>
  </si>
  <si>
    <t>Somme de Spent</t>
  </si>
  <si>
    <t>BALANCE 01 JUILLET 2023</t>
  </si>
  <si>
    <t>BALANCE CAISSES ET BANQUE AU 31 JUILLET 2023</t>
  </si>
  <si>
    <t>BALANCE AU  01  JUILLET 2023</t>
  </si>
  <si>
    <t>Balance au 31 Juillet 2023</t>
  </si>
  <si>
    <t>IT87</t>
  </si>
  <si>
    <t xml:space="preserve">Transport </t>
  </si>
  <si>
    <t>BALANCE 31 JUILLET 2023</t>
  </si>
  <si>
    <t>BALANCE 01 AOUT 2023</t>
  </si>
  <si>
    <t>BALANCE 31 AOUT 2023</t>
  </si>
  <si>
    <t>BALANCE AU  01 AOUT 2023</t>
  </si>
  <si>
    <t>Balance au 31 Août 2023</t>
  </si>
  <si>
    <t>Office</t>
  </si>
  <si>
    <t>BALANCE CAISSES ET BANQUE AU 31 AOUT 2023</t>
  </si>
  <si>
    <t>BALANCE 01 SEPTEMBRE 2023</t>
  </si>
  <si>
    <t>BALANCE 30 SEPTEMBRE 2023</t>
  </si>
  <si>
    <t>BALANCE CAISSES ET BANQUE AU 30 SEPTEMBRE 2023</t>
  </si>
  <si>
    <t>BALANCE AU  01 SEPTEMBRE 2023</t>
  </si>
  <si>
    <t>Balance au 30 SEPTEMBRE 2023</t>
  </si>
  <si>
    <t>BALANCE 01 OCTOBRE 2023</t>
  </si>
  <si>
    <t>BALANCE 31 OCTOBRE 2023</t>
  </si>
  <si>
    <t>BALANCE CAISSES ET BANQUE AU 31 OCTOBRE 2023</t>
  </si>
  <si>
    <t>BALANCE AU  01 OCTOBRE 2023</t>
  </si>
  <si>
    <t>Balance au 31 OCTOBRE 2023</t>
  </si>
  <si>
    <t>Solde au 01/10/2023</t>
  </si>
  <si>
    <t>Jail visits</t>
  </si>
  <si>
    <t>Étiquettes de lignes</t>
  </si>
  <si>
    <t>Total général</t>
  </si>
  <si>
    <t>Étiquettes de colonnes</t>
  </si>
  <si>
    <t>BALANCE 01 NOVEMBRE 2023</t>
  </si>
  <si>
    <t>BALANCE 30NOVEMBRE 2023</t>
  </si>
  <si>
    <t>BALANCE CAISSES ET BANQUE 30 NOVEMBRE 2023</t>
  </si>
  <si>
    <t>BALANCE AU  01 NOVEMBRE 2023</t>
  </si>
  <si>
    <t>Travel Subsistence</t>
  </si>
  <si>
    <t>Trust building</t>
  </si>
  <si>
    <t>Wildcat</t>
  </si>
  <si>
    <t>Total Somme de Spent</t>
  </si>
  <si>
    <t>Total Somme de Received</t>
  </si>
  <si>
    <t>Somme de Received</t>
  </si>
  <si>
    <t>RALFF/Wildcat</t>
  </si>
  <si>
    <t>BALANCE 01 DECEMBRE 2023</t>
  </si>
  <si>
    <t>BALANCE 31 DECEMBRE 2023</t>
  </si>
  <si>
    <t>BALANCE CAISSES ET BANQUE 31 DECEMBRE 2023</t>
  </si>
  <si>
    <t>BALANCE AU  01 DECEMBRE 2023</t>
  </si>
  <si>
    <t>Internet</t>
  </si>
  <si>
    <t>Bonus</t>
  </si>
  <si>
    <t>Office Materiels</t>
  </si>
  <si>
    <t xml:space="preserve">UE </t>
  </si>
  <si>
    <t>Equipement</t>
  </si>
  <si>
    <t>Balance au 31 DECEMBRE 2023</t>
  </si>
  <si>
    <t>Balance au 30 NOVEMBRE 2023</t>
  </si>
  <si>
    <t>BALANCE 01 JANVIER 2024</t>
  </si>
  <si>
    <t>BALANCE 31 JANVIER 2024</t>
  </si>
  <si>
    <t>BALANCE CAISSES ET BANQUE 31 JANVIER 2024</t>
  </si>
  <si>
    <t>BALANCE AU  01 JANVIER 2024</t>
  </si>
  <si>
    <t>Balance au 31 JANVIER 2024</t>
  </si>
  <si>
    <t xml:space="preserve">                                                                                                                                    RAPPORT FINANCIER JANVIER 2024</t>
  </si>
  <si>
    <t>Solde au 01/01/2024</t>
  </si>
  <si>
    <t>Achat credit  teléphonique MTN/PALF/Première partie Janvier 2024/Management</t>
  </si>
  <si>
    <t>OUI</t>
  </si>
  <si>
    <t>Achat credit  teléphonique MTN/PALF/Première partie Janvier 2024/Legal</t>
  </si>
  <si>
    <t>Achat credit  teléphonique MTN/PALF/Première partie Janvier 2024/Investigation</t>
  </si>
  <si>
    <t>Achat credit  teléphonique airtel/PALF/Première partie Janvier 2024/Management</t>
  </si>
  <si>
    <t>Achat credit  teléphonique airtel/PALF/Première partie Janvier 2024/Legal</t>
  </si>
  <si>
    <t>Achat credit  teléphonique airtel/PALF/Première partie Janvier 2024/Investigation</t>
  </si>
  <si>
    <t>BCI-03667438/56</t>
  </si>
  <si>
    <t>Frais de transfert charden Farell à P29 et T73</t>
  </si>
  <si>
    <t>Transfer fees</t>
  </si>
  <si>
    <t>Reglement électricité periode Novembre-Decembre 2023/Bureau PALF</t>
  </si>
  <si>
    <t>Taxe/Reglement électricité periode Novembre-Decembre 2023/Bureau PALF</t>
  </si>
  <si>
    <t>Frais d'expédition/Excédant pièces comptables RALFF Août 2023</t>
  </si>
  <si>
    <t>P29/Retour caisse</t>
  </si>
  <si>
    <t>Frais de mission maitre Marie Hélène à Pointe-Noire du 15 au 17/01/2024</t>
  </si>
  <si>
    <t>Lawyer fees</t>
  </si>
  <si>
    <t>Crepin</t>
  </si>
  <si>
    <t>Achat credit  teléphonique MTN/PALF/deuxième partie Janvier 2024/Management</t>
  </si>
  <si>
    <t>Achat credit  teléphonique MTN/PALF/deuxième partie Janvier 2024/Legal</t>
  </si>
  <si>
    <t>Achat credit  teléphonique MTN/PALF/deuxième partie Janvier 2024/Investigation</t>
  </si>
  <si>
    <t>Achat credit  teléphonique Airtel/PALF/deuxième partie Janvier 2024/Management</t>
  </si>
  <si>
    <t>Achat credit  teléphonique Airtel/PALF/deuxième partie Janvier 2024/Legal</t>
  </si>
  <si>
    <t>Achat credit  teléphonique Airtel/PALF/deuxième partie Janvier 2024/Investigation</t>
  </si>
  <si>
    <t>BCI-03667443/56</t>
  </si>
  <si>
    <t>Frais de transfert charden Farell à IT87 et Crepin</t>
  </si>
  <si>
    <t>Frais de transfert charden farell à Crepin,P29,T73,Dovi,Oracle et Donald-Roméo</t>
  </si>
  <si>
    <t>Hurielle/retour caisse</t>
  </si>
  <si>
    <t>Frais de mission maitre Marie Hélène à Sibiti du 21 au 25/01/2024</t>
  </si>
  <si>
    <t>Frais de transfert charden farell à Crepin et Oracle</t>
  </si>
  <si>
    <t>Frais de transfert charden farell à Oracle</t>
  </si>
  <si>
    <t>Office materiels</t>
  </si>
  <si>
    <t>Achat ampoules pour le bureau PALF</t>
  </si>
  <si>
    <t>BCI-3654598/34</t>
  </si>
  <si>
    <t>Frais de transfert charden farell à P29,T73 ET IT87</t>
  </si>
  <si>
    <t>Oui</t>
  </si>
  <si>
    <t>Bonus media portant sur la publication des pièces internet</t>
  </si>
  <si>
    <t>Decharge</t>
  </si>
  <si>
    <t>Bonus media portant sur la condamnation ferme d'un Trafiquant</t>
  </si>
  <si>
    <t>Frais de transfert charden farell à Crépin et Oracle</t>
  </si>
  <si>
    <t>Frais de transfert charden farell à Merveille, Donald et Dovi</t>
  </si>
  <si>
    <t>Entretretien général Jardin, Bureau PALF Mois de Janvier 2024</t>
  </si>
  <si>
    <t>Reglemeent Facture Internet (Canal Box_Periode du 29/01 à 02/03/2024)</t>
  </si>
  <si>
    <t>Achat credit  teléphonique MTN/PALF/Management/Dovi et Crépin</t>
  </si>
  <si>
    <t>BCI-3667444</t>
  </si>
  <si>
    <t>Retour caisse IT87</t>
  </si>
  <si>
    <t>Règlement prestation technicienne de surface (mois de Janvier 2024)</t>
  </si>
  <si>
    <t>Bonus du mois de Janvier 2024/Grace</t>
  </si>
  <si>
    <t>Bonus du mois de Janvier 2024/Merveille</t>
  </si>
  <si>
    <t>Bonus Opération du 30/01/2024 à Dolisie Merveille</t>
  </si>
  <si>
    <t>Operation</t>
  </si>
  <si>
    <t>Relevé</t>
  </si>
  <si>
    <t>Agios du 31/12/2023 au 31/01/2024</t>
  </si>
  <si>
    <t>Bank Fees</t>
  </si>
  <si>
    <t>Acompte honoraire contrat N°66_Pointe-Noire cas MOUYEKE et Consorts/Maitre Marie Hélène NANITELAMIO MALONGA</t>
  </si>
  <si>
    <t>Acompte honoraire contrat N°64_Dolisie cas NZETSI BIMOKO et Consorts/Maitre Marie Hélène NANITELAMIO MALONGA</t>
  </si>
  <si>
    <t>Acompte honoraire contrat N°65_Pointe-Noire cas MOUKILI Maurice/Maitre Marie Hélène NANITELAMIO MALONGA</t>
  </si>
  <si>
    <t>Retrait especes/appro caisse/bord n°3654598</t>
  </si>
  <si>
    <t>Releve</t>
  </si>
  <si>
    <t>Cumul Frais Bancaire/Janvier 2024</t>
  </si>
  <si>
    <t>Retrait espèces chèque N°3667438</t>
  </si>
  <si>
    <t>Paiement CNSS quatrième trismestre 2023 /Octobre,Novembre et Décembre 2023/Crépin IBOUILI IBOUILI</t>
  </si>
  <si>
    <t>Paiement CNSS quatrième trismestre 2023 /Octobre,Novembre et Décembre 2023/Hurielle MFOULOU</t>
  </si>
  <si>
    <t>Paiement CNSS quatrième trismestre 2023 /Octobre,Novembre et Décembre 2023/PINDI BINGA Donald-Roméo</t>
  </si>
  <si>
    <t>Paiement CNSS quatrième trismestre 2023 /Octobre,Novembre et Décembre 2023/Oracle</t>
  </si>
  <si>
    <t>Paiement CNSS quatrième trismestre 2023 /Octobre,Novembre et Décembre 2023/Grace</t>
  </si>
  <si>
    <t>Paiement CNSS quatrième trismestre 2023 /Octobre,Novembre et Décembre 2023/Merveille</t>
  </si>
  <si>
    <t>Paiement CNSS quatrième trismestre 2023 /Octobre,Novembre et Décembre 2023/Evariste</t>
  </si>
  <si>
    <t>Retrait espèces chèque N°3667443</t>
  </si>
  <si>
    <t>Reglement loyer mois de de Janvier 2024/Pluriel solution ch N°3667448</t>
  </si>
  <si>
    <t>Fonds reçu de L'UE</t>
  </si>
  <si>
    <t>Grant</t>
  </si>
  <si>
    <t>Virement</t>
  </si>
  <si>
    <t>Paiement salaire mois de Janvier 2024/ Grace MOLENDE</t>
  </si>
  <si>
    <t>Paiement salaire mois de Janvier 2024/ Merveille MAHANGA</t>
  </si>
  <si>
    <t>Paiement salaire mois de Janvier 2024/PINDI BINGA Donald-Roméo</t>
  </si>
  <si>
    <t>Paiement salaire mois de Janvier 2024/ IBOUILI-IBOUILI Crépin</t>
  </si>
  <si>
    <t>Paiement salaire mois de Janvier 20243/ Hurielle MFOULOU</t>
  </si>
  <si>
    <t>Paiement salaire mois de Janvier 2024/Oracle TALOULOU</t>
  </si>
  <si>
    <t>Paiement salaire mois de Janvier 2024/ DOVI ZENNAWOE</t>
  </si>
  <si>
    <t>Reglement Honoraire du mois de Janvier 2024/IT87/ch:3667455</t>
  </si>
  <si>
    <t>Reglement Honoraire du mois de Janvier 2024/T73/ch:3667456</t>
  </si>
  <si>
    <t>Reglement Honoraire du mois de Janvier 2024/P29/ch:3667457</t>
  </si>
  <si>
    <t>Retrait espèces chèque N°3667444</t>
  </si>
  <si>
    <t>Reçu de caisse/crépin</t>
  </si>
  <si>
    <t>Billet: Brazzaville-Loudima/Crépin</t>
  </si>
  <si>
    <t>CREPIN IBOUILI - CONGO Food Allowance du 13/01 au 10/02/2024 (28 nuitées)</t>
  </si>
  <si>
    <t>Décharge</t>
  </si>
  <si>
    <t>Billet: Loudima-Sibiti/Crépin</t>
  </si>
  <si>
    <t>Raiffraichissement avec Jules lors de la stratégie de repérage de l'intérieure du restaurant César</t>
  </si>
  <si>
    <t>Raffraichissement avec un gendarme lors de la première tentative de l'opération</t>
  </si>
  <si>
    <t>Location d'une chambre en vue de l'opération (01 Nuitée du 16 au 17/01/2024) à Sibiti</t>
  </si>
  <si>
    <t>Travel subsistence</t>
  </si>
  <si>
    <t>Moi à T73 (Flash money)/crépin</t>
  </si>
  <si>
    <t>Moi à T73 pour location d'une chambre en vue de l'OP/crépin</t>
  </si>
  <si>
    <t>Moi à Roméo pour Location d'une chambre en vue de l'OP./crépin</t>
  </si>
  <si>
    <t>Moi à P29 pour location chambre OP/crépin</t>
  </si>
  <si>
    <t>Moi à T73 pour location d'une chambre de l'OP/crépin</t>
  </si>
  <si>
    <t>Moi à Oracle pour location chambre op/crépin</t>
  </si>
  <si>
    <t>Moi à Roméo pour Location d'une chambre  de l'OP.</t>
  </si>
  <si>
    <t>Frais de location d'une chambre pour l'opération ( 02 Nuitées du 17 au 19/01/2024) à Sibiti.</t>
  </si>
  <si>
    <t>Moi à Jules pour location voiture</t>
  </si>
  <si>
    <t>Moi à Jules pour raffraichissement pendant l'opération</t>
  </si>
  <si>
    <t>Reçu de P29 ( retour Flash money)/crépin</t>
  </si>
  <si>
    <t>CREPIN IBOUILI - CONGO Frais d'hotel 06 Nuitées à  SIBITI du 13 au 19/01/2024</t>
  </si>
  <si>
    <t>Frais de communication pour le capitaine</t>
  </si>
  <si>
    <t>Bonus pour 02 agents EF ayant participé à l'opération</t>
  </si>
  <si>
    <t>Bonus pour 16 gendarmes ayant participé à l'opération</t>
  </si>
  <si>
    <t>Moi à Oracle pour avance budget additionnel du 19 au 23/01/2024</t>
  </si>
  <si>
    <t>Reçu de caisse par Oracle/crépin</t>
  </si>
  <si>
    <t>CREPIN IBOUILI - CONGO Frais d'hotel 06 Nuitées à Sibiti du 19 au 25/01/2024 (Hôtel Papyrus)</t>
  </si>
  <si>
    <t>Billet: Sibiti-Dolisie/Crépin</t>
  </si>
  <si>
    <t>Reçu de caisse (par Oracle)/crépin</t>
  </si>
  <si>
    <t>Moi, à P29 pour le flash money et chambre hôtel opération/crépin</t>
  </si>
  <si>
    <t>Raffraichissements et Plats avec  03 gendarmes, pendant l'attente de l'opération</t>
  </si>
  <si>
    <t>Reçu de P29 (par Oracle) retour flash money/crépin</t>
  </si>
  <si>
    <t xml:space="preserve">Bonus de 02 agents EF ayant participé à l'opération </t>
  </si>
  <si>
    <t>Bonus du jeune ayant prêté main forte à la mission pour interpeller le fugitif</t>
  </si>
  <si>
    <t>Bonus 16 Gendarmes ayant participé  à l'opération</t>
  </si>
  <si>
    <t>Cumul frais de transport local du mois de Janvier 2024/Crépin IBOUILI-IBOUILI</t>
  </si>
  <si>
    <t>Moi à Dovi/crépin</t>
  </si>
  <si>
    <t>Reçu caisse /Donald-Roméo</t>
  </si>
  <si>
    <t>Achat Brazzalle- Loudima/Donald-Roméo</t>
  </si>
  <si>
    <t>Achat billet Loudima-Sibiti/Donald-Roméo</t>
  </si>
  <si>
    <t>Raffraichissement op échouée à Sibiti/10  gendarmes et moi</t>
  </si>
  <si>
    <t>Reçu De Crépin /Donald-Roméo</t>
  </si>
  <si>
    <t>DONALD ROMEO - CONGO Frais d'hôtel/  01 Nuitée du 16 au 17/01/2024 à  Sibiti(Hôtel Gaby confort )/ OP</t>
  </si>
  <si>
    <t>Recu de Crepin /Donald-Roméo</t>
  </si>
  <si>
    <t>DONALD ROMEO - CONGO  Frais d'hôtel/  02 Nuitées du 17au 19/01/2024 à  Sibiti(Auberge Closer )/ OP</t>
  </si>
  <si>
    <t>DONALD ROMEO - CONGO  Frais d'hôtel/  07 Nuitées du 11 au 18/01/2024 à  Sibiti(Hôtel le Papyrus )</t>
  </si>
  <si>
    <t>Raffraichissement op à Sibiti/03 gendarmes et moi</t>
  </si>
  <si>
    <t>Reçu du crépin /Donald-Roméo</t>
  </si>
  <si>
    <t>DONALD ROMEO - CONGO  Frais d'hôtel/  01 Nuitée du 18 au 19/01/2024 à  Madingou(Hôtel NDZONGO)</t>
  </si>
  <si>
    <t>Achat billet Madingou-Brazzaville/Donald-Roméo</t>
  </si>
  <si>
    <t>DONALD ROMEO - CONGO Food Allowance Mission du  11 au 19/01/2024 à Sibiti/ Madingou</t>
  </si>
  <si>
    <t>Achat billet Brazzavile-Dolisie/Donald-Roméo</t>
  </si>
  <si>
    <t>Reçu de caisse/Donald-Roméo</t>
  </si>
  <si>
    <t>Achat carburant BJ OP</t>
  </si>
  <si>
    <t>cumul frais de Jail Visit du mois de Janvier 2024 /Donald-Roméo</t>
  </si>
  <si>
    <t>Cumul frais de transport local du mois de Janvier 2024/Donald-Roméo</t>
  </si>
  <si>
    <t>Reçu caisse/Oracle</t>
  </si>
  <si>
    <t>Achat Brazzaville - Loudima/Oracle</t>
  </si>
  <si>
    <t>Impression photos op</t>
  </si>
  <si>
    <t>Billet Loudima - Sibiti/Oracle</t>
  </si>
  <si>
    <t>ORACLE - CONGO Food allowance du 13-01 au 04-02-2024</t>
  </si>
  <si>
    <t>Impression photo op</t>
  </si>
  <si>
    <t>Carburant BJ pour OP</t>
  </si>
  <si>
    <t>Rafraichissement attente op</t>
  </si>
  <si>
    <t>Recu de Crepin /Oracle</t>
  </si>
  <si>
    <t>ORACLE - CONGO Frais d'hôtel  02 Nuitées du 17au 19/01/2024 à  Sibiti(Auberge Closer )/ OP</t>
  </si>
  <si>
    <t>ORACLE - CONGO Frais d'hôtel du 13/01 au 19/01/2024 à Sibiti</t>
  </si>
  <si>
    <t>ORACLE - CONGO Frais d'hôtel du 19/01 au 25/01/2024 à Dolisie</t>
  </si>
  <si>
    <t>Billet Sibiti - Dolisie/Oracle</t>
  </si>
  <si>
    <t>Impression Documents et photos (op)</t>
  </si>
  <si>
    <t>Transfert à Merveille pour extraction/Oracle</t>
  </si>
  <si>
    <t>Cumul frais de Jail visits mois de Janvier 2024/Oracle TALOULOU</t>
  </si>
  <si>
    <t>Cumul frais de transport local mois de Janvier 2024/Oracle TALOULOU</t>
  </si>
  <si>
    <t>Reçu caisse/Hurielle</t>
  </si>
  <si>
    <t>versement</t>
  </si>
  <si>
    <t>Achat billet Brazzaville-Pointe Noire/Hurielle</t>
  </si>
  <si>
    <t>HURIELLE-CONGO Foodallowance du 15 au 17/01/2024 à Pointe-Noire</t>
  </si>
  <si>
    <t>Achat billet de retour Pointe Noire-Brazzaville/Hurielle</t>
  </si>
  <si>
    <t>HURIELLE-CONGO Frais d'Hôtel du 15 au 17/01/2024 à Pointe-Noire</t>
  </si>
  <si>
    <t>Retour Caisse/Hurielle</t>
  </si>
  <si>
    <t>Achat billet Brazzaville-Pointe-Noire/Hurielle</t>
  </si>
  <si>
    <t>HURIELLE-CONGO Foodalowance du 22 au 24 Janvier 2024 à Pointe Noire</t>
  </si>
  <si>
    <t>Achat billet Pointe Noire-Brazzaville</t>
  </si>
  <si>
    <t>HURIELLE-CONGO Frais d'Hôtel du 22 au 24/01/2024 à Pointe Noire</t>
  </si>
  <si>
    <t>Cumul frais de transport local du mois de Janvier 2024/Hurielle MFOULOU</t>
  </si>
  <si>
    <t>Reçu caisse</t>
  </si>
  <si>
    <t>Reçu caisse/Merveille</t>
  </si>
  <si>
    <t>Achat billet Pointe Noire - Dolisie/Merveille</t>
  </si>
  <si>
    <t>MERVEILLE CONGO - Food allowance du 27 au 30/01/2024 à Dolisie(03 Nuitées)</t>
  </si>
  <si>
    <t>Reçu Caisse</t>
  </si>
  <si>
    <t>Reçu de Oracle</t>
  </si>
  <si>
    <t>MERVEILLE CONGO - Frais d'hôtel du 27 au 30/01/2024 à Dolisie (03 Nuitées)</t>
  </si>
  <si>
    <t>Location Véhicule Dolisie - Brazzaville/ extraction P29</t>
  </si>
  <si>
    <t>Cumul frais de transport local du mois de Janvier 2024/Merveille</t>
  </si>
  <si>
    <t>Reçu de caissse /Fonctionnement</t>
  </si>
  <si>
    <t>Cumul Frais de Transport Local Mois de Janvier 2024 / GRACE MOLENDE</t>
  </si>
  <si>
    <t>Reçu de Caisse/ IT87</t>
  </si>
  <si>
    <t>Achat billet Brazzaville-Makoua/ IT87</t>
  </si>
  <si>
    <t>IT87 - CONGO Food Allowance mission du 13 au 20/01/2024 à Makoua, Owando et Oyo</t>
  </si>
  <si>
    <t>IT87 - CONGO Frais d'hôtel Emilienne IKOBO du 13 au 16/01/2024 à Makoua (03 nuitées)</t>
  </si>
  <si>
    <t>Achat billet Makoua - Owando/ IT87</t>
  </si>
  <si>
    <t>IT87 - CONGO  Frais d'hôtel Case Mbali du 16 au 18/01/2024 à Owando (02 nuitées)</t>
  </si>
  <si>
    <t>Achat billet Owando - Oyo/ IT87</t>
  </si>
  <si>
    <t>Achat billet Oyo - Brazzaville/ IT87</t>
  </si>
  <si>
    <t>IT87 - CONGO  Frais d'hôtel Saint Benoît du 18 au 20/01/2024 à Oyo (02 nuitées)</t>
  </si>
  <si>
    <t>Achat billet Brazzaville - Loutété/ IT87</t>
  </si>
  <si>
    <t>IT87 - CONGO Food Allowance mission du 23 au 30/01/2024 à Loutété, Madingou et Nkayi</t>
  </si>
  <si>
    <t>IT87 - CONGO Frais d'hôtel Claire Matin du 23 au 25/01/2024 à Loutété (02 nuitées)</t>
  </si>
  <si>
    <t>Achat billet Loutété - Madingou/ IT87</t>
  </si>
  <si>
    <t>IT87 - CONGO Frais d'hôtel Dzongo Benoit du 25 au 27/01/2024 à Madingou (02 Nuitées)</t>
  </si>
  <si>
    <t>Achat billet Madingou - Nkayi/ IT87</t>
  </si>
  <si>
    <t>Cumul frais de trust building du mois de Janvier 2024/IT87</t>
  </si>
  <si>
    <t>Trust Building</t>
  </si>
  <si>
    <t>Achat billet Nkayi -Brazzaville/ IT87</t>
  </si>
  <si>
    <t>IT87 - CONGO Frais d'hôtel Simone du 27 au 30/01/2024 à Nkayi (03 Nuitées)</t>
  </si>
  <si>
    <t>Cumul frais de Transport Local de Janvier 2024/IT87</t>
  </si>
  <si>
    <t>Retour de caisse/ IT87</t>
  </si>
  <si>
    <t>reçu de caisse/T73</t>
  </si>
  <si>
    <t>achat billet : Brazzaville pour Loudima/T73</t>
  </si>
  <si>
    <t>achat : Loudima pour Sibiti/T73</t>
  </si>
  <si>
    <t>T73 - CONGO Frais d'hotel du 05au 08/01/2024 (03 nuitées ) à SIBITI</t>
  </si>
  <si>
    <t>achat billet : sibiti pour Loutete/T73</t>
  </si>
  <si>
    <t>T73 - CONGO Frais d'hotel du 08au 11/01/2024 (03 nuitées ) à LOUTETE</t>
  </si>
  <si>
    <t>achat billet : Loutete -  Madingou / T73</t>
  </si>
  <si>
    <t>T73 - CONGO Frais d'hotel du 11au 13/01/2024 (02 nuitées ) à MADINGOU</t>
  </si>
  <si>
    <t>achat billet : Madingou - Sibiti/T73</t>
  </si>
  <si>
    <t>T73 - CONGO Frais d'hotel du 13au 16/01/2024 (03 nuitées ) à Sibiti</t>
  </si>
  <si>
    <t>reçu d'oracle/T73</t>
  </si>
  <si>
    <t>reçu de P29/T73 (pour lieu OP)</t>
  </si>
  <si>
    <t>T73 - CONGO Frais d'hotel du 16au 17/01/2024 (01 nuitées ) à Sibiti</t>
  </si>
  <si>
    <t>reçu de P29/T73 (complement budget)</t>
  </si>
  <si>
    <t>T73 - CONGO Frais d'hotel du 17 au 18/01/2024 (01 nuitées ) à Sibiti</t>
  </si>
  <si>
    <t>T73 - CONGO Frais d'hotel du 16 au 18/01/2024 (02 nuitées ) à Sibiti OP</t>
  </si>
  <si>
    <t>T73 - CONGO Frais d'hotel du 18 au 19/01/2024 (01 nuitées ) à Madingou</t>
  </si>
  <si>
    <t>achat billet : madingou - Brazzaville/T73</t>
  </si>
  <si>
    <t>achat billet : Brazzaville - OYO/T73</t>
  </si>
  <si>
    <t>achat billet :  OYO - Boundji/T73</t>
  </si>
  <si>
    <t>achat billet : BoundJi - Okoyo/ T73</t>
  </si>
  <si>
    <t>achat billet : Okoyo - Boundji/ T73</t>
  </si>
  <si>
    <t>T73 - CONGO Frais d'hotel du 23 au 26/01/2024 (03 nuitées ) à Boundi</t>
  </si>
  <si>
    <t>achat billet Boundji - Ewo/T73</t>
  </si>
  <si>
    <t>Cumul frais de trust Bulding du mois de Janvier 2024/T73</t>
  </si>
  <si>
    <t>achat billet : ewo - brazzaville /T73</t>
  </si>
  <si>
    <t>Cumul frais de tranport local du mois de Janvier 2024/T73</t>
  </si>
  <si>
    <t>oui</t>
  </si>
  <si>
    <t>Reçu de caisse/P29</t>
  </si>
  <si>
    <t>Achat billet brazzaville-loudima/P29</t>
  </si>
  <si>
    <t>Achat billet loudima-sibiti/P29</t>
  </si>
  <si>
    <t>P29 - CONGO Food allowance mission du 05-01 au  19-01 -2024</t>
  </si>
  <si>
    <t>Retour de caisse/P29</t>
  </si>
  <si>
    <t>P29 - CONGO Frais d'auberge du 17 au 19/01/2024 à dolisie lieu op</t>
  </si>
  <si>
    <t>P29 - CONGO Frais d'hotel misssion du 05 au 19/01/2024 à sibiti</t>
  </si>
  <si>
    <t>Achat billet sibiti-Brazzaville/P29</t>
  </si>
  <si>
    <t>Achat billet brazzaville-dolisie/P29</t>
  </si>
  <si>
    <t>P29 - CONGO Food allowance mission du 23-01 au  30-01 -2024</t>
  </si>
  <si>
    <t>P29 - CONGO Frais d'hotel misssion du 23 au 29/01/2024 à dolisie</t>
  </si>
  <si>
    <t>cumul frais de trust bulding mois de Janvier 2024/P29</t>
  </si>
  <si>
    <t>Cumul frais de transport local Janvier 2024/P29</t>
  </si>
  <si>
    <t>P29 - CONGO Frais d'hotel du 29 au 31/01/2024 à dolisie lieu op</t>
  </si>
  <si>
    <t>reçu de la caissse/Dovi</t>
  </si>
  <si>
    <t>Achat billet Brazzaville - Loudima/Dovi</t>
  </si>
  <si>
    <t>DOVI -CONGO Food allowance du 13 Janvier 2024 au 19 Janvier 2024 soit 6 nuitées</t>
  </si>
  <si>
    <t>Billet Loudima - Sibiti/Dovi</t>
  </si>
  <si>
    <t>Raffraichissement équipe op</t>
  </si>
  <si>
    <t>Complément frais de mission reçu/Dovi</t>
  </si>
  <si>
    <t>Reçu de Crépin/Dovi</t>
  </si>
  <si>
    <t xml:space="preserve">Location de véhicule pour op </t>
  </si>
  <si>
    <t>Billet Sibiti- Brazzaville/Dovi</t>
  </si>
  <si>
    <t>DOVI-CONGO Frais d'hôtel du 13 au 19 Janvier 2024 soit 6 nuitées à Sibiti(Hotel Saint Pierre)</t>
  </si>
  <si>
    <t>Reçu caisse/Dovi</t>
  </si>
  <si>
    <t>Achat billet Brazzaville -Dolisie/Dovi</t>
  </si>
  <si>
    <t>DOVI -CONGO Food allowance du 27 Janvier 2024 au 01 Février 2024 soit 5 nuitées</t>
  </si>
  <si>
    <t>recu caisse /complément/Dovi</t>
  </si>
  <si>
    <t>Raffraichissement op</t>
  </si>
  <si>
    <t>Cumul frais de transport local du mois de Janvier 2024/Dovi</t>
  </si>
  <si>
    <t>recu caisse (chez crepin)/Dovi</t>
  </si>
  <si>
    <t>CONGO</t>
  </si>
  <si>
    <t>5.6</t>
  </si>
  <si>
    <t>Achat carte mémoire pour OP</t>
  </si>
  <si>
    <t>4.5</t>
  </si>
  <si>
    <t>Achat parapheur et paquet d'agrafes  pour Bureau PALF</t>
  </si>
  <si>
    <t>4.3</t>
  </si>
  <si>
    <t>1.1.1.7</t>
  </si>
  <si>
    <t>1.1.2.1</t>
  </si>
  <si>
    <t>1.1.1.4</t>
  </si>
  <si>
    <t>1.1.1.1</t>
  </si>
  <si>
    <t>1.1.1.9</t>
  </si>
  <si>
    <t>4.4</t>
  </si>
  <si>
    <t>4.2</t>
  </si>
  <si>
    <t>4.6</t>
  </si>
  <si>
    <t>2.2</t>
  </si>
  <si>
    <t>T73 - CONGO Frais d'hotel du 26 au 30/01/2024 (04 nuitées ) à Ewo</t>
  </si>
  <si>
    <t>1.3.2</t>
  </si>
  <si>
    <t>CREPIN IBOUILI - CONGO Frais d'hotel 02 Nuitées du 29 au 31/01/2024 OP</t>
  </si>
  <si>
    <t>T73 - CONGO Food Allowance du 05/01 au 19/01/2024 (14 nuitées)</t>
  </si>
  <si>
    <t>T73 - CONGO Food Allowance du 23/01 au 30/01/2024 (07 nuitées)</t>
  </si>
  <si>
    <t>RALFF-CO5513</t>
  </si>
  <si>
    <t>RALFF-CO5514</t>
  </si>
  <si>
    <t>RALFF-CO5515</t>
  </si>
  <si>
    <t>RALFF-CO5516</t>
  </si>
  <si>
    <t>RALFF-CO5517</t>
  </si>
  <si>
    <t>RALFF-CO5518</t>
  </si>
  <si>
    <t>RALFF-CO5519</t>
  </si>
  <si>
    <t>RALFF-CO5520</t>
  </si>
  <si>
    <t>RALFF-CO5521</t>
  </si>
  <si>
    <t>RALFF-CO5522</t>
  </si>
  <si>
    <t>RALFF-CO5523</t>
  </si>
  <si>
    <t>RALFF-CO5524</t>
  </si>
  <si>
    <t>RALFF-CO5525</t>
  </si>
  <si>
    <t>RALFF-CO5526</t>
  </si>
  <si>
    <t>RALFF-CO5527</t>
  </si>
  <si>
    <t>RALFF-CO5528</t>
  </si>
  <si>
    <t>RALFF-CO5529</t>
  </si>
  <si>
    <t>RALFF-CO5530</t>
  </si>
  <si>
    <t>RALFF-CO5531</t>
  </si>
  <si>
    <t>RALFF-CO5532</t>
  </si>
  <si>
    <t>RALFF-CO5533</t>
  </si>
  <si>
    <t>RALFF-CO5534</t>
  </si>
  <si>
    <t>RALFF-CO5535</t>
  </si>
  <si>
    <t>RALFF-CO5536</t>
  </si>
  <si>
    <t>RALFF-CO5537</t>
  </si>
  <si>
    <t>RALFF-CO5538</t>
  </si>
  <si>
    <t>RALFF-CO5539</t>
  </si>
  <si>
    <t>RALFF-CO5540</t>
  </si>
  <si>
    <t>RALFF-CO5541</t>
  </si>
  <si>
    <t>RALFF-CO5542</t>
  </si>
  <si>
    <t>RALFF-CO5543</t>
  </si>
  <si>
    <t>RALFF-CO5544</t>
  </si>
  <si>
    <t>RALFF-CO5545</t>
  </si>
  <si>
    <t>RALFF-CO5546</t>
  </si>
  <si>
    <t>RALFF-CO5547</t>
  </si>
  <si>
    <t>RALFF-CO5548</t>
  </si>
  <si>
    <t>RALFF-CO5549</t>
  </si>
  <si>
    <t>RALFF-CO5550</t>
  </si>
  <si>
    <t>RALFF-CO5551</t>
  </si>
  <si>
    <t>RALFF-CO5552</t>
  </si>
  <si>
    <t>RALFF-CO5553</t>
  </si>
  <si>
    <t>RALFF-CO5554</t>
  </si>
  <si>
    <t>RALFF-CO5555</t>
  </si>
  <si>
    <t>RALFF-CO5556</t>
  </si>
  <si>
    <t>RALFF-CO5557</t>
  </si>
  <si>
    <t>RALFF-CO5558</t>
  </si>
  <si>
    <t>RALFF-CO5559</t>
  </si>
  <si>
    <t>RALFF-CO5560</t>
  </si>
  <si>
    <t>RALFF-CO5561</t>
  </si>
  <si>
    <t>RALFF-CO5562</t>
  </si>
  <si>
    <t>RALFF-CO5563</t>
  </si>
  <si>
    <t>RALFF-CO5564</t>
  </si>
  <si>
    <t>RALFF-CO5565</t>
  </si>
  <si>
    <t>RALFF-CO5566</t>
  </si>
  <si>
    <t>RALFF-CO5567</t>
  </si>
  <si>
    <t>RALFF-CO5568</t>
  </si>
  <si>
    <t>RALFF-CO5569</t>
  </si>
  <si>
    <t>RALFF-CO5570</t>
  </si>
  <si>
    <t>RALFF-CO5571</t>
  </si>
  <si>
    <t>RALFF-CO5572</t>
  </si>
  <si>
    <t>RALFF-CO5573</t>
  </si>
  <si>
    <t>RALFF-CO5574</t>
  </si>
  <si>
    <t>RALFF-CO5575</t>
  </si>
  <si>
    <t>RALFF-CO5576</t>
  </si>
  <si>
    <t>RALFF-CO5577</t>
  </si>
  <si>
    <t>RALFF-CO5578</t>
  </si>
  <si>
    <t>RALFF-CO5579</t>
  </si>
  <si>
    <t>RALFF-CO5580</t>
  </si>
  <si>
    <t>RALFF-CO5581</t>
  </si>
  <si>
    <t>RALFF-CO5582</t>
  </si>
  <si>
    <t>RALFF-CO5583</t>
  </si>
  <si>
    <t>RALFF-CO5584</t>
  </si>
  <si>
    <t>RALFF-CO5585</t>
  </si>
  <si>
    <t>RALFF-CO5586</t>
  </si>
  <si>
    <t>RALFF-CO5587</t>
  </si>
  <si>
    <t>RALFF-CO5588</t>
  </si>
  <si>
    <t>RALFF-CO5589</t>
  </si>
  <si>
    <t>RALFF-CO5590</t>
  </si>
  <si>
    <t>RALFF-CO5591</t>
  </si>
  <si>
    <t>RALFF-CO5592</t>
  </si>
  <si>
    <t>RALFF-CO5593</t>
  </si>
  <si>
    <t>RALFF-CO5594</t>
  </si>
  <si>
    <t>RALFF-CO5595</t>
  </si>
  <si>
    <t>RALFF-CO5596</t>
  </si>
  <si>
    <t>RALFF-CO5597</t>
  </si>
  <si>
    <t>RALFF-CO5598</t>
  </si>
  <si>
    <t>RALFF-CO5599</t>
  </si>
  <si>
    <t>RALFF-CO5600</t>
  </si>
  <si>
    <t>RALFF-CO5601</t>
  </si>
  <si>
    <t>RALFF-CO5602</t>
  </si>
  <si>
    <t>RALFF-CO5603</t>
  </si>
  <si>
    <t>RALFF-CO5604</t>
  </si>
  <si>
    <t>RALFF-CO5605</t>
  </si>
  <si>
    <t>RALFF-CO5606</t>
  </si>
  <si>
    <t>RALFF-CO5607</t>
  </si>
  <si>
    <t>RALFF-CO5608</t>
  </si>
  <si>
    <t>RALFF-CO5609</t>
  </si>
  <si>
    <t>RALFF-CO5610</t>
  </si>
  <si>
    <t>RALFF-CO5611</t>
  </si>
  <si>
    <t>RALFF-CO5612</t>
  </si>
  <si>
    <t>RALFF-CO5613</t>
  </si>
  <si>
    <t>RALFF-CO5614</t>
  </si>
  <si>
    <t>RALFF-CO5615</t>
  </si>
  <si>
    <t>RALFF-CO5616</t>
  </si>
  <si>
    <t>RALFF-CO5617</t>
  </si>
  <si>
    <t>RALFF-CO5618</t>
  </si>
  <si>
    <t>RALFF-CO5619</t>
  </si>
  <si>
    <t>RALFF-CO5620</t>
  </si>
  <si>
    <t>RALFF-CO5621</t>
  </si>
  <si>
    <t>RALFF-CO5622</t>
  </si>
  <si>
    <t>RALFF-CO5623</t>
  </si>
  <si>
    <t>RALFF-CO5624</t>
  </si>
  <si>
    <t>RALFF-CO5625</t>
  </si>
  <si>
    <t>RALFF-CO5626</t>
  </si>
  <si>
    <t>RALFF-CO5627</t>
  </si>
  <si>
    <t>RALFF-CO5628</t>
  </si>
  <si>
    <t>RALFF-CO5629</t>
  </si>
  <si>
    <t>RALFF-CO5630</t>
  </si>
  <si>
    <t>RALFF-CO5631</t>
  </si>
  <si>
    <t>RALFF-CO5632</t>
  </si>
  <si>
    <t>RALFF-CO5633</t>
  </si>
  <si>
    <t>RALFF-CO5634</t>
  </si>
  <si>
    <t>RALFF-CO5635</t>
  </si>
  <si>
    <t>RALFF-CO5636</t>
  </si>
  <si>
    <t>RALFF-CO5637</t>
  </si>
  <si>
    <t>RALFF-CO5638</t>
  </si>
  <si>
    <t>RALFF-CO5639</t>
  </si>
  <si>
    <t>RALFF-CO5640</t>
  </si>
  <si>
    <t>RALFF-CO5641</t>
  </si>
  <si>
    <t>RALFF-CO5642</t>
  </si>
  <si>
    <t>RALFF-CO5643</t>
  </si>
  <si>
    <t>RALFF-CO5644</t>
  </si>
  <si>
    <t>RALFF-CO5645</t>
  </si>
  <si>
    <t>RALFF-CO5646</t>
  </si>
  <si>
    <t>RALFF-CO5647</t>
  </si>
  <si>
    <t>RALFF-CO5648</t>
  </si>
  <si>
    <t>RALFF-CO5649</t>
  </si>
  <si>
    <t>RALFF-CO5650</t>
  </si>
  <si>
    <t>RALFF-CO5651</t>
  </si>
  <si>
    <t>RALFF-CO5652</t>
  </si>
  <si>
    <t>OAK</t>
  </si>
  <si>
    <t>DONALD ROMEO - CONGO Food Allowance Mission du  27/01 au 10/02/2024 à Dolisie (14 nuitées)</t>
  </si>
  <si>
    <t>Location VéhiculeSibiti- Madingou/Donald-Roméo/extraction T73 et P29</t>
  </si>
</sst>
</file>

<file path=xl/styles.xml><?xml version="1.0" encoding="utf-8"?>
<styleSheet xmlns="http://schemas.openxmlformats.org/spreadsheetml/2006/main">
  <numFmts count="8">
    <numFmt numFmtId="41" formatCode="_-* #,##0\ _F_C_F_A_-;\-* #,##0\ _F_C_F_A_-;_-* &quot;-&quot;\ _F_C_F_A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[$-409]d\-mmm\-yy;@"/>
    <numFmt numFmtId="167" formatCode="[$]d\ mmm\ yyyy;@"/>
    <numFmt numFmtId="168" formatCode="_-* #,##0\ _€_-;\-* #,##0\ _€_-;_-* &quot;-&quot;??\ _€_-;_-@"/>
    <numFmt numFmtId="169" formatCode="[$-40C]dd\-mmm\-yy;@"/>
    <numFmt numFmtId="170" formatCode="d\-mmm\-yy;@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Arial Narrow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theme="5"/>
      <name val="Arial Narrow"/>
      <family val="2"/>
    </font>
    <font>
      <b/>
      <i/>
      <sz val="10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8"/>
      <color rgb="FFFF0000"/>
      <name val="Calibri"/>
      <family val="2"/>
      <scheme val="minor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9"/>
      <color rgb="FF000000"/>
      <name val="Arial Narrow"/>
      <family val="2"/>
    </font>
    <font>
      <sz val="10"/>
      <color rgb="FFED7D31"/>
      <name val="Arial Narrow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Calibri"/>
      <family val="2"/>
    </font>
    <font>
      <sz val="12"/>
      <color theme="1"/>
      <name val="Arial Narrow"/>
      <family val="2"/>
    </font>
    <font>
      <sz val="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 Narrow"/>
      <family val="2"/>
    </font>
    <font>
      <sz val="12"/>
      <name val="Arial Narrow"/>
      <family val="2"/>
    </font>
    <font>
      <sz val="12"/>
      <color rgb="FFFF0000"/>
      <name val="Arial Narrow"/>
      <family val="2"/>
    </font>
    <font>
      <sz val="12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Arial Narrow"/>
      <family val="2"/>
    </font>
    <font>
      <sz val="11"/>
      <color theme="0"/>
      <name val="Arial Narrow"/>
      <family val="2"/>
    </font>
    <font>
      <b/>
      <sz val="11"/>
      <color rgb="FFFF0000"/>
      <name val="Arial Narrow"/>
      <family val="2"/>
    </font>
    <font>
      <b/>
      <sz val="12"/>
      <color rgb="FF000000"/>
      <name val="Calibri"/>
      <family val="2"/>
    </font>
    <font>
      <b/>
      <sz val="12"/>
      <color rgb="FFFF0000"/>
      <name val="Arial Narrow"/>
      <family val="2"/>
    </font>
    <font>
      <sz val="12"/>
      <color rgb="FF000000"/>
      <name val="Calibri"/>
      <family val="2"/>
    </font>
    <font>
      <b/>
      <sz val="14"/>
      <color rgb="FFFF0000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AEAAA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lightGray">
        <bgColor theme="5" tint="0.3999755851924192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0" fillId="0" borderId="0"/>
    <xf numFmtId="41" fontId="1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22" fillId="0" borderId="0" applyBorder="0" applyProtection="0"/>
    <xf numFmtId="9" fontId="1" fillId="0" borderId="0" applyFont="0" applyFill="0" applyBorder="0" applyAlignment="0" applyProtection="0"/>
    <xf numFmtId="0" fontId="1" fillId="0" borderId="0" applyBorder="0">
      <alignment vertical="center"/>
    </xf>
    <xf numFmtId="164" fontId="1" fillId="0" borderId="0" applyFont="0" applyFill="0" applyBorder="0" applyAlignment="0" applyProtection="0">
      <alignment vertical="center"/>
    </xf>
    <xf numFmtId="164" fontId="50" fillId="0" borderId="0">
      <protection locked="0"/>
    </xf>
  </cellStyleXfs>
  <cellXfs count="28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11" fillId="6" borderId="1" xfId="3" applyNumberFormat="1" applyFont="1" applyFill="1" applyBorder="1"/>
    <xf numFmtId="0" fontId="11" fillId="6" borderId="1" xfId="3" applyFont="1" applyFill="1" applyBorder="1"/>
    <xf numFmtId="0" fontId="12" fillId="0" borderId="1" xfId="0" applyFont="1" applyBorder="1"/>
    <xf numFmtId="165" fontId="0" fillId="0" borderId="0" xfId="0" applyNumberForma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165" fontId="14" fillId="0" borderId="0" xfId="1" applyNumberFormat="1" applyFont="1" applyBorder="1" applyProtection="1">
      <protection locked="0"/>
    </xf>
    <xf numFmtId="165" fontId="15" fillId="0" borderId="0" xfId="1" applyNumberFormat="1" applyFont="1" applyBorder="1" applyProtection="1">
      <protection locked="0"/>
    </xf>
    <xf numFmtId="165" fontId="12" fillId="0" borderId="0" xfId="0" applyNumberFormat="1" applyFont="1"/>
    <xf numFmtId="165" fontId="13" fillId="0" borderId="0" xfId="0" applyNumberFormat="1" applyFont="1" applyAlignment="1">
      <alignment vertical="center"/>
    </xf>
    <xf numFmtId="0" fontId="16" fillId="0" borderId="0" xfId="0" applyFont="1"/>
    <xf numFmtId="0" fontId="4" fillId="0" borderId="0" xfId="0" applyFont="1"/>
    <xf numFmtId="0" fontId="5" fillId="7" borderId="0" xfId="0" applyFont="1" applyFill="1" applyAlignment="1">
      <alignment horizontal="center"/>
    </xf>
    <xf numFmtId="0" fontId="5" fillId="0" borderId="0" xfId="0" applyFont="1"/>
    <xf numFmtId="165" fontId="4" fillId="0" borderId="0" xfId="1" applyNumberFormat="1" applyFont="1" applyFill="1" applyProtection="1"/>
    <xf numFmtId="165" fontId="5" fillId="0" borderId="3" xfId="1" applyNumberFormat="1" applyFont="1" applyFill="1" applyBorder="1" applyAlignment="1" applyProtection="1">
      <alignment vertical="center" wrapText="1"/>
    </xf>
    <xf numFmtId="165" fontId="5" fillId="0" borderId="3" xfId="1" applyNumberFormat="1" applyFont="1" applyFill="1" applyBorder="1" applyAlignment="1" applyProtection="1">
      <alignment horizontal="center" vertical="center" wrapText="1"/>
    </xf>
    <xf numFmtId="165" fontId="4" fillId="10" borderId="4" xfId="1" applyNumberFormat="1" applyFont="1" applyFill="1" applyBorder="1" applyAlignment="1" applyProtection="1">
      <alignment horizontal="center" vertical="center"/>
    </xf>
    <xf numFmtId="0" fontId="17" fillId="10" borderId="5" xfId="0" applyFont="1" applyFill="1" applyBorder="1"/>
    <xf numFmtId="165" fontId="4" fillId="10" borderId="5" xfId="1" applyNumberFormat="1" applyFont="1" applyFill="1" applyBorder="1" applyProtection="1"/>
    <xf numFmtId="165" fontId="4" fillId="10" borderId="5" xfId="0" applyNumberFormat="1" applyFont="1" applyFill="1" applyBorder="1"/>
    <xf numFmtId="165" fontId="4" fillId="0" borderId="3" xfId="1" applyNumberFormat="1" applyFont="1" applyBorder="1" applyProtection="1"/>
    <xf numFmtId="165" fontId="0" fillId="0" borderId="1" xfId="1" applyNumberFormat="1" applyFont="1" applyFill="1" applyBorder="1" applyProtection="1"/>
    <xf numFmtId="165" fontId="4" fillId="0" borderId="6" xfId="1" applyNumberFormat="1" applyFont="1" applyFill="1" applyBorder="1" applyProtection="1"/>
    <xf numFmtId="165" fontId="4" fillId="0" borderId="1" xfId="0" applyNumberFormat="1" applyFont="1" applyBorder="1"/>
    <xf numFmtId="165" fontId="4" fillId="0" borderId="1" xfId="1" applyNumberFormat="1" applyFont="1" applyFill="1" applyBorder="1" applyProtection="1"/>
    <xf numFmtId="165" fontId="18" fillId="0" borderId="1" xfId="1" applyNumberFormat="1" applyFont="1" applyFill="1" applyBorder="1" applyProtection="1"/>
    <xf numFmtId="165" fontId="1" fillId="0" borderId="1" xfId="1" applyNumberFormat="1" applyFont="1" applyFill="1" applyBorder="1" applyProtection="1"/>
    <xf numFmtId="165" fontId="5" fillId="10" borderId="4" xfId="1" applyNumberFormat="1" applyFont="1" applyFill="1" applyBorder="1" applyAlignment="1" applyProtection="1">
      <alignment horizontal="left"/>
    </xf>
    <xf numFmtId="165" fontId="5" fillId="10" borderId="5" xfId="1" applyNumberFormat="1" applyFont="1" applyFill="1" applyBorder="1" applyAlignment="1" applyProtection="1">
      <alignment horizontal="left"/>
    </xf>
    <xf numFmtId="165" fontId="4" fillId="10" borderId="1" xfId="0" applyNumberFormat="1" applyFont="1" applyFill="1" applyBorder="1"/>
    <xf numFmtId="0" fontId="5" fillId="0" borderId="4" xfId="0" applyFont="1" applyBorder="1"/>
    <xf numFmtId="165" fontId="4" fillId="0" borderId="1" xfId="1" applyNumberFormat="1" applyFont="1" applyFill="1" applyBorder="1" applyAlignment="1" applyProtection="1"/>
    <xf numFmtId="165" fontId="4" fillId="0" borderId="6" xfId="1" applyNumberFormat="1" applyFont="1" applyBorder="1" applyProtection="1"/>
    <xf numFmtId="165" fontId="19" fillId="0" borderId="1" xfId="1" applyNumberFormat="1" applyFont="1" applyBorder="1" applyProtection="1"/>
    <xf numFmtId="165" fontId="19" fillId="0" borderId="0" xfId="1" applyNumberFormat="1" applyFont="1" applyProtection="1"/>
    <xf numFmtId="165" fontId="10" fillId="0" borderId="1" xfId="0" applyNumberFormat="1" applyFont="1" applyBorder="1"/>
    <xf numFmtId="0" fontId="17" fillId="10" borderId="4" xfId="0" applyFont="1" applyFill="1" applyBorder="1"/>
    <xf numFmtId="165" fontId="0" fillId="0" borderId="1" xfId="1" applyNumberFormat="1" applyFont="1" applyBorder="1" applyProtection="1"/>
    <xf numFmtId="0" fontId="0" fillId="0" borderId="1" xfId="0" applyBorder="1" applyAlignment="1">
      <alignment vertical="center"/>
    </xf>
    <xf numFmtId="3" fontId="0" fillId="0" borderId="0" xfId="0" applyNumberFormat="1" applyAlignment="1">
      <alignment vertical="center"/>
    </xf>
    <xf numFmtId="3" fontId="0" fillId="0" borderId="1" xfId="0" applyNumberFormat="1" applyBorder="1" applyAlignment="1">
      <alignment vertical="center"/>
    </xf>
    <xf numFmtId="165" fontId="16" fillId="0" borderId="6" xfId="1" applyNumberFormat="1" applyFont="1" applyBorder="1" applyProtection="1"/>
    <xf numFmtId="165" fontId="18" fillId="0" borderId="6" xfId="1" applyNumberFormat="1" applyFont="1" applyBorder="1" applyProtection="1"/>
    <xf numFmtId="165" fontId="18" fillId="0" borderId="1" xfId="1" applyNumberFormat="1" applyFont="1" applyBorder="1" applyAlignment="1" applyProtection="1">
      <alignment vertical="center"/>
    </xf>
    <xf numFmtId="165" fontId="18" fillId="5" borderId="1" xfId="1" applyNumberFormat="1" applyFont="1" applyFill="1" applyBorder="1" applyProtection="1"/>
    <xf numFmtId="165" fontId="9" fillId="0" borderId="3" xfId="1" applyNumberFormat="1" applyFont="1" applyFill="1" applyBorder="1" applyProtection="1"/>
    <xf numFmtId="165" fontId="18" fillId="5" borderId="1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Protection="1"/>
    <xf numFmtId="165" fontId="18" fillId="0" borderId="1" xfId="1" applyNumberFormat="1" applyFont="1" applyFill="1" applyBorder="1" applyAlignment="1" applyProtection="1">
      <alignment horizontal="center" vertical="center"/>
    </xf>
    <xf numFmtId="165" fontId="8" fillId="0" borderId="6" xfId="1" applyNumberFormat="1" applyFont="1" applyFill="1" applyBorder="1" applyProtection="1"/>
    <xf numFmtId="165" fontId="20" fillId="0" borderId="0" xfId="1" applyNumberFormat="1" applyFont="1" applyBorder="1" applyProtection="1">
      <protection locked="0"/>
    </xf>
    <xf numFmtId="0" fontId="6" fillId="0" borderId="1" xfId="0" applyFont="1" applyBorder="1"/>
    <xf numFmtId="0" fontId="21" fillId="0" borderId="1" xfId="0" applyFont="1" applyBorder="1" applyAlignment="1">
      <alignment vertical="center"/>
    </xf>
    <xf numFmtId="165" fontId="22" fillId="0" borderId="1" xfId="1" applyNumberFormat="1" applyFont="1" applyBorder="1" applyProtection="1">
      <protection locked="0"/>
    </xf>
    <xf numFmtId="165" fontId="23" fillId="0" borderId="1" xfId="1" applyNumberFormat="1" applyFont="1" applyBorder="1" applyProtection="1">
      <protection locked="0"/>
    </xf>
    <xf numFmtId="0" fontId="7" fillId="0" borderId="0" xfId="0" applyFont="1" applyAlignment="1">
      <alignment vertical="center"/>
    </xf>
    <xf numFmtId="0" fontId="2" fillId="7" borderId="0" xfId="0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0" fillId="10" borderId="1" xfId="0" applyFill="1" applyBorder="1" applyAlignment="1">
      <alignment vertical="center"/>
    </xf>
    <xf numFmtId="3" fontId="0" fillId="10" borderId="1" xfId="0" applyNumberForma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5" fillId="12" borderId="0" xfId="0" applyFont="1" applyFill="1" applyAlignment="1">
      <alignment horizontal="center"/>
    </xf>
    <xf numFmtId="3" fontId="23" fillId="0" borderId="0" xfId="0" applyNumberFormat="1" applyFont="1" applyAlignment="1">
      <alignment vertical="center"/>
    </xf>
    <xf numFmtId="165" fontId="4" fillId="0" borderId="0" xfId="1" applyNumberFormat="1" applyFont="1" applyFill="1" applyBorder="1" applyProtection="1"/>
    <xf numFmtId="165" fontId="4" fillId="16" borderId="4" xfId="1" applyNumberFormat="1" applyFont="1" applyFill="1" applyBorder="1" applyAlignment="1" applyProtection="1">
      <alignment horizontal="center" vertical="center"/>
    </xf>
    <xf numFmtId="0" fontId="17" fillId="16" borderId="5" xfId="0" applyFont="1" applyFill="1" applyBorder="1"/>
    <xf numFmtId="165" fontId="4" fillId="16" borderId="5" xfId="1" applyNumberFormat="1" applyFont="1" applyFill="1" applyBorder="1" applyProtection="1"/>
    <xf numFmtId="165" fontId="4" fillId="16" borderId="5" xfId="0" applyNumberFormat="1" applyFont="1" applyFill="1" applyBorder="1"/>
    <xf numFmtId="165" fontId="4" fillId="0" borderId="3" xfId="1" applyNumberFormat="1" applyFont="1" applyFill="1" applyBorder="1" applyProtection="1"/>
    <xf numFmtId="165" fontId="23" fillId="0" borderId="1" xfId="1" applyNumberFormat="1" applyFont="1" applyFill="1" applyBorder="1" applyProtection="1"/>
    <xf numFmtId="165" fontId="27" fillId="0" borderId="1" xfId="1" applyNumberFormat="1" applyFont="1" applyFill="1" applyBorder="1" applyAlignment="1" applyProtection="1">
      <alignment horizontal="center" vertical="center"/>
    </xf>
    <xf numFmtId="165" fontId="22" fillId="0" borderId="1" xfId="1" applyNumberFormat="1" applyFont="1" applyFill="1" applyBorder="1" applyProtection="1"/>
    <xf numFmtId="165" fontId="27" fillId="0" borderId="1" xfId="1" applyNumberFormat="1" applyFont="1" applyFill="1" applyBorder="1" applyProtection="1"/>
    <xf numFmtId="165" fontId="22" fillId="0" borderId="0" xfId="1" applyNumberFormat="1" applyFont="1" applyFill="1" applyBorder="1" applyProtection="1"/>
    <xf numFmtId="165" fontId="5" fillId="16" borderId="4" xfId="1" applyNumberFormat="1" applyFont="1" applyFill="1" applyBorder="1" applyAlignment="1" applyProtection="1">
      <alignment horizontal="left"/>
    </xf>
    <xf numFmtId="165" fontId="5" fillId="16" borderId="5" xfId="1" applyNumberFormat="1" applyFont="1" applyFill="1" applyBorder="1" applyAlignment="1" applyProtection="1">
      <alignment horizontal="left"/>
    </xf>
    <xf numFmtId="165" fontId="4" fillId="16" borderId="1" xfId="0" applyNumberFormat="1" applyFont="1" applyFill="1" applyBorder="1"/>
    <xf numFmtId="165" fontId="28" fillId="0" borderId="1" xfId="1" applyNumberFormat="1" applyFont="1" applyFill="1" applyBorder="1" applyProtection="1"/>
    <xf numFmtId="3" fontId="23" fillId="0" borderId="1" xfId="0" applyNumberFormat="1" applyFont="1" applyBorder="1" applyAlignment="1">
      <alignment vertical="center"/>
    </xf>
    <xf numFmtId="165" fontId="28" fillId="0" borderId="0" xfId="1" applyNumberFormat="1" applyFont="1" applyFill="1" applyBorder="1" applyProtection="1"/>
    <xf numFmtId="0" fontId="17" fillId="16" borderId="4" xfId="0" applyFont="1" applyFill="1" applyBorder="1"/>
    <xf numFmtId="165" fontId="29" fillId="0" borderId="3" xfId="1" applyNumberFormat="1" applyFont="1" applyFill="1" applyBorder="1" applyProtection="1"/>
    <xf numFmtId="165" fontId="27" fillId="0" borderId="6" xfId="1" applyNumberFormat="1" applyFont="1" applyFill="1" applyBorder="1" applyProtection="1"/>
    <xf numFmtId="165" fontId="27" fillId="17" borderId="1" xfId="1" applyNumberFormat="1" applyFont="1" applyFill="1" applyBorder="1" applyProtection="1"/>
    <xf numFmtId="165" fontId="27" fillId="17" borderId="1" xfId="1" applyNumberFormat="1" applyFont="1" applyFill="1" applyBorder="1" applyAlignment="1" applyProtection="1">
      <alignment vertical="center"/>
    </xf>
    <xf numFmtId="165" fontId="30" fillId="0" borderId="6" xfId="1" applyNumberFormat="1" applyFont="1" applyFill="1" applyBorder="1" applyProtection="1"/>
    <xf numFmtId="165" fontId="30" fillId="0" borderId="1" xfId="1" applyNumberFormat="1" applyFont="1" applyFill="1" applyBorder="1" applyProtection="1"/>
    <xf numFmtId="165" fontId="27" fillId="0" borderId="1" xfId="1" applyNumberFormat="1" applyFont="1" applyFill="1" applyBorder="1" applyAlignment="1" applyProtection="1">
      <alignment vertical="center"/>
    </xf>
    <xf numFmtId="165" fontId="23" fillId="0" borderId="0" xfId="0" applyNumberFormat="1" applyFont="1" applyAlignment="1">
      <alignment vertical="center"/>
    </xf>
    <xf numFmtId="0" fontId="23" fillId="0" borderId="1" xfId="0" applyFont="1" applyBorder="1" applyAlignment="1">
      <alignment vertical="center"/>
    </xf>
    <xf numFmtId="0" fontId="25" fillId="0" borderId="1" xfId="0" applyFont="1" applyBorder="1"/>
    <xf numFmtId="165" fontId="18" fillId="0" borderId="6" xfId="1" applyNumberFormat="1" applyFont="1" applyFill="1" applyBorder="1" applyProtection="1"/>
    <xf numFmtId="165" fontId="18" fillId="0" borderId="1" xfId="0" applyNumberFormat="1" applyFont="1" applyBorder="1"/>
    <xf numFmtId="165" fontId="7" fillId="0" borderId="0" xfId="0" applyNumberFormat="1" applyFont="1" applyAlignment="1">
      <alignment vertical="center"/>
    </xf>
    <xf numFmtId="165" fontId="8" fillId="0" borderId="6" xfId="1" applyNumberFormat="1" applyFont="1" applyBorder="1" applyProtection="1"/>
    <xf numFmtId="165" fontId="8" fillId="0" borderId="1" xfId="1" applyNumberFormat="1" applyFont="1" applyFill="1" applyBorder="1" applyProtection="1"/>
    <xf numFmtId="165" fontId="31" fillId="0" borderId="0" xfId="0" applyNumberFormat="1" applyFont="1" applyAlignment="1">
      <alignment vertical="center"/>
    </xf>
    <xf numFmtId="165" fontId="7" fillId="21" borderId="0" xfId="0" applyNumberFormat="1" applyFont="1" applyFill="1" applyAlignment="1">
      <alignment vertical="center"/>
    </xf>
    <xf numFmtId="165" fontId="4" fillId="3" borderId="3" xfId="1" applyNumberFormat="1" applyFont="1" applyFill="1" applyBorder="1" applyProtection="1"/>
    <xf numFmtId="0" fontId="12" fillId="3" borderId="1" xfId="0" applyFont="1" applyFill="1" applyBorder="1"/>
    <xf numFmtId="165" fontId="0" fillId="3" borderId="1" xfId="1" applyNumberFormat="1" applyFont="1" applyFill="1" applyBorder="1" applyProtection="1"/>
    <xf numFmtId="165" fontId="4" fillId="3" borderId="1" xfId="1" applyNumberFormat="1" applyFont="1" applyFill="1" applyBorder="1" applyProtection="1"/>
    <xf numFmtId="165" fontId="4" fillId="3" borderId="6" xfId="1" applyNumberFormat="1" applyFont="1" applyFill="1" applyBorder="1" applyProtection="1"/>
    <xf numFmtId="0" fontId="0" fillId="3" borderId="0" xfId="0" applyFill="1" applyAlignment="1">
      <alignment vertical="center"/>
    </xf>
    <xf numFmtId="165" fontId="1" fillId="3" borderId="1" xfId="1" applyNumberFormat="1" applyFont="1" applyFill="1" applyBorder="1" applyProtection="1"/>
    <xf numFmtId="165" fontId="4" fillId="3" borderId="1" xfId="0" applyNumberFormat="1" applyFont="1" applyFill="1" applyBorder="1"/>
    <xf numFmtId="0" fontId="6" fillId="20" borderId="1" xfId="0" applyFont="1" applyFill="1" applyBorder="1"/>
    <xf numFmtId="0" fontId="21" fillId="20" borderId="1" xfId="0" applyFont="1" applyFill="1" applyBorder="1" applyAlignment="1">
      <alignment vertical="center"/>
    </xf>
    <xf numFmtId="165" fontId="22" fillId="20" borderId="1" xfId="1" applyNumberFormat="1" applyFont="1" applyFill="1" applyBorder="1" applyProtection="1">
      <protection locked="0"/>
    </xf>
    <xf numFmtId="165" fontId="23" fillId="20" borderId="1" xfId="1" applyNumberFormat="1" applyFont="1" applyFill="1" applyBorder="1" applyProtection="1">
      <protection locked="0"/>
    </xf>
    <xf numFmtId="165" fontId="4" fillId="5" borderId="1" xfId="1" applyNumberFormat="1" applyFont="1" applyFill="1" applyBorder="1" applyProtection="1"/>
    <xf numFmtId="165" fontId="18" fillId="20" borderId="1" xfId="1" applyNumberFormat="1" applyFont="1" applyFill="1" applyBorder="1" applyProtection="1"/>
    <xf numFmtId="165" fontId="4" fillId="20" borderId="1" xfId="0" applyNumberFormat="1" applyFont="1" applyFill="1" applyBorder="1"/>
    <xf numFmtId="165" fontId="4" fillId="0" borderId="1" xfId="1" applyNumberFormat="1" applyFont="1" applyBorder="1" applyProtection="1"/>
    <xf numFmtId="165" fontId="4" fillId="20" borderId="1" xfId="1" applyNumberFormat="1" applyFont="1" applyFill="1" applyBorder="1" applyProtection="1"/>
    <xf numFmtId="165" fontId="18" fillId="5" borderId="1" xfId="0" applyNumberFormat="1" applyFont="1" applyFill="1" applyBorder="1"/>
    <xf numFmtId="165" fontId="18" fillId="0" borderId="1" xfId="1" applyNumberFormat="1" applyFont="1" applyBorder="1" applyProtection="1"/>
    <xf numFmtId="165" fontId="18" fillId="0" borderId="0" xfId="1" applyNumberFormat="1" applyFont="1" applyProtection="1"/>
    <xf numFmtId="0" fontId="5" fillId="0" borderId="1" xfId="0" applyFont="1" applyBorder="1"/>
    <xf numFmtId="0" fontId="5" fillId="5" borderId="1" xfId="0" applyFont="1" applyFill="1" applyBorder="1"/>
    <xf numFmtId="0" fontId="5" fillId="20" borderId="1" xfId="0" applyFont="1" applyFill="1" applyBorder="1"/>
    <xf numFmtId="0" fontId="18" fillId="5" borderId="1" xfId="0" applyFont="1" applyFill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165" fontId="18" fillId="0" borderId="3" xfId="1" applyNumberFormat="1" applyFont="1" applyFill="1" applyBorder="1" applyProtection="1"/>
    <xf numFmtId="0" fontId="32" fillId="0" borderId="0" xfId="0" applyFont="1" applyAlignment="1">
      <alignment vertical="center"/>
    </xf>
    <xf numFmtId="165" fontId="34" fillId="0" borderId="0" xfId="1" applyNumberFormat="1" applyFont="1" applyBorder="1" applyProtection="1">
      <protection locked="0"/>
    </xf>
    <xf numFmtId="165" fontId="8" fillId="0" borderId="1" xfId="1" applyNumberFormat="1" applyFont="1" applyFill="1" applyBorder="1" applyAlignment="1" applyProtection="1">
      <alignment horizontal="center" vertical="center"/>
    </xf>
    <xf numFmtId="165" fontId="8" fillId="5" borderId="1" xfId="1" applyNumberFormat="1" applyFont="1" applyFill="1" applyBorder="1" applyProtection="1"/>
    <xf numFmtId="165" fontId="8" fillId="20" borderId="1" xfId="1" applyNumberFormat="1" applyFont="1" applyFill="1" applyBorder="1" applyProtection="1"/>
    <xf numFmtId="0" fontId="8" fillId="5" borderId="1" xfId="0" applyFont="1" applyFill="1" applyBorder="1" applyAlignment="1">
      <alignment vertical="center"/>
    </xf>
    <xf numFmtId="165" fontId="8" fillId="0" borderId="1" xfId="1" applyNumberFormat="1" applyFont="1" applyBorder="1" applyProtection="1"/>
    <xf numFmtId="165" fontId="33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4" xfId="0" applyFont="1" applyBorder="1"/>
    <xf numFmtId="0" fontId="39" fillId="0" borderId="0" xfId="0" applyFont="1"/>
    <xf numFmtId="0" fontId="39" fillId="0" borderId="1" xfId="0" applyFont="1" applyBorder="1"/>
    <xf numFmtId="165" fontId="18" fillId="0" borderId="3" xfId="1" applyNumberFormat="1" applyFont="1" applyBorder="1" applyProtection="1"/>
    <xf numFmtId="165" fontId="1" fillId="0" borderId="1" xfId="1" applyNumberFormat="1" applyFont="1" applyBorder="1" applyProtection="1"/>
    <xf numFmtId="165" fontId="18" fillId="21" borderId="1" xfId="0" applyNumberFormat="1" applyFont="1" applyFill="1" applyBorder="1"/>
    <xf numFmtId="0" fontId="1" fillId="0" borderId="1" xfId="0" applyFont="1" applyBorder="1" applyAlignment="1">
      <alignment vertical="center"/>
    </xf>
    <xf numFmtId="165" fontId="15" fillId="0" borderId="0" xfId="1" applyNumberFormat="1" applyFont="1" applyFill="1" applyBorder="1" applyProtection="1">
      <protection locked="0"/>
    </xf>
    <xf numFmtId="165" fontId="14" fillId="0" borderId="0" xfId="1" applyNumberFormat="1" applyFont="1" applyFill="1" applyBorder="1" applyProtection="1">
      <protection locked="0"/>
    </xf>
    <xf numFmtId="165" fontId="23" fillId="0" borderId="1" xfId="1" applyNumberFormat="1" applyFont="1" applyFill="1" applyBorder="1" applyProtection="1">
      <protection locked="0"/>
    </xf>
    <xf numFmtId="165" fontId="18" fillId="20" borderId="1" xfId="1" applyNumberFormat="1" applyFont="1" applyFill="1" applyBorder="1" applyAlignment="1" applyProtection="1">
      <alignment horizontal="center" vertical="center"/>
    </xf>
    <xf numFmtId="0" fontId="24" fillId="0" borderId="1" xfId="0" applyFont="1" applyBorder="1" applyAlignment="1">
      <alignment vertical="center"/>
    </xf>
    <xf numFmtId="14" fontId="40" fillId="0" borderId="1" xfId="3" applyNumberFormat="1" applyFont="1" applyBorder="1"/>
    <xf numFmtId="0" fontId="0" fillId="24" borderId="0" xfId="0" applyFill="1" applyAlignment="1">
      <alignment vertical="center"/>
    </xf>
    <xf numFmtId="165" fontId="2" fillId="24" borderId="0" xfId="0" applyNumberFormat="1" applyFont="1" applyFill="1" applyAlignment="1">
      <alignment vertical="center"/>
    </xf>
    <xf numFmtId="165" fontId="33" fillId="24" borderId="0" xfId="0" applyNumberFormat="1" applyFont="1" applyFill="1" applyAlignment="1">
      <alignment vertical="center"/>
    </xf>
    <xf numFmtId="165" fontId="31" fillId="24" borderId="0" xfId="0" applyNumberFormat="1" applyFont="1" applyFill="1" applyAlignment="1">
      <alignment vertical="center"/>
    </xf>
    <xf numFmtId="3" fontId="0" fillId="24" borderId="0" xfId="0" applyNumberFormat="1" applyFill="1" applyAlignment="1">
      <alignment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6" fontId="5" fillId="0" borderId="11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10" fontId="33" fillId="0" borderId="0" xfId="7" applyNumberFormat="1" applyFont="1"/>
    <xf numFmtId="0" fontId="2" fillId="0" borderId="0" xfId="0" applyFont="1"/>
    <xf numFmtId="0" fontId="0" fillId="0" borderId="1" xfId="0" applyBorder="1"/>
    <xf numFmtId="0" fontId="40" fillId="0" borderId="1" xfId="0" applyFont="1" applyBorder="1"/>
    <xf numFmtId="0" fontId="42" fillId="0" borderId="1" xfId="0" applyFont="1" applyBorder="1" applyAlignment="1">
      <alignment vertical="center"/>
    </xf>
    <xf numFmtId="165" fontId="43" fillId="0" borderId="1" xfId="1" applyNumberFormat="1" applyFont="1" applyBorder="1" applyProtection="1">
      <protection locked="0"/>
    </xf>
    <xf numFmtId="165" fontId="44" fillId="0" borderId="0" xfId="0" applyNumberFormat="1" applyFont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0" fontId="24" fillId="0" borderId="1" xfId="0" applyFont="1" applyBorder="1"/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3" fontId="24" fillId="0" borderId="1" xfId="1" applyNumberFormat="1" applyFont="1" applyFill="1" applyBorder="1" applyAlignment="1" applyProtection="1">
      <alignment vertical="center"/>
    </xf>
    <xf numFmtId="165" fontId="24" fillId="0" borderId="1" xfId="0" applyNumberFormat="1" applyFont="1" applyBorder="1" applyAlignment="1">
      <alignment vertical="center"/>
    </xf>
    <xf numFmtId="0" fontId="24" fillId="5" borderId="1" xfId="0" applyFont="1" applyFill="1" applyBorder="1" applyAlignment="1">
      <alignment vertical="center"/>
    </xf>
    <xf numFmtId="0" fontId="24" fillId="22" borderId="1" xfId="0" applyFont="1" applyFill="1" applyBorder="1" applyAlignment="1">
      <alignment vertical="center"/>
    </xf>
    <xf numFmtId="41" fontId="24" fillId="22" borderId="1" xfId="4" applyFont="1" applyFill="1" applyBorder="1" applyAlignment="1">
      <alignment horizontal="right" vertical="center"/>
    </xf>
    <xf numFmtId="41" fontId="24" fillId="0" borderId="1" xfId="4" applyFont="1" applyFill="1" applyBorder="1" applyAlignment="1" applyProtection="1">
      <alignment horizontal="right"/>
    </xf>
    <xf numFmtId="165" fontId="24" fillId="0" borderId="1" xfId="1" applyNumberFormat="1" applyFont="1" applyFill="1" applyBorder="1" applyAlignment="1" applyProtection="1">
      <alignment vertical="center"/>
    </xf>
    <xf numFmtId="0" fontId="45" fillId="0" borderId="1" xfId="0" applyFont="1" applyBorder="1" applyAlignment="1">
      <alignment vertical="center"/>
    </xf>
    <xf numFmtId="0" fontId="46" fillId="20" borderId="1" xfId="0" applyFont="1" applyFill="1" applyBorder="1" applyAlignment="1">
      <alignment vertical="center"/>
    </xf>
    <xf numFmtId="0" fontId="46" fillId="20" borderId="1" xfId="0" applyFont="1" applyFill="1" applyBorder="1" applyAlignment="1">
      <alignment horizontal="center" vertical="center"/>
    </xf>
    <xf numFmtId="165" fontId="24" fillId="0" borderId="1" xfId="0" applyNumberFormat="1" applyFont="1" applyBorder="1" applyAlignment="1">
      <alignment horizontal="center" vertical="center"/>
    </xf>
    <xf numFmtId="3" fontId="25" fillId="0" borderId="1" xfId="1" applyNumberFormat="1" applyFont="1" applyFill="1" applyBorder="1" applyAlignment="1" applyProtection="1">
      <alignment vertical="center"/>
    </xf>
    <xf numFmtId="165" fontId="24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165" fontId="25" fillId="0" borderId="1" xfId="0" applyNumberFormat="1" applyFont="1" applyBorder="1" applyAlignment="1">
      <alignment horizontal="center" vertical="center"/>
    </xf>
    <xf numFmtId="165" fontId="45" fillId="0" borderId="1" xfId="0" applyNumberFormat="1" applyFont="1" applyBorder="1" applyAlignment="1">
      <alignment horizontal="center" vertical="center"/>
    </xf>
    <xf numFmtId="0" fontId="4" fillId="0" borderId="11" xfId="0" applyFont="1" applyBorder="1"/>
    <xf numFmtId="165" fontId="24" fillId="0" borderId="1" xfId="1" applyNumberFormat="1" applyFont="1" applyFill="1" applyBorder="1"/>
    <xf numFmtId="165" fontId="48" fillId="0" borderId="0" xfId="1" applyNumberFormat="1" applyFont="1" applyBorder="1" applyProtection="1">
      <protection locked="0"/>
    </xf>
    <xf numFmtId="0" fontId="47" fillId="0" borderId="1" xfId="0" applyFont="1" applyBorder="1" applyAlignment="1">
      <alignment vertical="center"/>
    </xf>
    <xf numFmtId="0" fontId="47" fillId="0" borderId="1" xfId="0" applyFont="1" applyBorder="1"/>
    <xf numFmtId="165" fontId="24" fillId="0" borderId="1" xfId="1" applyNumberFormat="1" applyFont="1" applyFill="1" applyBorder="1" applyAlignment="1">
      <alignment horizontal="right"/>
    </xf>
    <xf numFmtId="165" fontId="24" fillId="0" borderId="1" xfId="1" applyNumberFormat="1" applyFont="1" applyFill="1" applyBorder="1" applyAlignment="1"/>
    <xf numFmtId="165" fontId="24" fillId="0" borderId="1" xfId="9" applyNumberFormat="1" applyFont="1" applyFill="1" applyBorder="1" applyAlignment="1"/>
    <xf numFmtId="3" fontId="33" fillId="0" borderId="0" xfId="0" applyNumberFormat="1" applyFont="1"/>
    <xf numFmtId="3" fontId="51" fillId="23" borderId="1" xfId="1" applyNumberFormat="1" applyFont="1" applyFill="1" applyBorder="1" applyAlignment="1" applyProtection="1">
      <alignment vertical="center"/>
    </xf>
    <xf numFmtId="165" fontId="24" fillId="0" borderId="1" xfId="1" applyNumberFormat="1" applyFont="1" applyFill="1" applyBorder="1" applyAlignment="1">
      <alignment vertical="center"/>
    </xf>
    <xf numFmtId="3" fontId="24" fillId="0" borderId="1" xfId="1" applyNumberFormat="1" applyFont="1" applyFill="1" applyBorder="1" applyAlignment="1" applyProtection="1"/>
    <xf numFmtId="165" fontId="24" fillId="0" borderId="1" xfId="1" applyNumberFormat="1" applyFont="1" applyFill="1" applyBorder="1" applyAlignment="1" applyProtection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9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center" vertical="center"/>
    </xf>
    <xf numFmtId="0" fontId="5" fillId="13" borderId="7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35" fillId="19" borderId="11" xfId="0" applyFont="1" applyFill="1" applyBorder="1" applyAlignment="1">
      <alignment horizontal="center" vertical="center"/>
    </xf>
    <xf numFmtId="0" fontId="35" fillId="19" borderId="11" xfId="0" applyFont="1" applyFill="1" applyBorder="1" applyAlignment="1">
      <alignment horizontal="right" vertical="center"/>
    </xf>
    <xf numFmtId="41" fontId="35" fillId="19" borderId="11" xfId="4" applyFont="1" applyFill="1" applyBorder="1" applyAlignment="1">
      <alignment horizontal="right" vertical="center"/>
    </xf>
    <xf numFmtId="0" fontId="35" fillId="19" borderId="11" xfId="0" applyFont="1" applyFill="1" applyBorder="1" applyAlignment="1">
      <alignment horizontal="left" vertical="center"/>
    </xf>
    <xf numFmtId="0" fontId="41" fillId="19" borderId="11" xfId="0" applyFont="1" applyFill="1" applyBorder="1" applyAlignment="1">
      <alignment horizontal="center" vertical="center"/>
    </xf>
    <xf numFmtId="0" fontId="49" fillId="18" borderId="11" xfId="0" applyFont="1" applyFill="1" applyBorder="1" applyAlignment="1">
      <alignment vertical="center"/>
    </xf>
    <xf numFmtId="0" fontId="7" fillId="0" borderId="1" xfId="0" applyFont="1" applyBorder="1"/>
    <xf numFmtId="0" fontId="45" fillId="0" borderId="1" xfId="0" applyFont="1" applyBorder="1"/>
    <xf numFmtId="0" fontId="7" fillId="0" borderId="0" xfId="0" applyFont="1"/>
    <xf numFmtId="0" fontId="0" fillId="0" borderId="1" xfId="0" applyFont="1" applyBorder="1"/>
    <xf numFmtId="0" fontId="0" fillId="0" borderId="0" xfId="0" applyNumberFormat="1"/>
    <xf numFmtId="0" fontId="24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/>
    <xf numFmtId="2" fontId="24" fillId="0" borderId="1" xfId="0" applyNumberFormat="1" applyFont="1" applyFill="1" applyBorder="1"/>
    <xf numFmtId="0" fontId="24" fillId="0" borderId="1" xfId="0" applyFont="1" applyFill="1" applyBorder="1" applyAlignment="1">
      <alignment horizontal="left"/>
    </xf>
    <xf numFmtId="168" fontId="24" fillId="0" borderId="1" xfId="0" applyNumberFormat="1" applyFont="1" applyFill="1" applyBorder="1"/>
    <xf numFmtId="0" fontId="24" fillId="0" borderId="1" xfId="8" applyFont="1" applyFill="1" applyBorder="1" applyAlignment="1"/>
    <xf numFmtId="0" fontId="24" fillId="0" borderId="1" xfId="0" applyFont="1" applyFill="1" applyBorder="1" applyAlignment="1">
      <alignment horizontal="right"/>
    </xf>
    <xf numFmtId="3" fontId="24" fillId="0" borderId="1" xfId="0" applyNumberFormat="1" applyFont="1" applyFill="1" applyBorder="1" applyAlignment="1">
      <alignment horizontal="right"/>
    </xf>
    <xf numFmtId="165" fontId="24" fillId="0" borderId="1" xfId="0" applyNumberFormat="1" applyFont="1" applyFill="1" applyBorder="1" applyAlignment="1">
      <alignment vertical="center"/>
    </xf>
    <xf numFmtId="0" fontId="0" fillId="0" borderId="0" xfId="0" applyFont="1" applyFill="1"/>
    <xf numFmtId="0" fontId="25" fillId="0" borderId="1" xfId="0" applyFont="1" applyFill="1" applyBorder="1"/>
    <xf numFmtId="3" fontId="0" fillId="0" borderId="1" xfId="0" applyNumberFormat="1" applyBorder="1"/>
    <xf numFmtId="0" fontId="24" fillId="0" borderId="1" xfId="0" applyFont="1" applyFill="1" applyBorder="1" applyAlignment="1"/>
    <xf numFmtId="0" fontId="24" fillId="0" borderId="1" xfId="0" applyFont="1" applyFill="1" applyBorder="1" applyAlignment="1">
      <alignment horizontal="right" vertical="center"/>
    </xf>
    <xf numFmtId="167" fontId="35" fillId="0" borderId="1" xfId="0" applyNumberFormat="1" applyFont="1" applyBorder="1"/>
    <xf numFmtId="0" fontId="44" fillId="0" borderId="1" xfId="0" applyFont="1" applyBorder="1"/>
    <xf numFmtId="0" fontId="35" fillId="0" borderId="1" xfId="0" applyFont="1" applyBorder="1"/>
    <xf numFmtId="169" fontId="35" fillId="0" borderId="1" xfId="0" applyNumberFormat="1" applyFont="1" applyFill="1" applyBorder="1" applyAlignment="1">
      <alignment vertical="center"/>
    </xf>
    <xf numFmtId="169" fontId="35" fillId="0" borderId="1" xfId="0" applyNumberFormat="1" applyFont="1" applyFill="1" applyBorder="1"/>
    <xf numFmtId="170" fontId="35" fillId="0" borderId="1" xfId="2" applyNumberFormat="1" applyFont="1" applyFill="1" applyBorder="1" applyAlignment="1">
      <alignment vertical="top" wrapText="1"/>
    </xf>
    <xf numFmtId="169" fontId="35" fillId="0" borderId="1" xfId="2" applyNumberFormat="1" applyFont="1" applyFill="1" applyBorder="1" applyAlignment="1">
      <alignment vertical="top" wrapText="1"/>
    </xf>
    <xf numFmtId="169" fontId="35" fillId="0" borderId="1" xfId="2" applyNumberFormat="1" applyFont="1" applyFill="1" applyBorder="1"/>
    <xf numFmtId="0" fontId="44" fillId="0" borderId="0" xfId="0" applyFont="1" applyFill="1"/>
    <xf numFmtId="0" fontId="44" fillId="0" borderId="0" xfId="0" applyFont="1"/>
    <xf numFmtId="169" fontId="35" fillId="0" borderId="0" xfId="0" applyNumberFormat="1" applyFont="1" applyFill="1" applyBorder="1"/>
    <xf numFmtId="0" fontId="24" fillId="0" borderId="0" xfId="0" applyFont="1" applyFill="1" applyBorder="1"/>
    <xf numFmtId="165" fontId="24" fillId="0" borderId="0" xfId="1" applyNumberFormat="1" applyFont="1" applyFill="1" applyBorder="1"/>
    <xf numFmtId="2" fontId="24" fillId="0" borderId="0" xfId="0" applyNumberFormat="1" applyFont="1" applyFill="1" applyBorder="1"/>
    <xf numFmtId="0" fontId="24" fillId="0" borderId="0" xfId="0" applyFont="1" applyFill="1" applyBorder="1" applyAlignment="1">
      <alignment vertical="center"/>
    </xf>
    <xf numFmtId="0" fontId="35" fillId="0" borderId="0" xfId="0" applyFont="1" applyFill="1" applyBorder="1"/>
    <xf numFmtId="0" fontId="44" fillId="0" borderId="0" xfId="0" applyFont="1" applyFill="1" applyBorder="1"/>
    <xf numFmtId="0" fontId="0" fillId="0" borderId="0" xfId="0" applyFont="1" applyFill="1" applyBorder="1"/>
    <xf numFmtId="0" fontId="45" fillId="0" borderId="1" xfId="0" applyFont="1" applyFill="1" applyBorder="1" applyAlignment="1">
      <alignment horizontal="left" vertical="center"/>
    </xf>
    <xf numFmtId="0" fontId="45" fillId="0" borderId="1" xfId="0" applyFont="1" applyFill="1" applyBorder="1"/>
    <xf numFmtId="0" fontId="47" fillId="0" borderId="1" xfId="0" applyFont="1" applyFill="1" applyBorder="1" applyAlignment="1">
      <alignment horizontal="left" vertical="center"/>
    </xf>
    <xf numFmtId="167" fontId="35" fillId="0" borderId="1" xfId="0" applyNumberFormat="1" applyFont="1" applyFill="1" applyBorder="1"/>
    <xf numFmtId="41" fontId="24" fillId="0" borderId="1" xfId="4" applyFont="1" applyFill="1" applyBorder="1" applyAlignment="1" applyProtection="1">
      <alignment horizontal="left"/>
    </xf>
    <xf numFmtId="0" fontId="24" fillId="0" borderId="1" xfId="0" applyFont="1" applyFill="1" applyBorder="1" applyAlignment="1">
      <alignment horizontal="center" vertical="center"/>
    </xf>
  </cellXfs>
  <cellStyles count="11">
    <cellStyle name="Comma 2" xfId="9"/>
    <cellStyle name="Excel Built-in Comma" xfId="6"/>
    <cellStyle name="Excel Built-in Normal" xfId="2"/>
    <cellStyle name="Milliers" xfId="1" builtinId="3"/>
    <cellStyle name="Milliers [0]" xfId="4" builtinId="6"/>
    <cellStyle name="Milliers 2" xfId="10"/>
    <cellStyle name="Milliers 3" xfId="5"/>
    <cellStyle name="Normal" xfId="0" builtinId="0"/>
    <cellStyle name="Normal 2" xfId="8"/>
    <cellStyle name="Normal_Total expenses by date" xfId="3"/>
    <cellStyle name="Pourcentage" xfId="7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J2018-3" refreshedDate="45338.468446643521" createdVersion="3" refreshedVersion="3" minRefreshableVersion="3" recordCount="325">
  <cacheSource type="worksheet">
    <worksheetSource ref="A12:O337" sheet="DATA JANVIER 2024"/>
  </cacheSource>
  <cacheFields count="15">
    <cacheField name="Date" numFmtId="0">
      <sharedItems containsSemiMixedTypes="0" containsNonDate="0" containsDate="1" containsString="0" minDate="2024-01-01T00:00:00" maxDate="2024-02-01T00:00:00"/>
    </cacheField>
    <cacheField name="Details" numFmtId="0">
      <sharedItems/>
    </cacheField>
    <cacheField name="Type de dépenses" numFmtId="0">
      <sharedItems containsBlank="1" count="19">
        <m/>
        <s v="Telephone"/>
        <s v="Bank Fees"/>
        <s v="Lawyer fees"/>
        <s v="Versement"/>
        <s v="Transfer fees"/>
        <s v="Transport"/>
        <s v="Travel subsistence"/>
        <s v="Personnel"/>
        <s v="Rent &amp; Utilities"/>
        <s v="Transport "/>
        <s v="Office Materiels"/>
        <s v="Equipement"/>
        <s v="Bonus"/>
        <s v="Trust Building"/>
        <s v="Services"/>
        <s v="Internet"/>
        <s v="Grant"/>
        <s v="Jail visits"/>
      </sharedItems>
    </cacheField>
    <cacheField name="Departement" numFmtId="0">
      <sharedItems containsBlank="1"/>
    </cacheField>
    <cacheField name="Received" numFmtId="0">
      <sharedItems containsString="0" containsBlank="1" containsNumber="1" containsInteger="1" minValue="5000" maxValue="17502402"/>
    </cacheField>
    <cacheField name="Spent" numFmtId="0">
      <sharedItems containsString="0" containsBlank="1" containsNumber="1" containsInteger="1" minValue="800" maxValue="2000000"/>
    </cacheField>
    <cacheField name="Balance" numFmtId="165">
      <sharedItems containsSemiMixedTypes="0" containsString="0" containsNumber="1" containsInteger="1" minValue="3576310" maxValue="22675962"/>
    </cacheField>
    <cacheField name="Name" numFmtId="0">
      <sharedItems containsBlank="1" count="14">
        <m/>
        <s v="Caisse"/>
        <s v="BCI"/>
        <s v="BCI-Sous Compte"/>
        <s v="T73"/>
        <s v="P29"/>
        <s v="Merveille"/>
        <s v="Donald-Roméo"/>
        <s v="Crépin"/>
        <s v="Oracle"/>
        <s v="Hurielle"/>
        <s v="IT87"/>
        <s v="DOVI"/>
        <s v="Grace"/>
      </sharedItems>
    </cacheField>
    <cacheField name="Receipt" numFmtId="0">
      <sharedItems containsBlank="1" containsMixedTypes="1" containsNumber="1" containsInteger="1" minValue="3654598" maxValue="3667457"/>
    </cacheField>
    <cacheField name="Donor" numFmtId="0">
      <sharedItems containsBlank="1" count="4">
        <m/>
        <s v="UE "/>
        <s v="OAK"/>
        <s v="Wildcat"/>
      </sharedItems>
    </cacheField>
    <cacheField name="Project" numFmtId="0">
      <sharedItems containsBlank="1" count="3">
        <m/>
        <s v="RALFF"/>
        <s v="PALF"/>
      </sharedItems>
    </cacheField>
    <cacheField name="Country" numFmtId="0">
      <sharedItems containsBlank="1"/>
    </cacheField>
    <cacheField name="N°Pièce" numFmtId="0">
      <sharedItems containsBlank="1"/>
    </cacheField>
    <cacheField name="Code budgetaire" numFmtId="0">
      <sharedItems containsBlank="1"/>
    </cacheField>
    <cacheField name="Contrôle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25">
  <r>
    <d v="2024-01-01T00:00:00"/>
    <s v="Solde au 01/01/2024"/>
    <x v="0"/>
    <m/>
    <m/>
    <m/>
    <n v="13671678"/>
    <x v="0"/>
    <m/>
    <x v="0"/>
    <x v="0"/>
    <m/>
    <m/>
    <m/>
    <m/>
  </r>
  <r>
    <d v="2024-01-02T00:00:00"/>
    <s v="Achat credit  teléphonique MTN/PALF/Première partie Janvier 2024/Management"/>
    <x v="1"/>
    <s v="Management"/>
    <m/>
    <n v="53000"/>
    <n v="13618678"/>
    <x v="1"/>
    <s v="OUI"/>
    <x v="1"/>
    <x v="1"/>
    <s v="CONGO"/>
    <s v="RALFF-CO5513"/>
    <s v="4.6"/>
    <m/>
  </r>
  <r>
    <d v="2024-01-02T00:00:00"/>
    <s v="Achat credit  teléphonique MTN/PALF/Première partie Janvier 2024/Legal"/>
    <x v="1"/>
    <s v="Legal"/>
    <m/>
    <n v="74000"/>
    <n v="13544678"/>
    <x v="1"/>
    <s v="OUI"/>
    <x v="1"/>
    <x v="1"/>
    <s v="CONGO"/>
    <s v="RALFF-CO5514"/>
    <s v="4.6"/>
    <m/>
  </r>
  <r>
    <d v="2024-01-02T00:00:00"/>
    <s v="Achat credit  teléphonique MTN/PALF/Première partie Janvier 2024/Investigation"/>
    <x v="1"/>
    <s v="Investigation"/>
    <m/>
    <n v="57000"/>
    <n v="13487678"/>
    <x v="1"/>
    <s v="OUI"/>
    <x v="1"/>
    <x v="1"/>
    <s v="CONGO"/>
    <s v="RALFF-CO5515"/>
    <s v="4.6"/>
    <m/>
  </r>
  <r>
    <d v="2024-01-02T00:00:00"/>
    <s v="Achat credit  teléphonique airtel/PALF/Première partie Janvier 2024/Management"/>
    <x v="1"/>
    <s v="Management"/>
    <m/>
    <n v="10000"/>
    <n v="13477678"/>
    <x v="1"/>
    <s v="OUI"/>
    <x v="1"/>
    <x v="1"/>
    <s v="CONGO"/>
    <s v="RALFF-CO5516"/>
    <s v="4.6"/>
    <m/>
  </r>
  <r>
    <d v="2024-01-02T00:00:00"/>
    <s v="Achat credit  teléphonique airtel/PALF/Première partie Janvier 2024/Legal"/>
    <x v="1"/>
    <s v="Legal"/>
    <m/>
    <n v="10000"/>
    <n v="13467678"/>
    <x v="1"/>
    <s v="OUI"/>
    <x v="1"/>
    <x v="1"/>
    <s v="CONGO"/>
    <s v="RALFF-CO5517"/>
    <s v="4.6"/>
    <m/>
  </r>
  <r>
    <d v="2024-01-02T00:00:00"/>
    <s v="Achat credit  teléphonique airtel/PALF/Première partie Janvier 2024/Investigation"/>
    <x v="1"/>
    <s v="Investigation"/>
    <m/>
    <n v="21000"/>
    <n v="13446678"/>
    <x v="1"/>
    <s v="OUI"/>
    <x v="1"/>
    <x v="1"/>
    <s v="CONGO"/>
    <s v="RALFF-CO5518"/>
    <s v="4.6"/>
    <m/>
  </r>
  <r>
    <d v="2024-01-02T00:00:00"/>
    <s v="Agios du 31/12/2023 au 31/01/2024"/>
    <x v="2"/>
    <s v="Office"/>
    <m/>
    <n v="23345"/>
    <n v="13423333"/>
    <x v="2"/>
    <s v="Relevé"/>
    <x v="2"/>
    <x v="2"/>
    <s v="CONGO"/>
    <m/>
    <m/>
    <m/>
  </r>
  <r>
    <d v="2024-01-02T00:00:00"/>
    <s v="Acompte honoraire contrat N°66_Pointe-Noire cas MOUYEKE et Consorts/Maitre Marie Hélène NANITELAMIO MALONGA"/>
    <x v="3"/>
    <s v="Legal"/>
    <m/>
    <n v="200000"/>
    <n v="13223333"/>
    <x v="2"/>
    <n v="3654602"/>
    <x v="2"/>
    <x v="2"/>
    <s v="CONGO"/>
    <m/>
    <m/>
    <m/>
  </r>
  <r>
    <d v="2024-01-02T00:00:00"/>
    <s v="Acompte honoraire contrat N°64_Dolisie cas NZETSI BIMOKO et Consorts/Maitre Marie Hélène NANITELAMIO MALONGA"/>
    <x v="3"/>
    <s v="Legal"/>
    <m/>
    <n v="200000"/>
    <n v="13023333"/>
    <x v="2"/>
    <n v="3654605"/>
    <x v="2"/>
    <x v="2"/>
    <s v="CONGO"/>
    <m/>
    <m/>
    <m/>
  </r>
  <r>
    <d v="2024-01-02T00:00:00"/>
    <s v="Acompte honoraire contrat N°65_Pointe-Noire cas MOUKILI Maurice/Maitre Marie Hélène NANITELAMIO MALONGA"/>
    <x v="3"/>
    <s v="Legal"/>
    <m/>
    <n v="200000"/>
    <n v="12823333"/>
    <x v="2"/>
    <n v="3654606"/>
    <x v="2"/>
    <x v="2"/>
    <s v="CONGO"/>
    <m/>
    <m/>
    <m/>
  </r>
  <r>
    <d v="2024-01-02T00:00:00"/>
    <s v="Cumul Frais Bancaire/Janvier 2024"/>
    <x v="2"/>
    <s v="Office"/>
    <m/>
    <n v="43732"/>
    <n v="12779601"/>
    <x v="3"/>
    <s v="Releve"/>
    <x v="1"/>
    <x v="1"/>
    <s v="CONGO"/>
    <s v="RALFF-CO5519"/>
    <s v="5.6"/>
    <m/>
  </r>
  <r>
    <d v="2024-01-03T00:00:00"/>
    <s v="BCI-03667438/56"/>
    <x v="4"/>
    <m/>
    <n v="2000000"/>
    <m/>
    <n v="14779601"/>
    <x v="1"/>
    <m/>
    <x v="0"/>
    <x v="0"/>
    <m/>
    <m/>
    <m/>
    <m/>
  </r>
  <r>
    <d v="2024-01-03T00:00:00"/>
    <s v="Retrait espèces chèque N°3667438"/>
    <x v="4"/>
    <m/>
    <m/>
    <n v="2000000"/>
    <n v="12779601"/>
    <x v="3"/>
    <n v="3667438"/>
    <x v="0"/>
    <x v="0"/>
    <m/>
    <m/>
    <m/>
    <m/>
  </r>
  <r>
    <d v="2024-01-04T00:00:00"/>
    <s v="P29"/>
    <x v="4"/>
    <m/>
    <m/>
    <n v="40000"/>
    <n v="12739601"/>
    <x v="1"/>
    <m/>
    <x v="0"/>
    <x v="0"/>
    <m/>
    <m/>
    <m/>
    <m/>
  </r>
  <r>
    <d v="2024-01-04T00:00:00"/>
    <s v="T73"/>
    <x v="4"/>
    <m/>
    <m/>
    <n v="40000"/>
    <n v="12699601"/>
    <x v="1"/>
    <m/>
    <x v="0"/>
    <x v="0"/>
    <m/>
    <m/>
    <m/>
    <m/>
  </r>
  <r>
    <d v="2024-01-04T00:00:00"/>
    <s v="reçu de caisse/T73"/>
    <x v="4"/>
    <m/>
    <n v="40000"/>
    <m/>
    <n v="12739601"/>
    <x v="4"/>
    <m/>
    <x v="0"/>
    <x v="0"/>
    <m/>
    <m/>
    <m/>
    <m/>
  </r>
  <r>
    <d v="2024-01-04T00:00:00"/>
    <s v="Reçu de caisse/P29"/>
    <x v="4"/>
    <m/>
    <n v="40000"/>
    <m/>
    <n v="12779601"/>
    <x v="5"/>
    <m/>
    <x v="0"/>
    <x v="0"/>
    <m/>
    <m/>
    <m/>
    <m/>
  </r>
  <r>
    <d v="2024-01-05T00:00:00"/>
    <s v="Merveille"/>
    <x v="4"/>
    <m/>
    <m/>
    <n v="20000"/>
    <n v="12759601"/>
    <x v="1"/>
    <m/>
    <x v="0"/>
    <x v="0"/>
    <m/>
    <m/>
    <m/>
    <m/>
  </r>
  <r>
    <d v="2024-01-05T00:00:00"/>
    <s v="P29"/>
    <x v="4"/>
    <m/>
    <m/>
    <n v="201000"/>
    <n v="12558601"/>
    <x v="1"/>
    <m/>
    <x v="0"/>
    <x v="0"/>
    <m/>
    <m/>
    <m/>
    <m/>
  </r>
  <r>
    <d v="2024-01-05T00:00:00"/>
    <s v="T73"/>
    <x v="4"/>
    <m/>
    <m/>
    <n v="201000"/>
    <n v="12357601"/>
    <x v="1"/>
    <m/>
    <x v="0"/>
    <x v="0"/>
    <m/>
    <m/>
    <m/>
    <m/>
  </r>
  <r>
    <d v="2024-01-05T00:00:00"/>
    <s v="Frais de transfert charden Farell à P29 et T73"/>
    <x v="5"/>
    <s v="Office"/>
    <m/>
    <n v="12060"/>
    <n v="12345541"/>
    <x v="1"/>
    <s v="OUI"/>
    <x v="1"/>
    <x v="1"/>
    <s v="CONGO"/>
    <s v="RALFF-CO5520"/>
    <s v="5.6"/>
    <m/>
  </r>
  <r>
    <d v="2024-01-05T00:00:00"/>
    <s v="Reçu caisse"/>
    <x v="4"/>
    <m/>
    <n v="20000"/>
    <m/>
    <n v="12365541"/>
    <x v="6"/>
    <m/>
    <x v="0"/>
    <x v="0"/>
    <m/>
    <m/>
    <m/>
    <m/>
  </r>
  <r>
    <d v="2024-01-05T00:00:00"/>
    <s v="achat billet : Brazzaville pour Loudima/T73"/>
    <x v="6"/>
    <s v="Investigation"/>
    <m/>
    <n v="7000"/>
    <n v="12358541"/>
    <x v="4"/>
    <s v="OUI"/>
    <x v="2"/>
    <x v="1"/>
    <s v="CONGO"/>
    <s v="RALFF-CO5521"/>
    <s v="2.2"/>
    <m/>
  </r>
  <r>
    <d v="2024-01-05T00:00:00"/>
    <s v="T73 - CONGO Food Allowance du 05/01 au 19/01/2024 (14 nuitées)"/>
    <x v="7"/>
    <s v="Investigation"/>
    <m/>
    <n v="140000"/>
    <n v="12218541"/>
    <x v="4"/>
    <s v="Décharge"/>
    <x v="2"/>
    <x v="1"/>
    <s v="CONGO"/>
    <s v="RALFF-CO5522"/>
    <s v="1.3.2"/>
    <m/>
  </r>
  <r>
    <d v="2024-01-05T00:00:00"/>
    <s v="achat : Loudima pour Sibiti/T73"/>
    <x v="6"/>
    <s v="Investigation"/>
    <m/>
    <n v="3500"/>
    <n v="12215041"/>
    <x v="4"/>
    <s v="OUI"/>
    <x v="2"/>
    <x v="1"/>
    <s v="CONGO"/>
    <s v="RALFF-CO5523"/>
    <s v="2.2"/>
    <m/>
  </r>
  <r>
    <d v="2024-01-05T00:00:00"/>
    <s v="Achat billet brazzaville-loudima/P29"/>
    <x v="6"/>
    <s v="Investigation"/>
    <m/>
    <n v="10000"/>
    <n v="12205041"/>
    <x v="5"/>
    <s v="OUI"/>
    <x v="2"/>
    <x v="1"/>
    <s v="CONGO"/>
    <s v="RALFF-CO5524"/>
    <s v="2.2"/>
    <m/>
  </r>
  <r>
    <d v="2024-01-05T00:00:00"/>
    <s v="Achat billet loudima-sibiti/P29"/>
    <x v="6"/>
    <s v="Investigation"/>
    <m/>
    <n v="3500"/>
    <n v="12201541"/>
    <x v="5"/>
    <s v="OUI"/>
    <x v="2"/>
    <x v="1"/>
    <s v="CONGO"/>
    <s v="RALFF-CO5525"/>
    <s v="2.2"/>
    <m/>
  </r>
  <r>
    <d v="2024-01-05T00:00:00"/>
    <s v="P29 - CONGO Food allowance mission du 05-01 au  19-01 -2024"/>
    <x v="7"/>
    <s v="Investigation"/>
    <m/>
    <n v="140000"/>
    <n v="12061541"/>
    <x v="5"/>
    <s v="Decharge"/>
    <x v="2"/>
    <x v="1"/>
    <s v="CONGO"/>
    <s v="RALFF-CO5526"/>
    <s v="1.3.2"/>
    <m/>
  </r>
  <r>
    <d v="2024-01-06T00:00:00"/>
    <s v="reçu de caisse/T73"/>
    <x v="4"/>
    <m/>
    <n v="201000"/>
    <m/>
    <n v="12262541"/>
    <x v="4"/>
    <m/>
    <x v="0"/>
    <x v="0"/>
    <m/>
    <m/>
    <m/>
    <m/>
  </r>
  <r>
    <d v="2024-01-06T00:00:00"/>
    <s v="Reçu de caisse/P29"/>
    <x v="4"/>
    <m/>
    <n v="201000"/>
    <m/>
    <n v="12463541"/>
    <x v="5"/>
    <m/>
    <x v="0"/>
    <x v="0"/>
    <m/>
    <m/>
    <m/>
    <m/>
  </r>
  <r>
    <d v="2024-01-08T00:00:00"/>
    <s v="T73 - CONGO Frais d'hotel du 05au 08/01/2024 (03 nuitées ) à SIBITI"/>
    <x v="7"/>
    <s v="Investigation"/>
    <m/>
    <n v="45000"/>
    <n v="12418541"/>
    <x v="4"/>
    <s v="OUI"/>
    <x v="2"/>
    <x v="1"/>
    <s v="CONGO"/>
    <s v="RALFF-CO5527"/>
    <s v="1.3.2"/>
    <m/>
  </r>
  <r>
    <d v="2024-01-08T00:00:00"/>
    <s v="achat billet : sibiti pour Loutete/T73"/>
    <x v="6"/>
    <s v="Investigation"/>
    <m/>
    <n v="7000"/>
    <n v="12411541"/>
    <x v="4"/>
    <s v="OUI"/>
    <x v="2"/>
    <x v="1"/>
    <s v="CONGO"/>
    <s v="RALFF-CO5528"/>
    <s v="2.2"/>
    <m/>
  </r>
  <r>
    <d v="2024-01-08T00:00:00"/>
    <s v="Paiement CNSS quatrième trismestre 2023 /Octobre,Novembre et Décembre 2023/Crépin IBOUILI IBOUILI"/>
    <x v="8"/>
    <s v="Legal"/>
    <m/>
    <n v="223375"/>
    <n v="12188166"/>
    <x v="3"/>
    <n v="3667445"/>
    <x v="1"/>
    <x v="1"/>
    <s v="CONGO"/>
    <s v="RALFF-CO5529"/>
    <s v="1.1.1.7"/>
    <m/>
  </r>
  <r>
    <d v="2024-01-08T00:00:00"/>
    <s v="Paiement CNSS quatrième trismestre 2023 /Octobre,Novembre et Décembre 2023/Hurielle MFOULOU"/>
    <x v="8"/>
    <s v="Legal"/>
    <m/>
    <n v="103493"/>
    <n v="12084673"/>
    <x v="3"/>
    <n v="3667445"/>
    <x v="1"/>
    <x v="1"/>
    <s v="CONGO"/>
    <s v="RALFF-CO5530"/>
    <s v="1.1.1.7"/>
    <m/>
  </r>
  <r>
    <d v="2024-01-08T00:00:00"/>
    <s v="Paiement CNSS quatrième trismestre 2023 /Octobre,Novembre et Décembre 2023/PINDI BINGA Donald-Roméo"/>
    <x v="8"/>
    <s v="Legal"/>
    <m/>
    <n v="103493"/>
    <n v="11981180"/>
    <x v="3"/>
    <n v="3667445"/>
    <x v="1"/>
    <x v="1"/>
    <s v="CONGO"/>
    <s v="RALFF-CO5531"/>
    <s v="1.1.1.7"/>
    <m/>
  </r>
  <r>
    <d v="2024-01-08T00:00:00"/>
    <s v="Paiement CNSS quatrième trismestre 2023 /Octobre,Novembre et Décembre 2023/Oracle"/>
    <x v="8"/>
    <s v="Legal"/>
    <m/>
    <n v="103493"/>
    <n v="11877687"/>
    <x v="3"/>
    <n v="3667445"/>
    <x v="1"/>
    <x v="1"/>
    <s v="CONGO"/>
    <s v="RALFF-CO5532"/>
    <s v="1.1.1.7"/>
    <m/>
  </r>
  <r>
    <d v="2024-01-08T00:00:00"/>
    <s v="Paiement CNSS quatrième trismestre 2023 /Octobre,Novembre et Décembre 2023/Grace"/>
    <x v="8"/>
    <s v="Management"/>
    <m/>
    <n v="126897"/>
    <n v="11750790"/>
    <x v="3"/>
    <n v="3667445"/>
    <x v="1"/>
    <x v="1"/>
    <s v="CONGO"/>
    <s v="RALFF-CO5533"/>
    <s v="1.1.2.1"/>
    <m/>
  </r>
  <r>
    <d v="2024-01-08T00:00:00"/>
    <s v="Paiement CNSS quatrième trismestre 2023 /Octobre,Novembre et Décembre 2023/Merveille"/>
    <x v="8"/>
    <s v="Office"/>
    <m/>
    <n v="178550"/>
    <n v="11572240"/>
    <x v="3"/>
    <n v="3667445"/>
    <x v="1"/>
    <x v="1"/>
    <s v="CONGO"/>
    <s v="RALFF-CO5534"/>
    <s v="1.1.2.1"/>
    <m/>
  </r>
  <r>
    <d v="2024-01-08T00:00:00"/>
    <s v="Paiement CNSS quatrième trismestre 2023 /Octobre,Novembre et Décembre 2023/Evariste"/>
    <x v="8"/>
    <s v="Media"/>
    <m/>
    <n v="185155"/>
    <n v="11387085"/>
    <x v="3"/>
    <n v="3667445"/>
    <x v="1"/>
    <x v="1"/>
    <s v="CONGO"/>
    <s v="RALFF-CO5535"/>
    <s v="1.1.1.4"/>
    <m/>
  </r>
  <r>
    <d v="2024-01-10T00:00:00"/>
    <s v="Reglement électricité periode Novembre-Decembre 2023/Bureau PALF"/>
    <x v="9"/>
    <s v="Office"/>
    <m/>
    <n v="93559"/>
    <n v="11293526"/>
    <x v="1"/>
    <s v="OUI"/>
    <x v="1"/>
    <x v="1"/>
    <s v="CONGO"/>
    <s v="RALFF-CO5536"/>
    <s v="4.4"/>
    <m/>
  </r>
  <r>
    <d v="2024-01-10T00:00:00"/>
    <s v="Taxe/Reglement électricité periode Novembre-Decembre 2023/Bureau PALF"/>
    <x v="9"/>
    <s v="Office"/>
    <m/>
    <n v="18732"/>
    <n v="11274794"/>
    <x v="1"/>
    <s v="OUI"/>
    <x v="2"/>
    <x v="2"/>
    <s v="CONGO"/>
    <m/>
    <m/>
    <m/>
  </r>
  <r>
    <d v="2024-01-10T00:00:00"/>
    <s v="Donald-Roméo"/>
    <x v="4"/>
    <m/>
    <m/>
    <n v="86000"/>
    <n v="11188794"/>
    <x v="1"/>
    <m/>
    <x v="0"/>
    <x v="0"/>
    <m/>
    <m/>
    <m/>
    <m/>
  </r>
  <r>
    <d v="2024-01-10T00:00:00"/>
    <s v="Frais d'expédition/Excédant pièces comptables RALFF Août 2023"/>
    <x v="5"/>
    <s v="Office"/>
    <m/>
    <n v="30000"/>
    <n v="11158794"/>
    <x v="1"/>
    <s v="OUI"/>
    <x v="1"/>
    <x v="1"/>
    <s v="CONGO"/>
    <s v="RALFF-CO5537"/>
    <s v="5.6"/>
    <m/>
  </r>
  <r>
    <d v="2024-01-10T00:00:00"/>
    <s v="Reçu caisse /Donald-Roméo"/>
    <x v="4"/>
    <m/>
    <n v="86000"/>
    <m/>
    <n v="11244794"/>
    <x v="7"/>
    <m/>
    <x v="0"/>
    <x v="0"/>
    <m/>
    <m/>
    <m/>
    <m/>
  </r>
  <r>
    <d v="2024-01-10T00:00:00"/>
    <s v="Achat Brazzalle- Loudima/Donald-Roméo"/>
    <x v="10"/>
    <s v="Legal"/>
    <m/>
    <n v="8000"/>
    <n v="11236794"/>
    <x v="7"/>
    <s v="OUI"/>
    <x v="2"/>
    <x v="1"/>
    <s v="CONGO"/>
    <s v="RALFF-CO5538"/>
    <s v="2.2"/>
    <m/>
  </r>
  <r>
    <d v="2024-01-11T00:00:00"/>
    <s v="P29"/>
    <x v="4"/>
    <m/>
    <m/>
    <n v="150000"/>
    <n v="11086794"/>
    <x v="1"/>
    <m/>
    <x v="0"/>
    <x v="0"/>
    <m/>
    <m/>
    <m/>
    <m/>
  </r>
  <r>
    <d v="2024-01-11T00:00:00"/>
    <s v="T73"/>
    <x v="4"/>
    <m/>
    <m/>
    <n v="150000"/>
    <n v="10936794"/>
    <x v="1"/>
    <m/>
    <x v="0"/>
    <x v="0"/>
    <m/>
    <m/>
    <m/>
    <m/>
  </r>
  <r>
    <d v="2024-01-11T00:00:00"/>
    <s v="Frais de transfert charden Farell à P29 et T73"/>
    <x v="5"/>
    <s v="Office"/>
    <m/>
    <n v="9000"/>
    <n v="10927794"/>
    <x v="1"/>
    <s v="OUI"/>
    <x v="1"/>
    <x v="1"/>
    <s v="CONGO"/>
    <s v="RALFF-CO5539"/>
    <s v="5.6"/>
    <m/>
  </r>
  <r>
    <d v="2024-01-11T00:00:00"/>
    <s v="P29/Retour caisse"/>
    <x v="4"/>
    <m/>
    <n v="40000"/>
    <m/>
    <n v="10967794"/>
    <x v="1"/>
    <m/>
    <x v="0"/>
    <x v="0"/>
    <m/>
    <m/>
    <m/>
    <m/>
  </r>
  <r>
    <d v="2024-01-11T00:00:00"/>
    <s v="Achat billet Loudima-Sibiti/Donald-Roméo"/>
    <x v="10"/>
    <s v="Legal"/>
    <m/>
    <n v="3500"/>
    <n v="10964294"/>
    <x v="7"/>
    <s v="OUI"/>
    <x v="2"/>
    <x v="1"/>
    <s v="CONGO"/>
    <s v="RALFF-CO5540"/>
    <s v="2.2"/>
    <m/>
  </r>
  <r>
    <d v="2024-01-11T00:00:00"/>
    <s v="DONALD ROMEO - CONGO Food Allowance Mission du  11 au 19/01/2024 à Sibiti/ Madingou"/>
    <x v="7"/>
    <s v="Legal"/>
    <m/>
    <n v="80000"/>
    <n v="10884294"/>
    <x v="7"/>
    <s v="OUI"/>
    <x v="2"/>
    <x v="1"/>
    <s v="CONGO"/>
    <s v="RALFF-CO5541"/>
    <s v="1.3.2"/>
    <m/>
  </r>
  <r>
    <d v="2024-01-11T00:00:00"/>
    <s v="T73 - CONGO Frais d'hotel du 08au 11/01/2024 (03 nuitées ) à LOUTETE"/>
    <x v="7"/>
    <s v="Investigation"/>
    <m/>
    <n v="45000"/>
    <n v="10839294"/>
    <x v="4"/>
    <s v="OUI"/>
    <x v="2"/>
    <x v="1"/>
    <s v="CONGO"/>
    <s v="RALFF-CO5542"/>
    <s v="1.3.2"/>
    <m/>
  </r>
  <r>
    <d v="2024-01-11T00:00:00"/>
    <s v="achat billet : Loutete -  Madingou / T73"/>
    <x v="6"/>
    <s v="Investigation"/>
    <m/>
    <n v="2000"/>
    <n v="10837294"/>
    <x v="4"/>
    <s v="OUI"/>
    <x v="2"/>
    <x v="1"/>
    <s v="CONGO"/>
    <s v="RALFF-CO5543"/>
    <s v="2.2"/>
    <m/>
  </r>
  <r>
    <d v="2024-01-11T00:00:00"/>
    <s v="reçu de caisse/T73"/>
    <x v="4"/>
    <m/>
    <n v="150000"/>
    <m/>
    <n v="10987294"/>
    <x v="4"/>
    <m/>
    <x v="0"/>
    <x v="0"/>
    <m/>
    <m/>
    <m/>
    <m/>
  </r>
  <r>
    <d v="2024-01-11T00:00:00"/>
    <s v="Reçu de caisse/P29"/>
    <x v="4"/>
    <m/>
    <n v="150000"/>
    <m/>
    <n v="11137294"/>
    <x v="5"/>
    <m/>
    <x v="0"/>
    <x v="0"/>
    <m/>
    <m/>
    <m/>
    <m/>
  </r>
  <r>
    <d v="2024-01-11T00:00:00"/>
    <s v="Retour de caisse/P29"/>
    <x v="4"/>
    <m/>
    <m/>
    <n v="40000"/>
    <n v="11097294"/>
    <x v="5"/>
    <m/>
    <x v="0"/>
    <x v="0"/>
    <m/>
    <m/>
    <m/>
    <m/>
  </r>
  <r>
    <d v="2024-01-12T00:00:00"/>
    <s v="Frais de mission maitre Marie Hélène à Pointe-Noire du 15 au 17/01/2024"/>
    <x v="3"/>
    <s v="Legal"/>
    <m/>
    <n v="76000"/>
    <n v="11021294"/>
    <x v="1"/>
    <s v="OUI"/>
    <x v="2"/>
    <x v="2"/>
    <s v="CONGO"/>
    <m/>
    <m/>
    <m/>
  </r>
  <r>
    <d v="2024-01-12T00:00:00"/>
    <s v="Donald-Roméo"/>
    <x v="4"/>
    <m/>
    <m/>
    <n v="150000"/>
    <n v="10871294"/>
    <x v="1"/>
    <m/>
    <x v="0"/>
    <x v="0"/>
    <m/>
    <m/>
    <m/>
    <m/>
  </r>
  <r>
    <d v="2024-01-12T00:00:00"/>
    <s v="Crepin"/>
    <x v="4"/>
    <m/>
    <m/>
    <n v="148000"/>
    <n v="10723294"/>
    <x v="1"/>
    <m/>
    <x v="0"/>
    <x v="0"/>
    <m/>
    <m/>
    <m/>
    <m/>
  </r>
  <r>
    <d v="2024-01-12T00:00:00"/>
    <s v="Oracle"/>
    <x v="4"/>
    <m/>
    <m/>
    <n v="188000"/>
    <n v="10535294"/>
    <x v="1"/>
    <m/>
    <x v="0"/>
    <x v="0"/>
    <m/>
    <m/>
    <m/>
    <m/>
  </r>
  <r>
    <d v="2024-01-12T00:00:00"/>
    <s v="DOVI"/>
    <x v="4"/>
    <m/>
    <m/>
    <n v="148000"/>
    <n v="10387294"/>
    <x v="1"/>
    <m/>
    <x v="0"/>
    <x v="0"/>
    <m/>
    <m/>
    <m/>
    <m/>
  </r>
  <r>
    <d v="2024-01-12T00:00:00"/>
    <s v="Hurielle"/>
    <x v="4"/>
    <m/>
    <m/>
    <n v="94000"/>
    <n v="10293294"/>
    <x v="1"/>
    <m/>
    <x v="0"/>
    <x v="0"/>
    <m/>
    <m/>
    <m/>
    <m/>
  </r>
  <r>
    <d v="2024-01-12T00:00:00"/>
    <s v="IT87"/>
    <x v="4"/>
    <m/>
    <m/>
    <n v="100000"/>
    <n v="10193294"/>
    <x v="1"/>
    <m/>
    <x v="0"/>
    <x v="0"/>
    <m/>
    <m/>
    <m/>
    <m/>
  </r>
  <r>
    <d v="2024-01-12T00:00:00"/>
    <s v="Reçu de caisse/crépin"/>
    <x v="4"/>
    <m/>
    <n v="148000"/>
    <m/>
    <n v="10341294"/>
    <x v="8"/>
    <m/>
    <x v="0"/>
    <x v="0"/>
    <m/>
    <m/>
    <m/>
    <m/>
  </r>
  <r>
    <d v="2024-01-12T00:00:00"/>
    <s v="Billet: Brazzaville-Loudima/Crépin"/>
    <x v="6"/>
    <s v="Management"/>
    <m/>
    <n v="8000"/>
    <n v="10333294"/>
    <x v="8"/>
    <s v="OUI"/>
    <x v="2"/>
    <x v="1"/>
    <s v="CONGO"/>
    <s v="RALFF-CO5544"/>
    <s v="2.2"/>
    <m/>
  </r>
  <r>
    <d v="2024-01-12T00:00:00"/>
    <s v="Reçu caisse/Oracle"/>
    <x v="4"/>
    <m/>
    <n v="188000"/>
    <m/>
    <n v="10521294"/>
    <x v="9"/>
    <m/>
    <x v="0"/>
    <x v="0"/>
    <m/>
    <m/>
    <m/>
    <m/>
  </r>
  <r>
    <d v="2024-01-12T00:00:00"/>
    <s v="Achat Brazzaville - Loudima/Oracle"/>
    <x v="6"/>
    <s v="Legal"/>
    <m/>
    <n v="8000"/>
    <n v="10513294"/>
    <x v="9"/>
    <s v="OUI"/>
    <x v="2"/>
    <x v="1"/>
    <s v="CONGO"/>
    <s v="RALFF-CO5545"/>
    <s v="2.2"/>
    <m/>
  </r>
  <r>
    <d v="2024-01-12T00:00:00"/>
    <s v="Impression photos op"/>
    <x v="11"/>
    <s v="Legal"/>
    <m/>
    <n v="800"/>
    <n v="10512494"/>
    <x v="9"/>
    <s v="OUI"/>
    <x v="2"/>
    <x v="2"/>
    <s v="CONGO"/>
    <m/>
    <m/>
    <m/>
  </r>
  <r>
    <d v="2024-01-12T00:00:00"/>
    <s v="Reçu caisse/Hurielle"/>
    <x v="4"/>
    <m/>
    <n v="94000"/>
    <m/>
    <n v="10606494"/>
    <x v="10"/>
    <m/>
    <x v="0"/>
    <x v="0"/>
    <m/>
    <m/>
    <m/>
    <m/>
  </r>
  <r>
    <d v="2024-01-12T00:00:00"/>
    <s v="Reçu de Caisse/ IT87"/>
    <x v="4"/>
    <m/>
    <n v="100000"/>
    <m/>
    <n v="10706494"/>
    <x v="11"/>
    <m/>
    <x v="0"/>
    <x v="0"/>
    <m/>
    <m/>
    <m/>
    <m/>
  </r>
  <r>
    <d v="2024-01-12T00:00:00"/>
    <s v="Achat billet Brazzaville-Makoua/ IT87"/>
    <x v="6"/>
    <s v="Investigation"/>
    <m/>
    <n v="10000"/>
    <n v="10696494"/>
    <x v="11"/>
    <s v="OUI"/>
    <x v="2"/>
    <x v="1"/>
    <s v="CONGO"/>
    <s v="RALFF-CO5546"/>
    <s v="2.2"/>
    <m/>
  </r>
  <r>
    <d v="2024-01-12T00:00:00"/>
    <s v="reçu de la caissse/Dovi"/>
    <x v="4"/>
    <m/>
    <n v="148000"/>
    <m/>
    <n v="10844494"/>
    <x v="12"/>
    <m/>
    <x v="0"/>
    <x v="0"/>
    <m/>
    <m/>
    <m/>
    <m/>
  </r>
  <r>
    <d v="2024-01-12T00:00:00"/>
    <s v="Achat billet Brazzaville - Loudima/Dovi"/>
    <x v="6"/>
    <s v="Management"/>
    <m/>
    <n v="8000"/>
    <n v="10836494"/>
    <x v="12"/>
    <s v="OUI"/>
    <x v="2"/>
    <x v="1"/>
    <s v="CONGO"/>
    <s v="RALFF-CO5547"/>
    <s v="2.2"/>
    <m/>
  </r>
  <r>
    <d v="2024-01-13T00:00:00"/>
    <s v="CREPIN IBOUILI - CONGO Food Allowance du 13/01 au 10/02/2024 (28 nuitées)"/>
    <x v="7"/>
    <s v="Management"/>
    <m/>
    <n v="280000"/>
    <n v="10556494"/>
    <x v="8"/>
    <s v="Décharge"/>
    <x v="2"/>
    <x v="1"/>
    <s v="CONGO"/>
    <s v="RALFF-CO5548"/>
    <s v="1.3.2"/>
    <m/>
  </r>
  <r>
    <d v="2024-01-13T00:00:00"/>
    <s v="Billet: Loudima-Sibiti/Crépin"/>
    <x v="6"/>
    <s v="Management"/>
    <m/>
    <n v="3500"/>
    <n v="10552994"/>
    <x v="8"/>
    <s v="OUI"/>
    <x v="2"/>
    <x v="1"/>
    <s v="CONGO"/>
    <s v="RALFF-CO5549"/>
    <s v="2.2"/>
    <m/>
  </r>
  <r>
    <d v="2024-01-13T00:00:00"/>
    <s v="Reçu caisse /Donald-Roméo"/>
    <x v="4"/>
    <m/>
    <n v="150000"/>
    <m/>
    <n v="10702994"/>
    <x v="7"/>
    <m/>
    <x v="0"/>
    <x v="0"/>
    <m/>
    <m/>
    <m/>
    <m/>
  </r>
  <r>
    <d v="2024-01-13T00:00:00"/>
    <s v="Billet Loudima - Sibiti/Oracle"/>
    <x v="6"/>
    <s v="Legal"/>
    <m/>
    <n v="3500"/>
    <n v="10699494"/>
    <x v="9"/>
    <s v="Decharge"/>
    <x v="2"/>
    <x v="1"/>
    <s v="CONGO"/>
    <s v="RALFF-CO5550"/>
    <s v="2.2"/>
    <m/>
  </r>
  <r>
    <d v="2024-01-13T00:00:00"/>
    <s v="ORACLE - CONGO Food allowance du 13-01 au 04-02-2024"/>
    <x v="7"/>
    <s v="Legal"/>
    <m/>
    <n v="220000"/>
    <n v="10479494"/>
    <x v="9"/>
    <s v="Decharge"/>
    <x v="2"/>
    <x v="1"/>
    <s v="CONGO"/>
    <s v="RALFF-CO5551"/>
    <s v="1.3.2"/>
    <m/>
  </r>
  <r>
    <d v="2024-01-13T00:00:00"/>
    <s v="IT87 - CONGO Food Allowance mission du 13 au 20/01/2024 à Makoua, Owando et Oyo"/>
    <x v="7"/>
    <s v="Investigation"/>
    <m/>
    <n v="70000"/>
    <n v="10409494"/>
    <x v="11"/>
    <s v="Décharge"/>
    <x v="2"/>
    <x v="1"/>
    <s v="CONGO"/>
    <s v="RALFF-CO5552"/>
    <s v="1.3.2"/>
    <m/>
  </r>
  <r>
    <d v="2024-01-13T00:00:00"/>
    <s v="T73 - CONGO Frais d'hotel du 11au 13/01/2024 (02 nuitées ) à MADINGOU"/>
    <x v="7"/>
    <s v="Investigation"/>
    <m/>
    <n v="30000"/>
    <n v="10379494"/>
    <x v="4"/>
    <s v="OUI"/>
    <x v="2"/>
    <x v="1"/>
    <s v="CONGO"/>
    <s v="RALFF-CO5553"/>
    <s v="1.3.2"/>
    <m/>
  </r>
  <r>
    <d v="2024-01-13T00:00:00"/>
    <s v="achat billet : Madingou - Sibiti/T73"/>
    <x v="6"/>
    <s v="Investigation"/>
    <m/>
    <n v="7000"/>
    <n v="10372494"/>
    <x v="4"/>
    <s v="OUI"/>
    <x v="2"/>
    <x v="1"/>
    <s v="CONGO"/>
    <s v="RALFF-CO5554"/>
    <s v="2.2"/>
    <m/>
  </r>
  <r>
    <d v="2024-01-13T00:00:00"/>
    <s v="DOVI -CONGO Food allowance du 13 Janvier 2024 au 19 Janvier 2024 soit 6 nuitées"/>
    <x v="7"/>
    <s v="Management"/>
    <m/>
    <n v="60000"/>
    <n v="10312494"/>
    <x v="12"/>
    <s v="Décharge"/>
    <x v="2"/>
    <x v="1"/>
    <s v="CONGO"/>
    <s v="RALFF-CO5555"/>
    <s v="1.3.2"/>
    <m/>
  </r>
  <r>
    <d v="2024-01-13T00:00:00"/>
    <s v="Billet Loudima - Sibiti/Dovi"/>
    <x v="6"/>
    <s v="Management"/>
    <m/>
    <n v="3500"/>
    <n v="10308994"/>
    <x v="12"/>
    <s v="OUI"/>
    <x v="2"/>
    <x v="1"/>
    <s v="CONGO"/>
    <s v="RALFF-CO5556"/>
    <s v="2.2"/>
    <m/>
  </r>
  <r>
    <d v="2024-01-14T00:00:00"/>
    <s v="Achat billet Brazzaville-Pointe Noire/Hurielle"/>
    <x v="6"/>
    <s v="Legal"/>
    <m/>
    <n v="10000"/>
    <n v="10298994"/>
    <x v="10"/>
    <s v="OUI"/>
    <x v="2"/>
    <x v="1"/>
    <s v="CONGO"/>
    <s v="RALFF-CO5557"/>
    <s v="2.2"/>
    <m/>
  </r>
  <r>
    <d v="2024-01-15T00:00:00"/>
    <s v="Achat credit  teléphonique MTN/PALF/deuxième partie Janvier 2024/Management"/>
    <x v="1"/>
    <s v="Management"/>
    <m/>
    <n v="20000"/>
    <n v="10278994"/>
    <x v="1"/>
    <s v="OUI"/>
    <x v="1"/>
    <x v="1"/>
    <s v="CONGO"/>
    <s v="RALFF-CO5558"/>
    <s v="4.6"/>
    <m/>
  </r>
  <r>
    <d v="2024-01-15T00:00:00"/>
    <s v="Achat credit  teléphonique MTN/PALF/deuxième partie Janvier 2024/Legal"/>
    <x v="1"/>
    <s v="Legal"/>
    <m/>
    <n v="30000"/>
    <n v="10248994"/>
    <x v="1"/>
    <s v="OUI"/>
    <x v="1"/>
    <x v="1"/>
    <s v="CONGO"/>
    <s v="RALFF-CO5559"/>
    <s v="4.6"/>
    <m/>
  </r>
  <r>
    <d v="2024-01-15T00:00:00"/>
    <s v="Achat credit  teléphonique MTN/PALF/deuxième partie Janvier 2024/Investigation"/>
    <x v="1"/>
    <s v="Investigation"/>
    <m/>
    <n v="40000"/>
    <n v="10208994"/>
    <x v="1"/>
    <s v="OUI"/>
    <x v="1"/>
    <x v="1"/>
    <s v="CONGO"/>
    <s v="RALFF-CO5560"/>
    <s v="4.6"/>
    <m/>
  </r>
  <r>
    <d v="2024-01-15T00:00:00"/>
    <s v="Achat credit  teléphonique Airtel/PALF/deuxième partie Janvier 2024/Management"/>
    <x v="1"/>
    <s v="Management"/>
    <m/>
    <n v="10000"/>
    <n v="10198994"/>
    <x v="1"/>
    <s v="OUI"/>
    <x v="1"/>
    <x v="1"/>
    <s v="CONGO"/>
    <s v="RALFF-CO5561"/>
    <s v="4.6"/>
    <m/>
  </r>
  <r>
    <d v="2024-01-15T00:00:00"/>
    <s v="Achat credit  teléphonique Airtel/PALF/deuxième partie Janvier 2024/Legal"/>
    <x v="1"/>
    <s v="Legal"/>
    <m/>
    <n v="10000"/>
    <n v="10188994"/>
    <x v="1"/>
    <s v="OUI"/>
    <x v="1"/>
    <x v="1"/>
    <s v="CONGO"/>
    <s v="RALFF-CO5562"/>
    <s v="4.6"/>
    <m/>
  </r>
  <r>
    <d v="2024-01-15T00:00:00"/>
    <s v="Achat credit  teléphonique Airtel/PALF/deuxième partie Janvier 2024/Investigation"/>
    <x v="1"/>
    <s v="Investigation"/>
    <m/>
    <n v="5000"/>
    <n v="10183994"/>
    <x v="1"/>
    <s v="OUI"/>
    <x v="1"/>
    <x v="1"/>
    <s v="CONGO"/>
    <s v="RALFF-CO5563"/>
    <s v="4.6"/>
    <m/>
  </r>
  <r>
    <d v="2024-01-15T00:00:00"/>
    <s v="BCI-03667443/56"/>
    <x v="4"/>
    <m/>
    <n v="2000000"/>
    <m/>
    <n v="12183994"/>
    <x v="1"/>
    <m/>
    <x v="0"/>
    <x v="0"/>
    <m/>
    <m/>
    <m/>
    <m/>
  </r>
  <r>
    <d v="2024-01-15T00:00:00"/>
    <s v="IT87"/>
    <x v="4"/>
    <m/>
    <m/>
    <n v="134000"/>
    <n v="12049994"/>
    <x v="1"/>
    <m/>
    <x v="0"/>
    <x v="0"/>
    <m/>
    <m/>
    <m/>
    <m/>
  </r>
  <r>
    <d v="2024-01-15T00:00:00"/>
    <s v="Crepin"/>
    <x v="4"/>
    <m/>
    <m/>
    <n v="480000"/>
    <n v="11569994"/>
    <x v="1"/>
    <m/>
    <x v="0"/>
    <x v="0"/>
    <m/>
    <m/>
    <m/>
    <m/>
  </r>
  <r>
    <d v="2024-01-15T00:00:00"/>
    <s v="Merveille"/>
    <x v="4"/>
    <m/>
    <m/>
    <n v="20000"/>
    <n v="11549994"/>
    <x v="1"/>
    <m/>
    <x v="0"/>
    <x v="0"/>
    <m/>
    <m/>
    <m/>
    <m/>
  </r>
  <r>
    <d v="2024-01-15T00:00:00"/>
    <s v="Frais de transfert charden Farell à IT87 et Crepin"/>
    <x v="5"/>
    <s v="Office"/>
    <m/>
    <n v="18420"/>
    <n v="11531574"/>
    <x v="1"/>
    <s v="OUI"/>
    <x v="1"/>
    <x v="1"/>
    <s v="CONGO"/>
    <s v="RALFF-CO5564"/>
    <s v="5.6"/>
    <m/>
  </r>
  <r>
    <d v="2024-01-15T00:00:00"/>
    <s v="Retrait espèces chèque N°3667443"/>
    <x v="4"/>
    <m/>
    <m/>
    <n v="2000000"/>
    <n v="9531574"/>
    <x v="3"/>
    <n v="3667443"/>
    <x v="0"/>
    <x v="0"/>
    <m/>
    <m/>
    <m/>
    <m/>
  </r>
  <r>
    <d v="2024-01-15T00:00:00"/>
    <s v="Raiffraichissement avec Jules lors de la stratégie de repérage de l'intérieure du restaurant César"/>
    <x v="7"/>
    <s v="Operation"/>
    <m/>
    <n v="1500"/>
    <n v="9530074"/>
    <x v="8"/>
    <s v="Décharge"/>
    <x v="2"/>
    <x v="2"/>
    <s v="CONGO"/>
    <m/>
    <m/>
    <m/>
  </r>
  <r>
    <d v="2024-01-15T00:00:00"/>
    <s v="Reçu de caisse/crépin"/>
    <x v="4"/>
    <m/>
    <n v="480000"/>
    <m/>
    <n v="10010074"/>
    <x v="8"/>
    <m/>
    <x v="0"/>
    <x v="0"/>
    <m/>
    <m/>
    <m/>
    <m/>
  </r>
  <r>
    <d v="2024-01-15T00:00:00"/>
    <s v="Achat carte mémoire pour OP"/>
    <x v="12"/>
    <s v="Legal"/>
    <m/>
    <n v="8000"/>
    <n v="10002074"/>
    <x v="9"/>
    <s v="OUI"/>
    <x v="2"/>
    <x v="2"/>
    <s v="CONGO"/>
    <m/>
    <m/>
    <m/>
  </r>
  <r>
    <d v="2024-01-15T00:00:00"/>
    <s v="Impression photo op"/>
    <x v="11"/>
    <s v="Legal"/>
    <m/>
    <n v="1150"/>
    <n v="10000924"/>
    <x v="9"/>
    <s v="OUI"/>
    <x v="2"/>
    <x v="2"/>
    <s v="CONGO"/>
    <m/>
    <m/>
    <m/>
  </r>
  <r>
    <d v="2024-01-15T00:00:00"/>
    <s v="HURIELLE-CONGO Foodallowance du 15 au 17/01/2024 à Pointe-Noire"/>
    <x v="7"/>
    <s v="Legal"/>
    <m/>
    <n v="20000"/>
    <n v="9980924"/>
    <x v="10"/>
    <s v="Décharge"/>
    <x v="2"/>
    <x v="1"/>
    <s v="CONGO"/>
    <s v="RALFF-CO5565"/>
    <s v="1.3.2"/>
    <m/>
  </r>
  <r>
    <d v="2024-01-15T00:00:00"/>
    <s v="Reçu caisse/Merveille"/>
    <x v="4"/>
    <m/>
    <n v="20000"/>
    <m/>
    <n v="10000924"/>
    <x v="6"/>
    <m/>
    <x v="0"/>
    <x v="0"/>
    <m/>
    <m/>
    <m/>
    <m/>
  </r>
  <r>
    <d v="2024-01-15T00:00:00"/>
    <s v="Reçu de Caisse/ IT87"/>
    <x v="4"/>
    <m/>
    <n v="134000"/>
    <m/>
    <n v="10134924"/>
    <x v="11"/>
    <m/>
    <x v="0"/>
    <x v="0"/>
    <m/>
    <m/>
    <m/>
    <m/>
  </r>
  <r>
    <d v="2024-01-16T00:00:00"/>
    <s v="Reglement loyer mois de de Janvier 2024/Pluriel solution ch N°3667448"/>
    <x v="9"/>
    <s v="Office"/>
    <m/>
    <n v="500000"/>
    <n v="9634924"/>
    <x v="3"/>
    <n v="3667448"/>
    <x v="1"/>
    <x v="1"/>
    <s v="CONGO"/>
    <s v="RALFF-CO5566"/>
    <s v="4.2"/>
    <m/>
  </r>
  <r>
    <d v="2024-01-16T00:00:00"/>
    <s v="Raffraichissement avec un gendarme lors de la première tentative de l'opération"/>
    <x v="7"/>
    <s v="Operation"/>
    <m/>
    <n v="3500"/>
    <n v="9631424"/>
    <x v="8"/>
    <s v="OUI"/>
    <x v="2"/>
    <x v="2"/>
    <s v="CONGO"/>
    <m/>
    <m/>
    <m/>
  </r>
  <r>
    <d v="2024-01-16T00:00:00"/>
    <s v="Location d'une chambre en vue de l'opération (01 Nuitée du 16 au 17/01/2024) à Sibiti"/>
    <x v="7"/>
    <s v="Operation"/>
    <m/>
    <n v="15000"/>
    <n v="9616424"/>
    <x v="8"/>
    <s v="OUI"/>
    <x v="2"/>
    <x v="2"/>
    <s v="CONGO"/>
    <m/>
    <m/>
    <m/>
  </r>
  <r>
    <d v="2024-01-16T00:00:00"/>
    <s v="Moi à T73 (Flash money)/crépin"/>
    <x v="4"/>
    <m/>
    <m/>
    <n v="300000"/>
    <n v="9316424"/>
    <x v="8"/>
    <m/>
    <x v="0"/>
    <x v="0"/>
    <m/>
    <m/>
    <m/>
    <m/>
  </r>
  <r>
    <d v="2024-01-16T00:00:00"/>
    <s v="Moi à T73 pour location d'une chambre en vue de l'OP/crépin"/>
    <x v="4"/>
    <m/>
    <m/>
    <n v="15000"/>
    <n v="9301424"/>
    <x v="8"/>
    <m/>
    <x v="0"/>
    <x v="0"/>
    <m/>
    <m/>
    <m/>
    <m/>
  </r>
  <r>
    <d v="2024-01-16T00:00:00"/>
    <s v="Moi à Roméo pour Location d'une chambre en vue de l'OP./crépin"/>
    <x v="4"/>
    <m/>
    <m/>
    <n v="15000"/>
    <n v="9286424"/>
    <x v="8"/>
    <m/>
    <x v="0"/>
    <x v="0"/>
    <m/>
    <m/>
    <m/>
    <m/>
  </r>
  <r>
    <d v="2024-01-16T00:00:00"/>
    <s v="Raffraichissement op échouée à Sibiti/10  gendarmes et moi"/>
    <x v="7"/>
    <s v="Operation"/>
    <m/>
    <n v="13000"/>
    <n v="9273424"/>
    <x v="7"/>
    <s v="OUI"/>
    <x v="2"/>
    <x v="2"/>
    <s v="CONGO"/>
    <m/>
    <m/>
    <m/>
  </r>
  <r>
    <d v="2024-01-16T00:00:00"/>
    <s v="Reçu De Crépin /Donald-Roméo"/>
    <x v="4"/>
    <m/>
    <n v="15000"/>
    <m/>
    <n v="9288424"/>
    <x v="7"/>
    <m/>
    <x v="0"/>
    <x v="0"/>
    <m/>
    <m/>
    <m/>
    <m/>
  </r>
  <r>
    <d v="2024-01-16T00:00:00"/>
    <s v="Carburant BJ pour OP"/>
    <x v="6"/>
    <s v="Operation"/>
    <m/>
    <n v="25000"/>
    <n v="9263424"/>
    <x v="9"/>
    <s v="OUI"/>
    <x v="2"/>
    <x v="2"/>
    <s v="CONGO"/>
    <m/>
    <m/>
    <m/>
  </r>
  <r>
    <d v="2024-01-16T00:00:00"/>
    <s v="Achat billet de retour Pointe Noire-Brazzaville/Hurielle"/>
    <x v="6"/>
    <s v="Legal"/>
    <m/>
    <n v="10000"/>
    <n v="9253424"/>
    <x v="10"/>
    <s v="OUI"/>
    <x v="2"/>
    <x v="1"/>
    <s v="CONGO"/>
    <s v="RALFF-CO5567"/>
    <s v="2.2"/>
    <m/>
  </r>
  <r>
    <d v="2024-01-16T00:00:00"/>
    <s v="IT87 - CONGO Frais d'hôtel Emilienne IKOBO du 13 au 16/01/2024 à Makoua (03 nuitées)"/>
    <x v="7"/>
    <s v="Operation"/>
    <m/>
    <n v="45000"/>
    <n v="9208424"/>
    <x v="11"/>
    <s v="OUI"/>
    <x v="2"/>
    <x v="1"/>
    <s v="CONGO"/>
    <s v="RALFF-CO5568"/>
    <s v="1.3.2"/>
    <m/>
  </r>
  <r>
    <d v="2024-01-16T00:00:00"/>
    <s v="Achat billet Makoua - Owando/ IT87"/>
    <x v="6"/>
    <s v="Investigation"/>
    <m/>
    <n v="2000"/>
    <n v="9206424"/>
    <x v="11"/>
    <s v="OUI"/>
    <x v="2"/>
    <x v="1"/>
    <s v="CONGO"/>
    <s v="RALFF-CO5569"/>
    <s v="2.2"/>
    <m/>
  </r>
  <r>
    <d v="2024-01-16T00:00:00"/>
    <s v="T73 - CONGO Frais d'hotel du 13au 16/01/2024 (03 nuitées ) à Sibiti"/>
    <x v="7"/>
    <s v="Operation"/>
    <m/>
    <n v="45000"/>
    <n v="9161424"/>
    <x v="4"/>
    <s v="OUI"/>
    <x v="2"/>
    <x v="1"/>
    <s v="CONGO"/>
    <s v="RALFF-CO5570"/>
    <s v="1.3.2"/>
    <m/>
  </r>
  <r>
    <d v="2024-01-16T00:00:00"/>
    <s v="Raffraichissement équipe op"/>
    <x v="7"/>
    <s v="Operation"/>
    <m/>
    <n v="3850"/>
    <n v="9157574"/>
    <x v="12"/>
    <s v="OUI"/>
    <x v="2"/>
    <x v="2"/>
    <s v="CONGO"/>
    <m/>
    <m/>
    <m/>
  </r>
  <r>
    <d v="2024-01-16T00:00:00"/>
    <s v="reçu d'oracle/T73"/>
    <x v="4"/>
    <m/>
    <n v="15000"/>
    <m/>
    <n v="9172574"/>
    <x v="4"/>
    <m/>
    <x v="0"/>
    <x v="0"/>
    <m/>
    <m/>
    <m/>
    <m/>
  </r>
  <r>
    <d v="2024-01-17T00:00:00"/>
    <s v="ORACLE - CONGO Frais d'hôtel  02 Nuitées du 17au 19/01/2024 à  Sibiti(Auberge Closer )/ OP"/>
    <x v="7"/>
    <s v="Operation"/>
    <m/>
    <n v="14000"/>
    <n v="9158574"/>
    <x v="9"/>
    <s v="OUI"/>
    <x v="2"/>
    <x v="2"/>
    <s v="CONGO"/>
    <m/>
    <m/>
    <m/>
  </r>
  <r>
    <d v="2024-01-17T00:00:00"/>
    <s v="Crepin"/>
    <x v="4"/>
    <m/>
    <m/>
    <n v="50000"/>
    <n v="9108574"/>
    <x v="1"/>
    <m/>
    <x v="0"/>
    <x v="0"/>
    <m/>
    <m/>
    <m/>
    <m/>
  </r>
  <r>
    <d v="2024-01-17T00:00:00"/>
    <s v="Oracle"/>
    <x v="4"/>
    <m/>
    <m/>
    <n v="50000"/>
    <n v="9058574"/>
    <x v="1"/>
    <m/>
    <x v="0"/>
    <x v="0"/>
    <m/>
    <m/>
    <m/>
    <m/>
  </r>
  <r>
    <d v="2024-01-17T00:00:00"/>
    <s v="Donald-Roméo"/>
    <x v="4"/>
    <m/>
    <m/>
    <n v="50000"/>
    <n v="9008574"/>
    <x v="1"/>
    <m/>
    <x v="0"/>
    <x v="0"/>
    <m/>
    <m/>
    <m/>
    <m/>
  </r>
  <r>
    <d v="2024-01-17T00:00:00"/>
    <s v="T73"/>
    <x v="4"/>
    <m/>
    <m/>
    <n v="56000"/>
    <n v="8952574"/>
    <x v="1"/>
    <m/>
    <x v="0"/>
    <x v="0"/>
    <m/>
    <m/>
    <m/>
    <m/>
  </r>
  <r>
    <d v="2024-01-17T00:00:00"/>
    <s v="P29"/>
    <x v="4"/>
    <m/>
    <m/>
    <n v="56000"/>
    <n v="8896574"/>
    <x v="1"/>
    <m/>
    <x v="0"/>
    <x v="0"/>
    <m/>
    <m/>
    <m/>
    <m/>
  </r>
  <r>
    <d v="2024-01-17T00:00:00"/>
    <s v="DOVI"/>
    <x v="4"/>
    <m/>
    <m/>
    <n v="50000"/>
    <n v="8846574"/>
    <x v="1"/>
    <m/>
    <x v="0"/>
    <x v="0"/>
    <m/>
    <m/>
    <m/>
    <m/>
  </r>
  <r>
    <d v="2024-01-17T00:00:00"/>
    <s v="Frais de transfert charden farell à Crepin,P29,T73,Dovi,Oracle et Donald-Roméo"/>
    <x v="5"/>
    <s v="Office"/>
    <m/>
    <n v="9360"/>
    <n v="8837214"/>
    <x v="1"/>
    <s v="OUI"/>
    <x v="1"/>
    <x v="1"/>
    <s v="CONGO"/>
    <s v="RALFF-CO5571"/>
    <s v="5.6"/>
    <m/>
  </r>
  <r>
    <d v="2024-01-17T00:00:00"/>
    <s v="Reçu de caisse/crépin"/>
    <x v="4"/>
    <m/>
    <n v="50000"/>
    <m/>
    <n v="8887214"/>
    <x v="8"/>
    <m/>
    <x v="0"/>
    <x v="0"/>
    <m/>
    <m/>
    <m/>
    <m/>
  </r>
  <r>
    <d v="2024-01-17T00:00:00"/>
    <s v="Moi à P29 pour location chambre OP/crépin"/>
    <x v="4"/>
    <m/>
    <m/>
    <n v="14000"/>
    <n v="8873214"/>
    <x v="8"/>
    <m/>
    <x v="0"/>
    <x v="0"/>
    <m/>
    <m/>
    <m/>
    <m/>
  </r>
  <r>
    <d v="2024-01-17T00:00:00"/>
    <s v="Moi à T73 pour location d'une chambre de l'OP/crépin"/>
    <x v="4"/>
    <m/>
    <m/>
    <n v="14000"/>
    <n v="8859214"/>
    <x v="8"/>
    <m/>
    <x v="0"/>
    <x v="0"/>
    <m/>
    <m/>
    <m/>
    <m/>
  </r>
  <r>
    <d v="2024-01-17T00:00:00"/>
    <s v="Moi à Oracle pour location chambre op/crépin"/>
    <x v="4"/>
    <m/>
    <m/>
    <n v="14000"/>
    <n v="8845214"/>
    <x v="8"/>
    <m/>
    <x v="0"/>
    <x v="0"/>
    <m/>
    <m/>
    <m/>
    <m/>
  </r>
  <r>
    <d v="2024-01-17T00:00:00"/>
    <s v="Moi à Roméo pour Location d'une chambre  de l'OP."/>
    <x v="4"/>
    <m/>
    <m/>
    <n v="14000"/>
    <n v="8831214"/>
    <x v="8"/>
    <m/>
    <x v="0"/>
    <x v="0"/>
    <m/>
    <m/>
    <m/>
    <m/>
  </r>
  <r>
    <d v="2024-01-17T00:00:00"/>
    <s v="Frais de location d'une chambre pour l'opération ( 02 Nuitées du 17 au 19/01/2024) à Sibiti."/>
    <x v="7"/>
    <s v="Operation"/>
    <m/>
    <n v="14000"/>
    <n v="8817214"/>
    <x v="8"/>
    <s v="OUI"/>
    <x v="3"/>
    <x v="2"/>
    <s v="CONGO"/>
    <m/>
    <m/>
    <m/>
  </r>
  <r>
    <d v="2024-01-17T00:00:00"/>
    <s v="DONALD ROMEO - CONGO Frais d'hôtel/  01 Nuitée du 16 au 17/01/2024 à  Sibiti(Hôtel Gaby confort )/ OP"/>
    <x v="7"/>
    <s v="Operation"/>
    <m/>
    <n v="15000"/>
    <n v="8802214"/>
    <x v="7"/>
    <s v="OUI"/>
    <x v="3"/>
    <x v="2"/>
    <s v="CONGO"/>
    <m/>
    <m/>
    <m/>
  </r>
  <r>
    <d v="2024-01-17T00:00:00"/>
    <s v="Recu de Crepin /Donald-Roméo"/>
    <x v="4"/>
    <m/>
    <n v="14000"/>
    <m/>
    <n v="8816214"/>
    <x v="7"/>
    <m/>
    <x v="0"/>
    <x v="0"/>
    <m/>
    <m/>
    <m/>
    <m/>
  </r>
  <r>
    <d v="2024-01-17T00:00:00"/>
    <s v="DONALD ROMEO - CONGO  Frais d'hôtel/  02 Nuitées du 17au 19/01/2024 à  Sibiti(Auberge Closer )/ OP"/>
    <x v="7"/>
    <s v="Operation"/>
    <m/>
    <n v="14000"/>
    <n v="8802214"/>
    <x v="7"/>
    <s v="OUI"/>
    <x v="3"/>
    <x v="2"/>
    <s v="CONGO"/>
    <m/>
    <m/>
    <m/>
  </r>
  <r>
    <d v="2024-01-17T00:00:00"/>
    <s v="Reçu caisse /Donald-Roméo"/>
    <x v="4"/>
    <m/>
    <n v="50000"/>
    <m/>
    <n v="8852214"/>
    <x v="7"/>
    <m/>
    <x v="0"/>
    <x v="0"/>
    <m/>
    <m/>
    <m/>
    <m/>
  </r>
  <r>
    <d v="2024-01-17T00:00:00"/>
    <s v="Recu de Crepin /Oracle"/>
    <x v="4"/>
    <m/>
    <n v="14000"/>
    <m/>
    <n v="8866214"/>
    <x v="9"/>
    <m/>
    <x v="0"/>
    <x v="0"/>
    <m/>
    <m/>
    <m/>
    <m/>
  </r>
  <r>
    <d v="2024-01-17T00:00:00"/>
    <s v="HURIELLE-CONGO Frais d'Hôtel du 15 au 17/01/2024 à Pointe-Noire"/>
    <x v="7"/>
    <s v="Legal"/>
    <m/>
    <n v="30000"/>
    <n v="8836214"/>
    <x v="10"/>
    <s v="OUI"/>
    <x v="3"/>
    <x v="1"/>
    <s v="CONGO"/>
    <s v="RALFF-CO5572"/>
    <s v="1.3.2"/>
    <m/>
  </r>
  <r>
    <d v="2024-01-17T00:00:00"/>
    <s v="Reçu caisse/Oracle"/>
    <x v="4"/>
    <m/>
    <n v="50000"/>
    <m/>
    <n v="8886214"/>
    <x v="9"/>
    <m/>
    <x v="0"/>
    <x v="0"/>
    <m/>
    <m/>
    <m/>
    <m/>
  </r>
  <r>
    <d v="2024-01-17T00:00:00"/>
    <s v="T73 - CONGO Frais d'hotel du 16au 17/01/2024 (01 nuitées ) à Sibiti"/>
    <x v="7"/>
    <s v="Operation"/>
    <m/>
    <n v="15000"/>
    <n v="8871214"/>
    <x v="4"/>
    <s v="OUI"/>
    <x v="3"/>
    <x v="1"/>
    <s v="CONGO"/>
    <s v="RALFF-CO5573"/>
    <s v="1.3.2"/>
    <m/>
  </r>
  <r>
    <d v="2024-01-17T00:00:00"/>
    <s v="reçu de P29/T73 (pour lieu OP)"/>
    <x v="4"/>
    <m/>
    <n v="14000"/>
    <m/>
    <n v="8885214"/>
    <x v="4"/>
    <m/>
    <x v="0"/>
    <x v="0"/>
    <m/>
    <m/>
    <m/>
    <m/>
  </r>
  <r>
    <d v="2024-01-17T00:00:00"/>
    <s v="P29 - CONGO Frais d'auberge du 17 au 19/01/2024 à dolisie lieu op"/>
    <x v="7"/>
    <s v="Operation"/>
    <m/>
    <n v="14000"/>
    <n v="8871214"/>
    <x v="5"/>
    <s v="OUI"/>
    <x v="3"/>
    <x v="2"/>
    <s v="CONGO"/>
    <m/>
    <m/>
    <m/>
  </r>
  <r>
    <d v="2024-01-17T00:00:00"/>
    <s v="reçu de P29/T73 (complement budget)"/>
    <x v="4"/>
    <m/>
    <n v="56000"/>
    <m/>
    <n v="8927214"/>
    <x v="4"/>
    <m/>
    <x v="0"/>
    <x v="0"/>
    <m/>
    <m/>
    <m/>
    <m/>
  </r>
  <r>
    <d v="2024-01-17T00:00:00"/>
    <s v="Reçu de caisse/P29"/>
    <x v="4"/>
    <m/>
    <n v="56000"/>
    <m/>
    <n v="8983214"/>
    <x v="5"/>
    <m/>
    <x v="0"/>
    <x v="0"/>
    <m/>
    <m/>
    <m/>
    <m/>
  </r>
  <r>
    <d v="2024-01-17T00:00:00"/>
    <s v="Reçu de caisse/P29"/>
    <x v="4"/>
    <m/>
    <n v="14000"/>
    <m/>
    <n v="8997214"/>
    <x v="5"/>
    <m/>
    <x v="0"/>
    <x v="0"/>
    <m/>
    <m/>
    <m/>
    <m/>
  </r>
  <r>
    <d v="2024-01-17T00:00:00"/>
    <s v="Complément frais de mission reçu/Dovi"/>
    <x v="4"/>
    <m/>
    <n v="50000"/>
    <m/>
    <n v="9047214"/>
    <x v="12"/>
    <m/>
    <x v="0"/>
    <x v="0"/>
    <m/>
    <m/>
    <m/>
    <m/>
  </r>
  <r>
    <d v="2024-01-18T00:00:00"/>
    <s v="Rafraichissement attente op"/>
    <x v="7"/>
    <s v="Operation"/>
    <m/>
    <n v="5000"/>
    <n v="9042214"/>
    <x v="9"/>
    <s v="OUI"/>
    <x v="3"/>
    <x v="2"/>
    <s v="CONGO"/>
    <m/>
    <m/>
    <m/>
  </r>
  <r>
    <d v="2024-01-18T00:00:00"/>
    <s v="Hurielle/retour caisse"/>
    <x v="4"/>
    <m/>
    <n v="15000"/>
    <m/>
    <n v="9057214"/>
    <x v="1"/>
    <m/>
    <x v="0"/>
    <x v="0"/>
    <m/>
    <m/>
    <m/>
    <m/>
  </r>
  <r>
    <d v="2024-01-18T00:00:00"/>
    <s v="Moi à Jules pour location voiture"/>
    <x v="4"/>
    <m/>
    <m/>
    <n v="20000"/>
    <n v="9037214"/>
    <x v="8"/>
    <m/>
    <x v="0"/>
    <x v="0"/>
    <m/>
    <m/>
    <m/>
    <m/>
  </r>
  <r>
    <d v="2024-01-18T00:00:00"/>
    <s v="Moi à Jules pour raffraichissement pendant l'opération"/>
    <x v="4"/>
    <m/>
    <m/>
    <n v="15500"/>
    <n v="9021714"/>
    <x v="8"/>
    <m/>
    <x v="0"/>
    <x v="0"/>
    <m/>
    <m/>
    <m/>
    <m/>
  </r>
  <r>
    <d v="2024-01-18T00:00:00"/>
    <s v="Reçu de P29 ( retour Flash money)/crépin"/>
    <x v="4"/>
    <m/>
    <n v="275000"/>
    <m/>
    <n v="9296714"/>
    <x v="8"/>
    <m/>
    <x v="0"/>
    <x v="0"/>
    <m/>
    <m/>
    <m/>
    <m/>
  </r>
  <r>
    <d v="2024-01-18T00:00:00"/>
    <s v="DONALD ROMEO - CONGO  Frais d'hôtel/  07 Nuitées du 11 au 18/01/2024 à  Sibiti(Hôtel le Papyrus )"/>
    <x v="7"/>
    <s v="Operation"/>
    <m/>
    <n v="105000"/>
    <n v="9191714"/>
    <x v="7"/>
    <s v="OUI"/>
    <x v="3"/>
    <x v="1"/>
    <s v="CONGO"/>
    <s v="RALFF-CO5574"/>
    <s v="1.3.2"/>
    <m/>
  </r>
  <r>
    <d v="2024-01-18T00:00:00"/>
    <s v="Raffraichissement op à Sibiti/03 gendarmes et moi"/>
    <x v="7"/>
    <s v="Operation"/>
    <m/>
    <n v="3500"/>
    <n v="9188214"/>
    <x v="7"/>
    <s v="OUI"/>
    <x v="3"/>
    <x v="2"/>
    <s v="CONGO"/>
    <m/>
    <m/>
    <m/>
  </r>
  <r>
    <d v="2024-01-18T00:00:00"/>
    <s v="Reçu du crépin /Donald-Roméo"/>
    <x v="4"/>
    <m/>
    <n v="25000"/>
    <m/>
    <n v="9213214"/>
    <x v="7"/>
    <m/>
    <x v="0"/>
    <x v="0"/>
    <m/>
    <m/>
    <m/>
    <m/>
  </r>
  <r>
    <d v="2024-01-18T00:00:00"/>
    <s v="Location VéhiculeSibiti- Madingou/Donald-Roméo/extraction T73 et P29"/>
    <x v="10"/>
    <s v="Operation"/>
    <m/>
    <n v="50000"/>
    <n v="9163214"/>
    <x v="7"/>
    <s v="OUI"/>
    <x v="3"/>
    <x v="2"/>
    <s v="CONGO"/>
    <m/>
    <m/>
    <m/>
  </r>
  <r>
    <d v="2024-01-18T00:00:00"/>
    <s v="Retour Caisse/Hurielle"/>
    <x v="4"/>
    <m/>
    <m/>
    <n v="15000"/>
    <n v="9148214"/>
    <x v="10"/>
    <m/>
    <x v="0"/>
    <x v="0"/>
    <m/>
    <m/>
    <m/>
    <m/>
  </r>
  <r>
    <d v="2024-01-18T00:00:00"/>
    <s v="IT87 - CONGO  Frais d'hôtel Case Mbali du 16 au 18/01/2024 à Owando (02 nuitées)"/>
    <x v="7"/>
    <s v="Investigation"/>
    <m/>
    <n v="30000"/>
    <n v="9118214"/>
    <x v="11"/>
    <s v="OUI"/>
    <x v="3"/>
    <x v="1"/>
    <s v="CONGO"/>
    <s v="RALFF-CO5575"/>
    <s v="1.3.2"/>
    <m/>
  </r>
  <r>
    <d v="2024-01-18T00:00:00"/>
    <s v="Achat billet Owando - Oyo/ IT87"/>
    <x v="6"/>
    <s v="Investigation"/>
    <m/>
    <n v="3000"/>
    <n v="9115214"/>
    <x v="11"/>
    <s v="OUI"/>
    <x v="3"/>
    <x v="1"/>
    <s v="CONGO"/>
    <s v="RALFF-CO5576"/>
    <s v="2.2"/>
    <m/>
  </r>
  <r>
    <d v="2024-01-18T00:00:00"/>
    <s v="T73 - CONGO Frais d'hotel du 17 au 18/01/2024 (01 nuitées ) à Sibiti"/>
    <x v="7"/>
    <s v="Operation"/>
    <m/>
    <n v="15000"/>
    <n v="9100214"/>
    <x v="4"/>
    <s v="OUI"/>
    <x v="3"/>
    <x v="1"/>
    <s v="CONGO"/>
    <s v="RALFF-CO5577"/>
    <s v="1.3.2"/>
    <m/>
  </r>
  <r>
    <d v="2024-01-18T00:00:00"/>
    <s v="Reçu de Crépin/Dovi"/>
    <x v="4"/>
    <m/>
    <n v="20000"/>
    <m/>
    <n v="9120214"/>
    <x v="12"/>
    <m/>
    <x v="0"/>
    <x v="0"/>
    <m/>
    <m/>
    <m/>
    <m/>
  </r>
  <r>
    <d v="2024-01-18T00:00:00"/>
    <s v="Location de véhicule pour op "/>
    <x v="6"/>
    <s v="Operation"/>
    <m/>
    <n v="20000"/>
    <n v="9100214"/>
    <x v="12"/>
    <s v="OUI"/>
    <x v="3"/>
    <x v="2"/>
    <s v="CONGO"/>
    <m/>
    <m/>
    <m/>
  </r>
  <r>
    <d v="2024-01-18T00:00:00"/>
    <s v="Reçu de Crépin/Dovi"/>
    <x v="4"/>
    <m/>
    <n v="15500"/>
    <m/>
    <n v="9115714"/>
    <x v="12"/>
    <m/>
    <x v="0"/>
    <x v="0"/>
    <m/>
    <m/>
    <m/>
    <m/>
  </r>
  <r>
    <d v="2024-01-18T00:00:00"/>
    <s v="Raffraichissement équipe op"/>
    <x v="7"/>
    <s v="Operation"/>
    <m/>
    <n v="15500"/>
    <n v="9100214"/>
    <x v="12"/>
    <s v="OUI"/>
    <x v="3"/>
    <x v="2"/>
    <s v="CONGO"/>
    <m/>
    <m/>
    <m/>
  </r>
  <r>
    <d v="2024-01-19T00:00:00"/>
    <s v="Hurielle"/>
    <x v="4"/>
    <m/>
    <m/>
    <n v="82000"/>
    <n v="9018214"/>
    <x v="1"/>
    <m/>
    <x v="0"/>
    <x v="0"/>
    <m/>
    <m/>
    <m/>
    <m/>
  </r>
  <r>
    <d v="2024-01-19T00:00:00"/>
    <s v="Frais de mission maitre Marie Hélène à Sibiti du 21 au 25/01/2024"/>
    <x v="3"/>
    <s v="Legal"/>
    <m/>
    <n v="132000"/>
    <n v="8886214"/>
    <x v="1"/>
    <s v="OUI"/>
    <x v="3"/>
    <x v="2"/>
    <s v="CONGO"/>
    <m/>
    <m/>
    <m/>
  </r>
  <r>
    <d v="2024-01-19T00:00:00"/>
    <s v="CREPIN IBOUILI - CONGO Frais d'hotel 06 Nuitées à  SIBITI du 13 au 19/01/2024"/>
    <x v="7"/>
    <s v="Operation"/>
    <m/>
    <n v="90000"/>
    <n v="8796214"/>
    <x v="8"/>
    <s v="OUI"/>
    <x v="3"/>
    <x v="1"/>
    <s v="CONGO"/>
    <s v="RALFF-CO5578"/>
    <s v="1.3.2"/>
    <m/>
  </r>
  <r>
    <d v="2024-01-19T00:00:00"/>
    <s v="Frais de communication pour le capitaine"/>
    <x v="13"/>
    <s v="Operation"/>
    <m/>
    <n v="10000"/>
    <n v="8786214"/>
    <x v="8"/>
    <s v="OUI"/>
    <x v="3"/>
    <x v="2"/>
    <s v="CONGO"/>
    <m/>
    <m/>
    <m/>
  </r>
  <r>
    <d v="2024-01-19T00:00:00"/>
    <s v="Bonus pour 02 agents EF ayant participé à l'opération"/>
    <x v="13"/>
    <s v="Operation"/>
    <m/>
    <n v="20000"/>
    <n v="8766214"/>
    <x v="8"/>
    <s v="OUI"/>
    <x v="3"/>
    <x v="2"/>
    <s v="CONGO"/>
    <m/>
    <m/>
    <m/>
  </r>
  <r>
    <d v="2024-01-19T00:00:00"/>
    <s v="Bonus pour 16 gendarmes ayant participé à l'opération"/>
    <x v="13"/>
    <s v="Operation"/>
    <m/>
    <n v="160000"/>
    <n v="8606214"/>
    <x v="8"/>
    <s v="OUI"/>
    <x v="3"/>
    <x v="2"/>
    <s v="CONGO"/>
    <m/>
    <m/>
    <m/>
  </r>
  <r>
    <d v="2024-01-19T00:00:00"/>
    <s v="Moi à Oracle pour avance budget additionnel du 19 au 23/01/2024"/>
    <x v="4"/>
    <m/>
    <m/>
    <n v="57250"/>
    <n v="8548964"/>
    <x v="8"/>
    <m/>
    <x v="0"/>
    <x v="0"/>
    <m/>
    <m/>
    <m/>
    <m/>
  </r>
  <r>
    <d v="2024-01-19T00:00:00"/>
    <s v="DONALD ROMEO - CONGO  Frais d'hôtel/  01 Nuitée du 18 au 19/01/2024 à  Madingou(Hôtel NDZONGO)"/>
    <x v="7"/>
    <s v="Legal"/>
    <m/>
    <n v="15000"/>
    <n v="8533964"/>
    <x v="7"/>
    <s v="OUI"/>
    <x v="3"/>
    <x v="1"/>
    <s v="CONGO"/>
    <s v="RALFF-CO5579"/>
    <s v="1.3.2"/>
    <m/>
  </r>
  <r>
    <d v="2024-01-19T00:00:00"/>
    <s v="Achat billet Madingou-Brazzaville/Donald-Roméo"/>
    <x v="10"/>
    <s v="Legal"/>
    <m/>
    <n v="7000"/>
    <n v="8526964"/>
    <x v="7"/>
    <s v="OUI"/>
    <x v="3"/>
    <x v="1"/>
    <s v="CONGO"/>
    <s v="RALFF-CO5580"/>
    <s v="2.2"/>
    <m/>
  </r>
  <r>
    <d v="2024-01-19T00:00:00"/>
    <s v="ORACLE - CONGO Frais d'hôtel du 13/01 au 19/01/2024 à Sibiti"/>
    <x v="7"/>
    <s v="Legal"/>
    <m/>
    <n v="90000"/>
    <n v="8436964"/>
    <x v="9"/>
    <s v="OUI"/>
    <x v="3"/>
    <x v="1"/>
    <s v="CONGO"/>
    <s v="RALFF-CO5581"/>
    <s v="1.3.2"/>
    <m/>
  </r>
  <r>
    <d v="2024-01-19T00:00:00"/>
    <s v="Reçu caisse/Hurielle"/>
    <x v="4"/>
    <m/>
    <n v="82000"/>
    <m/>
    <n v="8518964"/>
    <x v="10"/>
    <m/>
    <x v="0"/>
    <x v="0"/>
    <m/>
    <m/>
    <m/>
    <m/>
  </r>
  <r>
    <d v="2024-01-19T00:00:00"/>
    <s v="T73 - CONGO Frais d'hotel du 16 au 18/01/2024 (02 nuitées ) à Sibiti OP"/>
    <x v="7"/>
    <s v="Operation"/>
    <m/>
    <n v="14000"/>
    <n v="8504964"/>
    <x v="4"/>
    <s v="OUI"/>
    <x v="3"/>
    <x v="2"/>
    <s v="CONGO"/>
    <m/>
    <m/>
    <m/>
  </r>
  <r>
    <d v="2024-01-19T00:00:00"/>
    <s v="T73 - CONGO Frais d'hotel du 18 au 19/01/2024 (01 nuitées ) à Madingou"/>
    <x v="7"/>
    <s v="Investigation"/>
    <m/>
    <n v="15000"/>
    <n v="8489964"/>
    <x v="4"/>
    <s v="OUI"/>
    <x v="3"/>
    <x v="1"/>
    <s v="CONGO"/>
    <s v="RALFF-CO5582"/>
    <s v="1.3.2"/>
    <m/>
  </r>
  <r>
    <d v="2024-01-19T00:00:00"/>
    <s v="achat billet : madingou - Brazzaville/T73"/>
    <x v="6"/>
    <s v="Investigation"/>
    <m/>
    <n v="7000"/>
    <n v="8482964"/>
    <x v="4"/>
    <s v="OUI"/>
    <x v="3"/>
    <x v="1"/>
    <s v="CONGO"/>
    <s v="RALFF-CO5583"/>
    <s v="2.2"/>
    <m/>
  </r>
  <r>
    <d v="2024-01-19T00:00:00"/>
    <s v="P29 - CONGO Frais d'hotel misssion du 05 au 19/01/2024 à sibiti"/>
    <x v="7"/>
    <s v="Investigation"/>
    <m/>
    <n v="210000"/>
    <n v="8272964"/>
    <x v="5"/>
    <s v="OUI"/>
    <x v="3"/>
    <x v="1"/>
    <s v="CONGO"/>
    <s v="RALFF-CO5584"/>
    <s v="1.3.2"/>
    <m/>
  </r>
  <r>
    <d v="2024-01-19T00:00:00"/>
    <s v="Achat billet sibiti-Brazzaville/P29"/>
    <x v="6"/>
    <s v="Investigation"/>
    <m/>
    <n v="10000"/>
    <n v="8262964"/>
    <x v="5"/>
    <s v="OUI"/>
    <x v="3"/>
    <x v="1"/>
    <s v="CONGO"/>
    <s v="RALFF-CO5585"/>
    <s v="2.2"/>
    <m/>
  </r>
  <r>
    <d v="2024-01-19T00:00:00"/>
    <s v="Billet Sibiti- Brazzaville/Dovi"/>
    <x v="6"/>
    <s v="Management"/>
    <m/>
    <n v="10000"/>
    <n v="8252964"/>
    <x v="12"/>
    <s v="OUI"/>
    <x v="3"/>
    <x v="1"/>
    <s v="CONGO"/>
    <s v="RALFF-CO5586"/>
    <s v="2.2"/>
    <m/>
  </r>
  <r>
    <d v="2024-01-19T00:00:00"/>
    <s v="DOVI-CONGO Frais d'hôtel du 13 au 19 Janvier 2024 soit 6 nuitées à Sibiti(Hotel Saint Pierre)"/>
    <x v="7"/>
    <s v="Management"/>
    <m/>
    <n v="90000"/>
    <n v="8162964"/>
    <x v="12"/>
    <s v="OUI"/>
    <x v="1"/>
    <x v="1"/>
    <s v="CONGO"/>
    <s v="RALFF-CO5587"/>
    <s v="1.3.2"/>
    <m/>
  </r>
  <r>
    <d v="2024-01-20T00:00:00"/>
    <s v="Achat billet Oyo - Brazzaville/ IT87"/>
    <x v="6"/>
    <s v="Investigation"/>
    <m/>
    <n v="7000"/>
    <n v="8155964"/>
    <x v="11"/>
    <s v="OUI"/>
    <x v="3"/>
    <x v="1"/>
    <s v="CONGO"/>
    <s v="RALFF-CO5588"/>
    <s v="2.2"/>
    <m/>
  </r>
  <r>
    <d v="2024-01-20T00:00:00"/>
    <s v="Achat billet Brazzaville-Pointe-Noire/Hurielle"/>
    <x v="6"/>
    <s v="Legal"/>
    <m/>
    <n v="10000"/>
    <n v="8145964"/>
    <x v="10"/>
    <s v="OUI"/>
    <x v="3"/>
    <x v="1"/>
    <s v="CONGO"/>
    <s v="RALFF-CO5589"/>
    <s v="2.2"/>
    <m/>
  </r>
  <r>
    <d v="2024-01-20T00:00:00"/>
    <s v="IT87 - CONGO  Frais d'hôtel Saint Benoît du 18 au 20/01/2024 à Oyo (02 nuitées)"/>
    <x v="7"/>
    <s v="Investigation"/>
    <m/>
    <n v="30000"/>
    <n v="8115964"/>
    <x v="11"/>
    <s v="OUI"/>
    <x v="1"/>
    <x v="1"/>
    <s v="CONGO"/>
    <s v="RALFF-CO5590"/>
    <s v="1.3.2"/>
    <m/>
  </r>
  <r>
    <d v="2024-01-21T00:00:00"/>
    <s v="Reçu caisse/Oracle"/>
    <x v="4"/>
    <m/>
    <n v="57250"/>
    <m/>
    <n v="8173214"/>
    <x v="9"/>
    <m/>
    <x v="0"/>
    <x v="0"/>
    <m/>
    <m/>
    <m/>
    <m/>
  </r>
  <r>
    <d v="2024-01-22T00:00:00"/>
    <s v="Crepin"/>
    <x v="4"/>
    <m/>
    <m/>
    <n v="92750"/>
    <n v="8080464"/>
    <x v="1"/>
    <m/>
    <x v="0"/>
    <x v="0"/>
    <m/>
    <m/>
    <m/>
    <m/>
  </r>
  <r>
    <d v="2024-01-22T00:00:00"/>
    <s v="Oracle"/>
    <x v="4"/>
    <m/>
    <m/>
    <n v="98750"/>
    <n v="7981714"/>
    <x v="1"/>
    <m/>
    <x v="0"/>
    <x v="0"/>
    <m/>
    <m/>
    <m/>
    <m/>
  </r>
  <r>
    <d v="2024-01-22T00:00:00"/>
    <s v="Frais de transfert charden farell à Crepin et Oracle"/>
    <x v="5"/>
    <s v="Office"/>
    <m/>
    <n v="5745"/>
    <n v="7975969"/>
    <x v="1"/>
    <s v="OUI"/>
    <x v="1"/>
    <x v="1"/>
    <s v="CONGO"/>
    <s v="RALFF-CO5591"/>
    <s v="5.6"/>
    <m/>
  </r>
  <r>
    <d v="2024-01-22T00:00:00"/>
    <s v="T73"/>
    <x v="4"/>
    <m/>
    <m/>
    <n v="40000"/>
    <n v="7935969"/>
    <x v="1"/>
    <m/>
    <x v="0"/>
    <x v="0"/>
    <m/>
    <m/>
    <m/>
    <m/>
  </r>
  <r>
    <d v="2024-01-22T00:00:00"/>
    <s v="P29"/>
    <x v="4"/>
    <m/>
    <m/>
    <n v="40000"/>
    <n v="7895969"/>
    <x v="1"/>
    <m/>
    <x v="0"/>
    <x v="0"/>
    <m/>
    <m/>
    <m/>
    <m/>
  </r>
  <r>
    <d v="2024-01-22T00:00:00"/>
    <s v="IT87"/>
    <x v="4"/>
    <m/>
    <m/>
    <n v="40000"/>
    <n v="7855969"/>
    <x v="1"/>
    <m/>
    <x v="0"/>
    <x v="0"/>
    <m/>
    <m/>
    <m/>
    <m/>
  </r>
  <r>
    <d v="2024-01-22T00:00:00"/>
    <s v="Reçu de caisse par Oracle/crépin"/>
    <x v="4"/>
    <m/>
    <n v="92750"/>
    <m/>
    <n v="7948719"/>
    <x v="8"/>
    <m/>
    <x v="0"/>
    <x v="0"/>
    <m/>
    <m/>
    <m/>
    <m/>
  </r>
  <r>
    <d v="2024-01-22T00:00:00"/>
    <s v="Reçu caisse/Oracle"/>
    <x v="4"/>
    <m/>
    <n v="98750"/>
    <m/>
    <n v="8047469"/>
    <x v="9"/>
    <m/>
    <x v="0"/>
    <x v="0"/>
    <m/>
    <m/>
    <m/>
    <m/>
  </r>
  <r>
    <d v="2024-01-22T00:00:00"/>
    <s v="HURIELLE-CONGO Foodalowance du 22 au 24 Janvier 2024 à Pointe Noire"/>
    <x v="7"/>
    <s v="Legal"/>
    <m/>
    <n v="20000"/>
    <n v="8027469"/>
    <x v="10"/>
    <s v="Décharge"/>
    <x v="1"/>
    <x v="1"/>
    <s v="CONGO"/>
    <s v="RALFF-CO5592"/>
    <s v="1.3.2"/>
    <m/>
  </r>
  <r>
    <d v="2024-01-22T00:00:00"/>
    <s v="Reçu de Caisse/ IT87"/>
    <x v="4"/>
    <m/>
    <n v="40000"/>
    <m/>
    <n v="8067469"/>
    <x v="11"/>
    <m/>
    <x v="0"/>
    <x v="0"/>
    <m/>
    <m/>
    <m/>
    <m/>
  </r>
  <r>
    <d v="2024-01-22T00:00:00"/>
    <s v="Achat billet Brazzaville - Loutété/ IT87"/>
    <x v="6"/>
    <s v="Investigation"/>
    <m/>
    <n v="7000"/>
    <n v="8060469"/>
    <x v="11"/>
    <s v="OUI"/>
    <x v="3"/>
    <x v="1"/>
    <s v="CONGO"/>
    <s v="RALFF-CO5593"/>
    <s v="2.2"/>
    <m/>
  </r>
  <r>
    <d v="2024-01-22T00:00:00"/>
    <s v="reçu de caisse/T73"/>
    <x v="4"/>
    <m/>
    <n v="40000"/>
    <m/>
    <n v="8100469"/>
    <x v="4"/>
    <m/>
    <x v="0"/>
    <x v="0"/>
    <m/>
    <m/>
    <m/>
    <m/>
  </r>
  <r>
    <d v="2024-01-22T00:00:00"/>
    <s v="Reçu de caisse/P29"/>
    <x v="4"/>
    <m/>
    <n v="40000"/>
    <m/>
    <n v="8140469"/>
    <x v="5"/>
    <m/>
    <x v="0"/>
    <x v="0"/>
    <m/>
    <m/>
    <m/>
    <m/>
  </r>
  <r>
    <d v="2024-01-23T00:00:00"/>
    <s v="Frais de transfert charden farell à Oracle"/>
    <x v="5"/>
    <s v="Office"/>
    <m/>
    <n v="1710"/>
    <n v="8138759"/>
    <x v="1"/>
    <s v="OUI"/>
    <x v="1"/>
    <x v="1"/>
    <s v="CONGO"/>
    <s v="RALFF-CO5594"/>
    <s v="5.6"/>
    <m/>
  </r>
  <r>
    <d v="2024-01-23T00:00:00"/>
    <s v="Achat parapheur et paquet d'agrafes  pour Bureau PALF"/>
    <x v="11"/>
    <s v="Office"/>
    <m/>
    <n v="30000"/>
    <n v="8108759"/>
    <x v="1"/>
    <s v="OUI"/>
    <x v="1"/>
    <x v="1"/>
    <s v="CONGO"/>
    <s v="RALFF-CO5595"/>
    <s v="4.3"/>
    <m/>
  </r>
  <r>
    <d v="2024-01-23T00:00:00"/>
    <s v="Achat ampoules pour le bureau PALF"/>
    <x v="11"/>
    <s v="Office"/>
    <m/>
    <n v="25000"/>
    <n v="8083759"/>
    <x v="1"/>
    <s v="OUI"/>
    <x v="3"/>
    <x v="2"/>
    <s v="CONGO"/>
    <m/>
    <m/>
    <m/>
  </r>
  <r>
    <d v="2024-01-23T00:00:00"/>
    <s v="Achat billet Pointe Noire-Brazzaville"/>
    <x v="6"/>
    <s v="Legal"/>
    <m/>
    <n v="10000"/>
    <n v="8073759"/>
    <x v="10"/>
    <s v="OUI"/>
    <x v="3"/>
    <x v="1"/>
    <s v="CONGO"/>
    <s v="RALFF-CO5596"/>
    <s v="2.2"/>
    <m/>
  </r>
  <r>
    <d v="2024-01-23T00:00:00"/>
    <s v="IT87 - CONGO Food Allowance mission du 23 au 30/01/2024 à Loutété, Madingou et Nkayi"/>
    <x v="7"/>
    <s v="Investigation"/>
    <m/>
    <n v="70000"/>
    <n v="8003759"/>
    <x v="11"/>
    <s v="Décharge"/>
    <x v="1"/>
    <x v="1"/>
    <s v="CONGO"/>
    <s v="RALFF-CO5597"/>
    <s v="1.3.2"/>
    <m/>
  </r>
  <r>
    <d v="2024-01-23T00:00:00"/>
    <s v="T73 - CONGO Food Allowance du 23/01 au 30/01/2024 (07 nuitées)"/>
    <x v="7"/>
    <s v="Investigation"/>
    <m/>
    <n v="70000"/>
    <n v="7933759"/>
    <x v="4"/>
    <s v="Décharge"/>
    <x v="1"/>
    <x v="1"/>
    <s v="CONGO"/>
    <s v="RALFF-CO5598"/>
    <s v="1.3.2"/>
    <m/>
  </r>
  <r>
    <d v="2024-01-23T00:00:00"/>
    <s v="achat billet : Brazzaville - OYO/T73"/>
    <x v="6"/>
    <s v="Investigation"/>
    <m/>
    <n v="7000"/>
    <n v="7926759"/>
    <x v="4"/>
    <s v="OUI"/>
    <x v="3"/>
    <x v="1"/>
    <s v="CONGO"/>
    <s v="RALFF-CO5599"/>
    <s v="2.2"/>
    <m/>
  </r>
  <r>
    <d v="2024-01-23T00:00:00"/>
    <s v="achat billet :  OYO - Boundji/T73"/>
    <x v="6"/>
    <s v="Investigation"/>
    <m/>
    <n v="5000"/>
    <n v="7921759"/>
    <x v="4"/>
    <s v="OUI"/>
    <x v="3"/>
    <x v="1"/>
    <s v="CONGO"/>
    <s v="RALFF-CO5600"/>
    <s v="2.2"/>
    <m/>
  </r>
  <r>
    <d v="2024-01-23T00:00:00"/>
    <s v="Achat billet brazzaville-dolisie/P29"/>
    <x v="6"/>
    <s v="Investigation"/>
    <m/>
    <n v="10000"/>
    <n v="7911759"/>
    <x v="5"/>
    <s v="Decharge"/>
    <x v="3"/>
    <x v="1"/>
    <s v="CONGO"/>
    <s v="RALFF-CO5601"/>
    <s v="2.2"/>
    <m/>
  </r>
  <r>
    <d v="2024-01-23T00:00:00"/>
    <s v="P29 - CONGO Food allowance mission du 23-01 au  30-01 -2024"/>
    <x v="7"/>
    <s v="Investigation"/>
    <m/>
    <n v="70000"/>
    <n v="7841759"/>
    <x v="5"/>
    <s v="Decharge"/>
    <x v="1"/>
    <x v="1"/>
    <s v="CONGO"/>
    <s v="RALFF-CO5602"/>
    <s v="1.3.2"/>
    <m/>
  </r>
  <r>
    <d v="2024-01-24T00:00:00"/>
    <s v="P29"/>
    <x v="4"/>
    <m/>
    <m/>
    <n v="202000"/>
    <n v="7639759"/>
    <x v="1"/>
    <m/>
    <x v="0"/>
    <x v="0"/>
    <m/>
    <m/>
    <m/>
    <m/>
  </r>
  <r>
    <d v="2024-01-24T00:00:00"/>
    <s v="T73"/>
    <x v="4"/>
    <m/>
    <m/>
    <n v="212000"/>
    <n v="7427759"/>
    <x v="1"/>
    <m/>
    <x v="0"/>
    <x v="0"/>
    <m/>
    <m/>
    <m/>
    <m/>
  </r>
  <r>
    <d v="2024-01-24T00:00:00"/>
    <s v="BCI-3654598/34"/>
    <x v="4"/>
    <m/>
    <n v="2000000"/>
    <m/>
    <n v="9427759"/>
    <x v="1"/>
    <m/>
    <x v="0"/>
    <x v="0"/>
    <m/>
    <m/>
    <m/>
    <m/>
  </r>
  <r>
    <d v="2024-01-24T00:00:00"/>
    <s v="IT87"/>
    <x v="4"/>
    <m/>
    <m/>
    <n v="195000"/>
    <n v="9232759"/>
    <x v="1"/>
    <m/>
    <x v="0"/>
    <x v="0"/>
    <m/>
    <m/>
    <m/>
    <m/>
  </r>
  <r>
    <d v="2024-01-24T00:00:00"/>
    <s v="Grace"/>
    <x v="4"/>
    <m/>
    <m/>
    <n v="20000"/>
    <n v="9212759"/>
    <x v="1"/>
    <m/>
    <x v="0"/>
    <x v="0"/>
    <m/>
    <m/>
    <m/>
    <m/>
  </r>
  <r>
    <d v="2024-01-24T00:00:00"/>
    <s v="Frais de transfert charden farell à P29,T73 ET IT87"/>
    <x v="5"/>
    <s v="Office"/>
    <m/>
    <n v="18230"/>
    <n v="9194529"/>
    <x v="1"/>
    <s v="OUI"/>
    <x v="1"/>
    <x v="1"/>
    <s v="CONGO"/>
    <s v="RALFF-CO5603"/>
    <s v="5.6"/>
    <m/>
  </r>
  <r>
    <d v="2024-01-24T00:00:00"/>
    <s v="Bonus media portant sur la publication des pièces internet"/>
    <x v="13"/>
    <s v="Media"/>
    <m/>
    <n v="36000"/>
    <n v="9158529"/>
    <x v="1"/>
    <s v="Decharge"/>
    <x v="3"/>
    <x v="2"/>
    <s v="CONGO"/>
    <m/>
    <m/>
    <m/>
  </r>
  <r>
    <d v="2024-01-24T00:00:00"/>
    <s v="Retrait especes/appro caisse/bord n°3654598"/>
    <x v="4"/>
    <m/>
    <m/>
    <n v="2000000"/>
    <n v="7158529"/>
    <x v="2"/>
    <n v="3654598"/>
    <x v="0"/>
    <x v="0"/>
    <m/>
    <m/>
    <m/>
    <m/>
  </r>
  <r>
    <d v="2024-01-24T00:00:00"/>
    <s v="HURIELLE-CONGO Frais d'Hôtel du 22 au 24/01/2024 à Pointe Noire"/>
    <x v="7"/>
    <s v="Legal"/>
    <m/>
    <n v="30000"/>
    <n v="7128529"/>
    <x v="10"/>
    <s v="OUI"/>
    <x v="1"/>
    <x v="1"/>
    <s v="CONGO"/>
    <s v="RALFF-CO5604"/>
    <s v="1.3.2"/>
    <m/>
  </r>
  <r>
    <d v="2024-01-24T00:00:00"/>
    <s v="Cumul frais de transport local du mois de Janvier 2024/Hurielle MFOULOU"/>
    <x v="6"/>
    <s v="Legal"/>
    <m/>
    <n v="22500"/>
    <n v="7106029"/>
    <x v="10"/>
    <s v="Décharge"/>
    <x v="3"/>
    <x v="1"/>
    <s v="CONGO"/>
    <s v="RALFF-CO5605"/>
    <s v="2.2"/>
    <m/>
  </r>
  <r>
    <d v="2024-01-24T00:00:00"/>
    <s v="Reçu de caissse /Fonctionnement"/>
    <x v="4"/>
    <m/>
    <n v="20000"/>
    <m/>
    <n v="7126029"/>
    <x v="13"/>
    <m/>
    <x v="0"/>
    <x v="0"/>
    <m/>
    <m/>
    <m/>
    <m/>
  </r>
  <r>
    <d v="2024-01-24T00:00:00"/>
    <s v="Reçu de Caisse/ IT87"/>
    <x v="4"/>
    <m/>
    <n v="195000"/>
    <m/>
    <n v="7321029"/>
    <x v="11"/>
    <m/>
    <x v="0"/>
    <x v="0"/>
    <m/>
    <m/>
    <m/>
    <m/>
  </r>
  <r>
    <d v="2024-01-24T00:00:00"/>
    <s v="reçu de caisse/T73"/>
    <x v="4"/>
    <m/>
    <n v="212000"/>
    <m/>
    <n v="7533029"/>
    <x v="4"/>
    <m/>
    <x v="0"/>
    <x v="0"/>
    <m/>
    <m/>
    <m/>
    <m/>
  </r>
  <r>
    <d v="2024-01-24T00:00:00"/>
    <s v="Reçu de caisse/P29"/>
    <x v="4"/>
    <m/>
    <n v="202000"/>
    <m/>
    <n v="7735029"/>
    <x v="5"/>
    <m/>
    <x v="0"/>
    <x v="0"/>
    <m/>
    <m/>
    <m/>
    <m/>
  </r>
  <r>
    <d v="2024-01-25T00:00:00"/>
    <s v="Bonus media portant sur la condamnation ferme d'un Trafiquant"/>
    <x v="13"/>
    <s v="Media"/>
    <m/>
    <n v="36000"/>
    <n v="7699029"/>
    <x v="1"/>
    <s v="Decharge"/>
    <x v="3"/>
    <x v="2"/>
    <s v="CONGO"/>
    <m/>
    <m/>
    <m/>
  </r>
  <r>
    <d v="2024-01-25T00:00:00"/>
    <s v="Merveille"/>
    <x v="4"/>
    <m/>
    <m/>
    <n v="42000"/>
    <n v="7657029"/>
    <x v="1"/>
    <m/>
    <x v="0"/>
    <x v="0"/>
    <m/>
    <m/>
    <m/>
    <m/>
  </r>
  <r>
    <d v="2024-01-25T00:00:00"/>
    <s v="CREPIN IBOUILI - CONGO Frais d'hotel 06 Nuitées à Sibiti du 19 au 25/01/2024 (Hôtel Papyrus)"/>
    <x v="7"/>
    <s v="Management"/>
    <m/>
    <n v="90000"/>
    <n v="7567029"/>
    <x v="8"/>
    <s v="OUI"/>
    <x v="1"/>
    <x v="1"/>
    <s v="CONGO"/>
    <s v="RALFF-CO5606"/>
    <s v="1.3.2"/>
    <m/>
  </r>
  <r>
    <d v="2024-01-25T00:00:00"/>
    <s v="Billet: Sibiti-Dolisie/Crépin"/>
    <x v="6"/>
    <s v="Management"/>
    <m/>
    <n v="6000"/>
    <n v="7561029"/>
    <x v="8"/>
    <s v="OUI"/>
    <x v="3"/>
    <x v="1"/>
    <s v="CONGO"/>
    <s v="RALFF-CO5607"/>
    <s v="2.2"/>
    <m/>
  </r>
  <r>
    <d v="2024-01-25T00:00:00"/>
    <s v="ORACLE - CONGO Frais d'hôtel du 19/01 au 25/01/2024 à Dolisie"/>
    <x v="7"/>
    <s v="Legal"/>
    <m/>
    <n v="90000"/>
    <n v="7471029"/>
    <x v="9"/>
    <s v="OUI"/>
    <x v="1"/>
    <x v="1"/>
    <s v="CONGO"/>
    <s v="RALFF-CO5608"/>
    <s v="1.3.2"/>
    <m/>
  </r>
  <r>
    <d v="2024-01-25T00:00:00"/>
    <s v="Billet Sibiti - Dolisie/Oracle"/>
    <x v="6"/>
    <s v="Legal"/>
    <m/>
    <n v="6000"/>
    <n v="7465029"/>
    <x v="9"/>
    <s v="OUI"/>
    <x v="3"/>
    <x v="1"/>
    <s v="CONGO"/>
    <s v="RALFF-CO5609"/>
    <s v="2.2"/>
    <m/>
  </r>
  <r>
    <d v="2024-01-25T00:00:00"/>
    <s v="Reçu caisse"/>
    <x v="4"/>
    <m/>
    <n v="42000"/>
    <m/>
    <n v="7507029"/>
    <x v="6"/>
    <m/>
    <x v="0"/>
    <x v="0"/>
    <m/>
    <m/>
    <m/>
    <m/>
  </r>
  <r>
    <d v="2024-01-25T00:00:00"/>
    <s v="IT87 - CONGO Frais d'hôtel Claire Matin du 23 au 25/01/2024 à Loutété (02 nuitées)"/>
    <x v="7"/>
    <s v="Investigation"/>
    <m/>
    <n v="30000"/>
    <n v="7477029"/>
    <x v="11"/>
    <s v="OUI"/>
    <x v="1"/>
    <x v="1"/>
    <s v="CONGO"/>
    <s v="RALFF-CO5610"/>
    <s v="1.3.2"/>
    <m/>
  </r>
  <r>
    <d v="2024-01-25T00:00:00"/>
    <s v="Achat billet Loutété - Madingou/ IT87"/>
    <x v="6"/>
    <s v="Investigation"/>
    <m/>
    <n v="2000"/>
    <n v="7475029"/>
    <x v="11"/>
    <s v="OUI"/>
    <x v="3"/>
    <x v="1"/>
    <s v="CONGO"/>
    <s v="RALFF-CO5611"/>
    <s v="2.2"/>
    <m/>
  </r>
  <r>
    <d v="2024-01-25T00:00:00"/>
    <s v="achat billet : BoundJi - Okoyo/ T73"/>
    <x v="6"/>
    <s v="Investigation"/>
    <m/>
    <n v="5000"/>
    <n v="7470029"/>
    <x v="4"/>
    <s v="OUI"/>
    <x v="3"/>
    <x v="1"/>
    <s v="CONGO"/>
    <s v="RALFF-CO5612"/>
    <s v="2.2"/>
    <m/>
  </r>
  <r>
    <d v="2024-01-25T00:00:00"/>
    <s v="achat billet : Okoyo - Boundji/ T73"/>
    <x v="6"/>
    <s v="Investigation"/>
    <m/>
    <n v="5000"/>
    <n v="7465029"/>
    <x v="4"/>
    <s v="OUI"/>
    <x v="3"/>
    <x v="1"/>
    <s v="CONGO"/>
    <s v="RALFF-CO5613"/>
    <s v="2.2"/>
    <m/>
  </r>
  <r>
    <d v="2024-01-26T00:00:00"/>
    <s v="Frais de transfert charden farell à Crépin et Oracle"/>
    <x v="5"/>
    <s v="Office"/>
    <m/>
    <n v="28470"/>
    <n v="7436559"/>
    <x v="1"/>
    <s v="OUI"/>
    <x v="1"/>
    <x v="1"/>
    <s v="CONGO"/>
    <s v="RALFF-CO5614"/>
    <s v="5.6"/>
    <m/>
  </r>
  <r>
    <d v="2024-01-26T00:00:00"/>
    <s v="Crepin"/>
    <x v="4"/>
    <m/>
    <m/>
    <n v="670000"/>
    <n v="6766559"/>
    <x v="1"/>
    <m/>
    <x v="0"/>
    <x v="0"/>
    <m/>
    <m/>
    <m/>
    <m/>
  </r>
  <r>
    <d v="2024-01-26T00:00:00"/>
    <s v="Oracle"/>
    <x v="4"/>
    <m/>
    <m/>
    <n v="279000"/>
    <n v="6487559"/>
    <x v="1"/>
    <m/>
    <x v="0"/>
    <x v="0"/>
    <m/>
    <m/>
    <m/>
    <m/>
  </r>
  <r>
    <d v="2024-01-26T00:00:00"/>
    <s v="Donald-Roméo"/>
    <x v="4"/>
    <m/>
    <m/>
    <n v="100000"/>
    <n v="6387559"/>
    <x v="1"/>
    <m/>
    <x v="0"/>
    <x v="0"/>
    <m/>
    <m/>
    <m/>
    <m/>
  </r>
  <r>
    <d v="2024-01-26T00:00:00"/>
    <s v="DOVI"/>
    <x v="4"/>
    <m/>
    <m/>
    <n v="100000"/>
    <n v="6287559"/>
    <x v="1"/>
    <m/>
    <x v="0"/>
    <x v="0"/>
    <m/>
    <m/>
    <m/>
    <m/>
  </r>
  <r>
    <d v="2024-01-26T00:00:00"/>
    <s v="Reçu caisse /Donald-Roméo"/>
    <x v="4"/>
    <m/>
    <n v="100000"/>
    <m/>
    <n v="6387559"/>
    <x v="7"/>
    <m/>
    <x v="0"/>
    <x v="0"/>
    <m/>
    <m/>
    <m/>
    <m/>
  </r>
  <r>
    <d v="2024-01-26T00:00:00"/>
    <s v="Achat billet Brazzavile-Dolisie/Donald-Roméo"/>
    <x v="10"/>
    <s v="Legal"/>
    <m/>
    <n v="8000"/>
    <n v="6379559"/>
    <x v="7"/>
    <s v="OUI"/>
    <x v="3"/>
    <x v="1"/>
    <s v="CONGO"/>
    <s v="RALFF-CO5615"/>
    <s v="2.2"/>
    <m/>
  </r>
  <r>
    <d v="2024-01-26T00:00:00"/>
    <s v="T73 - CONGO Frais d'hotel du 23 au 26/01/2024 (03 nuitées ) à Boundi"/>
    <x v="7"/>
    <s v="Investigation"/>
    <m/>
    <n v="45000"/>
    <n v="6334559"/>
    <x v="4"/>
    <s v="OUI"/>
    <x v="1"/>
    <x v="1"/>
    <s v="CONGO"/>
    <s v="RALFF-CO5616"/>
    <s v="1.3.2"/>
    <m/>
  </r>
  <r>
    <d v="2024-01-26T00:00:00"/>
    <s v="achat billet Boundji - Ewo/T73"/>
    <x v="6"/>
    <s v="Investigation"/>
    <m/>
    <n v="5000"/>
    <n v="6329559"/>
    <x v="4"/>
    <s v="OUI"/>
    <x v="3"/>
    <x v="1"/>
    <s v="CONGO"/>
    <s v="RALFF-CO5617"/>
    <s v="2.2"/>
    <m/>
  </r>
  <r>
    <d v="2024-01-26T00:00:00"/>
    <s v="Reçu caisse/Dovi"/>
    <x v="4"/>
    <m/>
    <n v="100000"/>
    <m/>
    <n v="6429559"/>
    <x v="12"/>
    <m/>
    <x v="0"/>
    <x v="0"/>
    <m/>
    <m/>
    <m/>
    <m/>
  </r>
  <r>
    <d v="2024-01-26T00:00:00"/>
    <s v="Achat billet Brazzaville -Dolisie/Dovi"/>
    <x v="6"/>
    <s v="Management"/>
    <m/>
    <n v="8000"/>
    <n v="6421559"/>
    <x v="12"/>
    <s v="OUI"/>
    <x v="3"/>
    <x v="1"/>
    <s v="CONGO"/>
    <s v="RALFF-CO5618"/>
    <s v="2.2"/>
    <m/>
  </r>
  <r>
    <d v="2024-01-27T00:00:00"/>
    <s v="DONALD ROMEO - CONGO Food Allowance Mission du  27/01 au 10/02/2024 à Dolisie (14 nuitées)"/>
    <x v="7"/>
    <s v="Legal"/>
    <m/>
    <n v="140000"/>
    <n v="6281559"/>
    <x v="7"/>
    <s v="OUI"/>
    <x v="1"/>
    <x v="1"/>
    <s v="CONGO"/>
    <s v="RALFF-CO5619"/>
    <s v="1.3.2"/>
    <m/>
  </r>
  <r>
    <d v="2024-01-27T00:00:00"/>
    <s v="Reçu de caisse (par Oracle)/crépin"/>
    <x v="4"/>
    <m/>
    <n v="670000"/>
    <m/>
    <n v="6951559"/>
    <x v="8"/>
    <m/>
    <x v="0"/>
    <x v="0"/>
    <m/>
    <m/>
    <m/>
    <m/>
  </r>
  <r>
    <d v="2024-01-27T00:00:00"/>
    <s v="Reçu caisse/Oracle"/>
    <x v="4"/>
    <m/>
    <n v="279000"/>
    <m/>
    <n v="7230559"/>
    <x v="9"/>
    <m/>
    <x v="0"/>
    <x v="0"/>
    <m/>
    <m/>
    <m/>
    <m/>
  </r>
  <r>
    <d v="2024-01-27T00:00:00"/>
    <s v="Achat billet Pointe Noire - Dolisie/Merveille"/>
    <x v="6"/>
    <s v="Office"/>
    <m/>
    <n v="5000"/>
    <n v="7225559"/>
    <x v="6"/>
    <s v="OUI"/>
    <x v="3"/>
    <x v="1"/>
    <s v="CONGO"/>
    <s v="RALFF-CO5620"/>
    <s v="2.2"/>
    <m/>
  </r>
  <r>
    <d v="2024-01-27T00:00:00"/>
    <s v="MERVEILLE CONGO - Food allowance du 27 au 30/01/2024 à Dolisie(03 Nuitées)"/>
    <x v="7"/>
    <s v="Office"/>
    <m/>
    <n v="30000"/>
    <n v="7195559"/>
    <x v="6"/>
    <s v="Decharge"/>
    <x v="1"/>
    <x v="1"/>
    <s v="CONGO"/>
    <s v="RALFF-CO5621"/>
    <s v="1.3.2"/>
    <m/>
  </r>
  <r>
    <d v="2024-01-27T00:00:00"/>
    <s v="IT87 - CONGO Frais d'hôtel Dzongo Benoit du 25 au 27/01/2024 à Madingou (02 Nuitées)"/>
    <x v="7"/>
    <s v="Investigation"/>
    <m/>
    <n v="30000"/>
    <n v="7165559"/>
    <x v="11"/>
    <s v="OUI"/>
    <x v="1"/>
    <x v="1"/>
    <s v="CONGO"/>
    <s v="RALFF-CO5622"/>
    <s v="1.3.2"/>
    <m/>
  </r>
  <r>
    <d v="2024-01-27T00:00:00"/>
    <s v="Achat billet Madingou - Nkayi/ IT87"/>
    <x v="6"/>
    <s v="Investigation"/>
    <m/>
    <n v="2000"/>
    <n v="7163559"/>
    <x v="11"/>
    <s v="OUI"/>
    <x v="3"/>
    <x v="1"/>
    <s v="CONGO"/>
    <s v="RALFF-CO5623"/>
    <s v="2.2"/>
    <m/>
  </r>
  <r>
    <d v="2024-01-27T00:00:00"/>
    <s v="DOVI -CONGO Food allowance du 27 Janvier 2024 au 01 Février 2024 soit 5 nuitées"/>
    <x v="7"/>
    <s v="Management"/>
    <m/>
    <n v="50000"/>
    <n v="7113559"/>
    <x v="12"/>
    <s v="Décharge"/>
    <x v="1"/>
    <x v="1"/>
    <s v="CONGO"/>
    <s v="RALFF-CO5624"/>
    <s v="1.3.2"/>
    <m/>
  </r>
  <r>
    <d v="2024-01-28T00:00:00"/>
    <s v="Cumul frais de trust building du mois de Janvier 2024/IT87"/>
    <x v="14"/>
    <s v="Investigation"/>
    <m/>
    <n v="36700"/>
    <n v="7076859"/>
    <x v="11"/>
    <s v="Décharge"/>
    <x v="3"/>
    <x v="2"/>
    <s v="CONGO"/>
    <m/>
    <m/>
    <m/>
  </r>
  <r>
    <d v="2024-01-29T00:00:00"/>
    <s v="Grace"/>
    <x v="4"/>
    <m/>
    <m/>
    <n v="20000"/>
    <n v="7056859"/>
    <x v="1"/>
    <m/>
    <x v="0"/>
    <x v="0"/>
    <m/>
    <m/>
    <m/>
    <m/>
  </r>
  <r>
    <d v="2024-01-29T00:00:00"/>
    <s v="DOVI"/>
    <x v="4"/>
    <m/>
    <m/>
    <n v="45000"/>
    <n v="7011859"/>
    <x v="1"/>
    <m/>
    <x v="0"/>
    <x v="0"/>
    <m/>
    <m/>
    <m/>
    <m/>
  </r>
  <r>
    <d v="2024-01-29T00:00:00"/>
    <s v="Donald-Roméo"/>
    <x v="4"/>
    <m/>
    <m/>
    <n v="95000"/>
    <n v="6916859"/>
    <x v="1"/>
    <m/>
    <x v="0"/>
    <x v="0"/>
    <m/>
    <m/>
    <m/>
    <m/>
  </r>
  <r>
    <d v="2024-01-29T00:00:00"/>
    <s v="Merveille"/>
    <x v="4"/>
    <m/>
    <m/>
    <n v="50000"/>
    <n v="6866859"/>
    <x v="1"/>
    <m/>
    <x v="0"/>
    <x v="0"/>
    <m/>
    <m/>
    <m/>
    <m/>
  </r>
  <r>
    <d v="2024-01-29T00:00:00"/>
    <s v="Entretretien général Jardin, Bureau PALF Mois de Janvier 2024"/>
    <x v="15"/>
    <s v="Office"/>
    <m/>
    <n v="20000"/>
    <n v="6846859"/>
    <x v="1"/>
    <s v="OUI"/>
    <x v="3"/>
    <x v="2"/>
    <s v="CONGO"/>
    <m/>
    <m/>
    <m/>
  </r>
  <r>
    <d v="2024-01-29T00:00:00"/>
    <s v="Frais de transfert charden farell à Merveille, Donald et Dovi"/>
    <x v="5"/>
    <s v="Office"/>
    <m/>
    <n v="5700"/>
    <n v="6841159"/>
    <x v="1"/>
    <s v="OUI"/>
    <x v="1"/>
    <x v="1"/>
    <s v="CONGO"/>
    <s v="RALFF-CO5625"/>
    <s v="5.6"/>
    <m/>
  </r>
  <r>
    <d v="2024-01-29T00:00:00"/>
    <s v="Reglemeent Facture Internet (Canal Box_Periode du 29/01 à 02/03/2024)"/>
    <x v="16"/>
    <s v="Office"/>
    <m/>
    <n v="45050"/>
    <n v="6796109"/>
    <x v="1"/>
    <s v="OUI"/>
    <x v="1"/>
    <x v="1"/>
    <s v="CONGO"/>
    <s v="RALFF-CO5626"/>
    <s v="4.5"/>
    <m/>
  </r>
  <r>
    <d v="2024-01-29T00:00:00"/>
    <s v="Achat credit  teléphonique MTN/PALF/Management/Dovi et Crépin"/>
    <x v="1"/>
    <s v="Management"/>
    <m/>
    <n v="15000"/>
    <n v="6781109"/>
    <x v="1"/>
    <s v="OUI"/>
    <x v="1"/>
    <x v="1"/>
    <s v="CONGO"/>
    <s v="RALFF-CO5627"/>
    <s v="4.6"/>
    <m/>
  </r>
  <r>
    <d v="2024-01-29T00:00:00"/>
    <s v="Paiement salaire mois de Janvier 2024/ Grace MOLENDE"/>
    <x v="8"/>
    <s v="Management"/>
    <m/>
    <n v="350000"/>
    <n v="6431109"/>
    <x v="3"/>
    <s v="Virement"/>
    <x v="1"/>
    <x v="1"/>
    <s v="CONGO"/>
    <s v="RALFF-CO5628"/>
    <s v="1.1.2.1"/>
    <m/>
  </r>
  <r>
    <d v="2024-01-29T00:00:00"/>
    <s v="Paiement salaire mois de Janvier 2024/ Merveille MAHANGA"/>
    <x v="8"/>
    <s v="Office"/>
    <m/>
    <n v="555977"/>
    <n v="5875132"/>
    <x v="3"/>
    <s v="Virement"/>
    <x v="1"/>
    <x v="1"/>
    <s v="CONGO"/>
    <s v="RALFF-CO5629"/>
    <s v="1.1.2.1"/>
    <m/>
  </r>
  <r>
    <d v="2024-01-29T00:00:00"/>
    <s v="Paiement salaire mois de Janvier 2024/PINDI BINGA Donald-Roméo"/>
    <x v="8"/>
    <s v="Legal"/>
    <m/>
    <n v="200000"/>
    <n v="5675132"/>
    <x v="3"/>
    <s v="Virement"/>
    <x v="1"/>
    <x v="1"/>
    <s v="CONGO"/>
    <s v="RALFF-CO5630"/>
    <s v="1.1.1.7"/>
    <m/>
  </r>
  <r>
    <d v="2024-01-29T00:00:00"/>
    <s v="Paiement salaire mois de Janvier 2024/ IBOUILI-IBOUILI Crépin"/>
    <x v="8"/>
    <s v="Legal"/>
    <m/>
    <n v="360982"/>
    <n v="5314150"/>
    <x v="3"/>
    <n v="3667451"/>
    <x v="1"/>
    <x v="1"/>
    <s v="CONGO"/>
    <s v="RALFF-CO5631"/>
    <s v="1.1.1.7"/>
    <m/>
  </r>
  <r>
    <d v="2024-01-29T00:00:00"/>
    <s v="Paiement salaire mois de Janvier 20243/ Hurielle MFOULOU"/>
    <x v="8"/>
    <s v="Legal"/>
    <m/>
    <n v="200000"/>
    <n v="5114150"/>
    <x v="3"/>
    <n v="3667452"/>
    <x v="1"/>
    <x v="1"/>
    <s v="CONGO"/>
    <s v="RALFF-CO5632"/>
    <s v="1.1.1.7"/>
    <m/>
  </r>
  <r>
    <d v="2024-01-29T00:00:00"/>
    <s v="Paiement salaire mois de Janvier 2024/Oracle TALOULOU"/>
    <x v="8"/>
    <s v="Legal"/>
    <m/>
    <n v="200000"/>
    <n v="4914150"/>
    <x v="3"/>
    <n v="3667453"/>
    <x v="1"/>
    <x v="1"/>
    <s v="CONGO"/>
    <s v="RALFF-CO5633"/>
    <s v="1.1.1.7"/>
    <m/>
  </r>
  <r>
    <d v="2024-01-29T00:00:00"/>
    <s v="Moi, à P29 pour le flash money et chambre hôtel opération/crépin"/>
    <x v="4"/>
    <m/>
    <m/>
    <n v="360000"/>
    <n v="4554150"/>
    <x v="8"/>
    <m/>
    <x v="0"/>
    <x v="0"/>
    <m/>
    <m/>
    <m/>
    <m/>
  </r>
  <r>
    <d v="2024-01-29T00:00:00"/>
    <s v="Impression Documents et photos (op)"/>
    <x v="11"/>
    <s v="Legal"/>
    <m/>
    <n v="1500"/>
    <n v="4552650"/>
    <x v="9"/>
    <s v="OUI"/>
    <x v="3"/>
    <x v="2"/>
    <s v="CONGO"/>
    <m/>
    <m/>
    <m/>
  </r>
  <r>
    <d v="2024-01-29T00:00:00"/>
    <s v="Reçu de caisse/Donald-Roméo"/>
    <x v="4"/>
    <m/>
    <n v="95000"/>
    <m/>
    <n v="4647650"/>
    <x v="7"/>
    <m/>
    <x v="0"/>
    <x v="0"/>
    <m/>
    <m/>
    <m/>
    <m/>
  </r>
  <r>
    <d v="2024-01-29T00:00:00"/>
    <s v="Paiement salaire mois de Janvier 2024/ DOVI ZENNAWOE"/>
    <x v="8"/>
    <s v="Management"/>
    <m/>
    <n v="918340"/>
    <n v="3729310"/>
    <x v="3"/>
    <n v="3667454"/>
    <x v="1"/>
    <x v="1"/>
    <s v="CONGO"/>
    <s v="RALFF-CO5634"/>
    <s v="1.1.1.1"/>
    <m/>
  </r>
  <r>
    <d v="2024-01-29T00:00:00"/>
    <s v="Transfert à Merveille pour extraction/Oracle"/>
    <x v="4"/>
    <m/>
    <m/>
    <n v="60000"/>
    <n v="3669310"/>
    <x v="9"/>
    <m/>
    <x v="0"/>
    <x v="0"/>
    <m/>
    <m/>
    <m/>
    <m/>
  </r>
  <r>
    <d v="2024-01-29T00:00:00"/>
    <s v="Reçu Caisse"/>
    <x v="4"/>
    <m/>
    <n v="50000"/>
    <m/>
    <n v="3719310"/>
    <x v="6"/>
    <m/>
    <x v="0"/>
    <x v="0"/>
    <m/>
    <m/>
    <m/>
    <m/>
  </r>
  <r>
    <d v="2024-01-29T00:00:00"/>
    <s v="Reçu de Oracle"/>
    <x v="4"/>
    <m/>
    <n v="60000"/>
    <m/>
    <n v="3779310"/>
    <x v="6"/>
    <m/>
    <x v="0"/>
    <x v="0"/>
    <m/>
    <m/>
    <m/>
    <m/>
  </r>
  <r>
    <d v="2024-01-29T00:00:00"/>
    <s v="Reçu Caisse"/>
    <x v="4"/>
    <m/>
    <n v="5000"/>
    <m/>
    <n v="3784310"/>
    <x v="6"/>
    <m/>
    <x v="0"/>
    <x v="0"/>
    <m/>
    <m/>
    <m/>
    <m/>
  </r>
  <r>
    <d v="2024-01-29T00:00:00"/>
    <s v="Reçu de caissse /Fonctionnement"/>
    <x v="4"/>
    <m/>
    <n v="20000"/>
    <m/>
    <n v="3804310"/>
    <x v="13"/>
    <m/>
    <x v="0"/>
    <x v="0"/>
    <m/>
    <m/>
    <m/>
    <m/>
  </r>
  <r>
    <d v="2024-01-29T00:00:00"/>
    <s v="Cumul Frais de Transport Local Mois de Janvier 2024 / GRACE MOLENDE"/>
    <x v="6"/>
    <s v="Management"/>
    <m/>
    <n v="34000"/>
    <n v="3770310"/>
    <x v="13"/>
    <s v="Décharge"/>
    <x v="3"/>
    <x v="1"/>
    <s v="CONGO"/>
    <s v="RALFF-CO5635"/>
    <s v="2.2"/>
    <m/>
  </r>
  <r>
    <d v="2024-01-29T00:00:00"/>
    <s v="Cumul frais de trust Bulding du mois de Janvier 2024/T73"/>
    <x v="14"/>
    <s v="Investigation"/>
    <m/>
    <n v="89000"/>
    <n v="3681310"/>
    <x v="4"/>
    <s v="Décharge"/>
    <x v="3"/>
    <x v="2"/>
    <s v="CONGO"/>
    <m/>
    <m/>
    <m/>
  </r>
  <r>
    <d v="2024-01-29T00:00:00"/>
    <s v="achat billet : ewo - brazzaville /T73"/>
    <x v="6"/>
    <s v="Investigation"/>
    <m/>
    <n v="15000"/>
    <n v="3666310"/>
    <x v="4"/>
    <s v="OUI"/>
    <x v="3"/>
    <x v="1"/>
    <s v="CONGO"/>
    <s v="RALFF-CO5636"/>
    <s v="2.2"/>
    <m/>
  </r>
  <r>
    <d v="2024-01-29T00:00:00"/>
    <s v="P29 - CONGO Frais d'hotel misssion du 23 au 29/01/2024 à dolisie"/>
    <x v="7"/>
    <s v="Investigation"/>
    <m/>
    <n v="90000"/>
    <n v="3576310"/>
    <x v="5"/>
    <s v="OUI"/>
    <x v="1"/>
    <x v="1"/>
    <s v="CONGO"/>
    <s v="RALFF-CO5637"/>
    <s v="1.3.2"/>
    <m/>
  </r>
  <r>
    <d v="2024-01-29T00:00:00"/>
    <s v="Reçu de caisse/P29"/>
    <x v="4"/>
    <m/>
    <n v="60000"/>
    <m/>
    <n v="3636310"/>
    <x v="5"/>
    <m/>
    <x v="0"/>
    <x v="0"/>
    <m/>
    <m/>
    <m/>
    <m/>
  </r>
  <r>
    <d v="2024-01-29T00:00:00"/>
    <s v="recu caisse /complément/Dovi"/>
    <x v="4"/>
    <m/>
    <n v="45000"/>
    <m/>
    <n v="3681310"/>
    <x v="12"/>
    <m/>
    <x v="0"/>
    <x v="0"/>
    <m/>
    <m/>
    <m/>
    <m/>
  </r>
  <r>
    <d v="2024-01-30T00:00:00"/>
    <s v="Raffraichissements et Plats avec  03 gendarmes, pendant l'attente de l'opération"/>
    <x v="7"/>
    <s v="Operation"/>
    <m/>
    <n v="8900"/>
    <n v="3672410"/>
    <x v="8"/>
    <s v="OUI"/>
    <x v="3"/>
    <x v="2"/>
    <s v="CONGO"/>
    <m/>
    <m/>
    <m/>
  </r>
  <r>
    <d v="2024-01-30T00:00:00"/>
    <s v="Achat billet Nkayi -Brazzaville/ IT87"/>
    <x v="6"/>
    <s v="Investigation"/>
    <m/>
    <n v="7000"/>
    <n v="3665410"/>
    <x v="11"/>
    <s v="OUI"/>
    <x v="3"/>
    <x v="1"/>
    <s v="CONGO"/>
    <s v="RALFF-CO5638"/>
    <s v="2.2"/>
    <m/>
  </r>
  <r>
    <d v="2024-01-30T00:00:00"/>
    <s v="Fonds reçu de L'UE"/>
    <x v="17"/>
    <m/>
    <n v="17502402"/>
    <m/>
    <n v="21167812"/>
    <x v="3"/>
    <s v="Releve"/>
    <x v="1"/>
    <x v="0"/>
    <m/>
    <m/>
    <m/>
    <m/>
  </r>
  <r>
    <d v="2024-01-30T00:00:00"/>
    <s v="Bonus de 02 agents EF ayant participé à l'opération "/>
    <x v="13"/>
    <s v="Operation"/>
    <m/>
    <n v="20000"/>
    <n v="21147812"/>
    <x v="8"/>
    <s v="OUI"/>
    <x v="3"/>
    <x v="2"/>
    <s v="CONGO"/>
    <m/>
    <m/>
    <m/>
  </r>
  <r>
    <d v="2024-01-30T00:00:00"/>
    <s v="Reçu de P29 (par Oracle) retour flash money/crépin"/>
    <x v="4"/>
    <m/>
    <n v="300000"/>
    <m/>
    <n v="21447812"/>
    <x v="8"/>
    <m/>
    <x v="0"/>
    <x v="0"/>
    <m/>
    <m/>
    <m/>
    <m/>
  </r>
  <r>
    <d v="2024-01-30T00:00:00"/>
    <s v="Bonus du jeune ayant prêté main forte à la mission pour interpeller le fugitif"/>
    <x v="13"/>
    <s v="Operation"/>
    <m/>
    <n v="10000"/>
    <n v="21437812"/>
    <x v="8"/>
    <s v="OUI"/>
    <x v="3"/>
    <x v="2"/>
    <s v="CONGO"/>
    <m/>
    <m/>
    <m/>
  </r>
  <r>
    <d v="2024-01-30T00:00:00"/>
    <s v="Bonus 16 Gendarmes ayant participé  à l'opération"/>
    <x v="13"/>
    <s v="Operation"/>
    <m/>
    <n v="160000"/>
    <n v="21277812"/>
    <x v="8"/>
    <s v="OUI"/>
    <x v="3"/>
    <x v="2"/>
    <s v="CONGO"/>
    <m/>
    <m/>
    <m/>
  </r>
  <r>
    <d v="2024-01-30T00:00:00"/>
    <s v="Achat carburant BJ OP"/>
    <x v="10"/>
    <s v="Operation"/>
    <m/>
    <n v="25000"/>
    <n v="21252812"/>
    <x v="7"/>
    <s v="OUI"/>
    <x v="3"/>
    <x v="2"/>
    <s v="CONGO"/>
    <m/>
    <m/>
    <m/>
  </r>
  <r>
    <d v="2024-01-30T00:00:00"/>
    <s v="Raffraichissement op échouée à Sibiti/10  gendarmes et moi"/>
    <x v="7"/>
    <s v="Operation"/>
    <m/>
    <n v="11500"/>
    <n v="21241312"/>
    <x v="7"/>
    <s v="OUI"/>
    <x v="3"/>
    <x v="2"/>
    <s v="CONGO"/>
    <m/>
    <m/>
    <m/>
  </r>
  <r>
    <d v="2024-01-30T00:00:00"/>
    <s v="cumul frais de Jail Visit du mois de Janvier 2024 /Donald-Roméo"/>
    <x v="18"/>
    <s v="Legal"/>
    <m/>
    <n v="8000"/>
    <n v="21233312"/>
    <x v="7"/>
    <s v="Décharge"/>
    <x v="3"/>
    <x v="2"/>
    <s v="CONGO"/>
    <m/>
    <m/>
    <m/>
  </r>
  <r>
    <d v="2024-01-30T00:00:00"/>
    <s v="Rafraichissement attente op"/>
    <x v="7"/>
    <s v="Operation"/>
    <m/>
    <n v="2000"/>
    <n v="21231312"/>
    <x v="9"/>
    <s v="OUI"/>
    <x v="3"/>
    <x v="2"/>
    <s v="CONGO"/>
    <m/>
    <m/>
    <m/>
  </r>
  <r>
    <d v="2024-01-30T00:00:00"/>
    <s v="MERVEILLE CONGO - Frais d'hôtel du 27 au 30/01/2024 à Dolisie (03 Nuitées)"/>
    <x v="7"/>
    <s v="Office"/>
    <m/>
    <n v="45000"/>
    <n v="21186312"/>
    <x v="6"/>
    <s v="OUI"/>
    <x v="1"/>
    <x v="1"/>
    <s v="CONGO"/>
    <s v="RALFF-CO5639"/>
    <s v="1.3.2"/>
    <m/>
  </r>
  <r>
    <d v="2024-01-30T00:00:00"/>
    <s v="Location Véhicule Dolisie - Brazzaville/ extraction P29"/>
    <x v="6"/>
    <s v="Operation"/>
    <m/>
    <n v="80000"/>
    <n v="21106312"/>
    <x v="6"/>
    <s v="OUI"/>
    <x v="3"/>
    <x v="2"/>
    <s v="CONGO"/>
    <m/>
    <m/>
    <m/>
  </r>
  <r>
    <d v="2024-01-30T00:00:00"/>
    <s v="IT87 - CONGO Frais d'hôtel Simone du 27 au 30/01/2024 à Nkayi (03 Nuitées)"/>
    <x v="7"/>
    <s v="Investigation"/>
    <m/>
    <n v="45000"/>
    <n v="21061312"/>
    <x v="11"/>
    <s v="OUI"/>
    <x v="1"/>
    <x v="1"/>
    <s v="CONGO"/>
    <s v="RALFF-CO5640"/>
    <s v="1.3.2"/>
    <m/>
  </r>
  <r>
    <d v="2024-01-30T00:00:00"/>
    <s v="Cumul frais de Transport Local de Janvier 2024/IT87"/>
    <x v="6"/>
    <s v="Investigation"/>
    <m/>
    <n v="51700"/>
    <n v="21009612"/>
    <x v="11"/>
    <s v="Décharge"/>
    <x v="3"/>
    <x v="1"/>
    <s v="CONGO"/>
    <s v="RALFF-CO5641"/>
    <s v="2.2"/>
    <m/>
  </r>
  <r>
    <d v="2024-01-30T00:00:00"/>
    <s v="T73 - CONGO Frais d'hotel du 26 au 30/01/2024 (04 nuitées ) à Ewo"/>
    <x v="7"/>
    <s v="Investigation"/>
    <m/>
    <n v="60000"/>
    <n v="20949612"/>
    <x v="4"/>
    <s v="OUI"/>
    <x v="1"/>
    <x v="1"/>
    <s v="CONGO"/>
    <s v="RALFF-CO5642"/>
    <s v="1.3.2"/>
    <m/>
  </r>
  <r>
    <d v="2024-01-30T00:00:00"/>
    <s v="Cumul frais de tranport local du mois de Janvier 2024/T73"/>
    <x v="6"/>
    <s v="Investigation"/>
    <m/>
    <n v="63600"/>
    <n v="20886012"/>
    <x v="4"/>
    <s v="Décharge"/>
    <x v="3"/>
    <x v="1"/>
    <s v="CONGO"/>
    <s v="RALFF-CO5643"/>
    <s v="2.2"/>
    <m/>
  </r>
  <r>
    <d v="2024-01-30T00:00:00"/>
    <s v="cumul frais de trust bulding mois de Janvier 2024/P29"/>
    <x v="14"/>
    <s v="Investigation"/>
    <m/>
    <n v="72000"/>
    <n v="20814012"/>
    <x v="5"/>
    <s v="Decharge"/>
    <x v="3"/>
    <x v="2"/>
    <s v="CONGO"/>
    <m/>
    <m/>
    <m/>
  </r>
  <r>
    <d v="2024-01-30T00:00:00"/>
    <s v="Cumul frais de transport local Janvier 2024/P29"/>
    <x v="6"/>
    <s v="Investigation"/>
    <m/>
    <n v="111400"/>
    <n v="20702612"/>
    <x v="5"/>
    <s v="Decharge"/>
    <x v="3"/>
    <x v="1"/>
    <s v="CONGO"/>
    <s v="RALFF-CO5644"/>
    <s v="2.2"/>
    <m/>
  </r>
  <r>
    <d v="2024-01-30T00:00:00"/>
    <s v="Raffraichissement op"/>
    <x v="7"/>
    <s v="Operation"/>
    <m/>
    <n v="4000"/>
    <n v="20698612"/>
    <x v="12"/>
    <s v="Décharge"/>
    <x v="3"/>
    <x v="2"/>
    <s v="CONGO"/>
    <m/>
    <m/>
    <m/>
  </r>
  <r>
    <d v="2024-01-30T00:00:00"/>
    <s v="Cumul frais de transport local du mois de Janvier 2024/Dovi"/>
    <x v="6"/>
    <s v="Management"/>
    <m/>
    <n v="12650"/>
    <n v="20685962"/>
    <x v="12"/>
    <s v="Décharge"/>
    <x v="3"/>
    <x v="1"/>
    <s v="CONGO"/>
    <s v="RALFF-CO5645"/>
    <s v="2.2"/>
    <m/>
  </r>
  <r>
    <d v="2024-01-31T00:00:00"/>
    <s v="CREPIN IBOUILI - CONGO Frais d'hotel 02 Nuitées du 29 au 31/01/2024 OP"/>
    <x v="7"/>
    <s v="Operation"/>
    <m/>
    <n v="40000"/>
    <n v="20645962"/>
    <x v="8"/>
    <s v="OUI"/>
    <x v="3"/>
    <x v="2"/>
    <s v="CONGO"/>
    <m/>
    <m/>
    <m/>
  </r>
  <r>
    <d v="2024-01-31T00:00:00"/>
    <s v="BCI-3667444"/>
    <x v="4"/>
    <m/>
    <n v="2000000"/>
    <m/>
    <n v="22645962"/>
    <x v="1"/>
    <m/>
    <x v="0"/>
    <x v="0"/>
    <m/>
    <m/>
    <m/>
    <m/>
  </r>
  <r>
    <d v="2024-01-31T00:00:00"/>
    <s v="Retour caisse IT87"/>
    <x v="4"/>
    <m/>
    <n v="30000"/>
    <m/>
    <n v="22675962"/>
    <x v="1"/>
    <m/>
    <x v="0"/>
    <x v="0"/>
    <m/>
    <m/>
    <m/>
    <m/>
  </r>
  <r>
    <d v="2024-01-31T00:00:00"/>
    <s v="Règlement prestation technicienne de surface (mois de Janvier 2024)"/>
    <x v="15"/>
    <s v="Office"/>
    <m/>
    <n v="75625"/>
    <n v="22600337"/>
    <x v="1"/>
    <s v="OUI"/>
    <x v="3"/>
    <x v="2"/>
    <s v="CONGO"/>
    <m/>
    <m/>
    <m/>
  </r>
  <r>
    <d v="2024-01-31T00:00:00"/>
    <s v="Merveille"/>
    <x v="4"/>
    <m/>
    <m/>
    <n v="5000"/>
    <n v="22595337"/>
    <x v="1"/>
    <m/>
    <x v="0"/>
    <x v="0"/>
    <m/>
    <m/>
    <m/>
    <m/>
  </r>
  <r>
    <d v="2024-01-31T00:00:00"/>
    <s v="Bonus du mois de Janvier 2024/Grace"/>
    <x v="13"/>
    <s v="Management"/>
    <m/>
    <n v="50000"/>
    <n v="22545337"/>
    <x v="1"/>
    <s v="Decharge"/>
    <x v="3"/>
    <x v="2"/>
    <s v="CONGO"/>
    <m/>
    <m/>
    <m/>
  </r>
  <r>
    <d v="2024-01-31T00:00:00"/>
    <s v="Bonus du mois de Janvier 2024/Merveille"/>
    <x v="13"/>
    <s v="Office"/>
    <m/>
    <n v="20000"/>
    <n v="22525337"/>
    <x v="1"/>
    <s v="Decharge"/>
    <x v="3"/>
    <x v="2"/>
    <s v="CONGO"/>
    <m/>
    <m/>
    <m/>
  </r>
  <r>
    <d v="2024-01-31T00:00:00"/>
    <s v="Bonus Opération du 30/01/2024 à Dolisie Merveille"/>
    <x v="13"/>
    <s v="Operation"/>
    <m/>
    <n v="30000"/>
    <n v="22495337"/>
    <x v="1"/>
    <s v="Decharge"/>
    <x v="3"/>
    <x v="2"/>
    <s v="CONGO"/>
    <m/>
    <m/>
    <m/>
  </r>
  <r>
    <d v="2024-01-31T00:00:00"/>
    <s v="Reglement Honoraire du mois de Janvier 2024/IT87/ch:3667455"/>
    <x v="8"/>
    <s v="Investigation"/>
    <m/>
    <n v="510000"/>
    <n v="21985337"/>
    <x v="3"/>
    <n v="3667455"/>
    <x v="1"/>
    <x v="1"/>
    <s v="CONGO"/>
    <s v="RALFF-CO5646"/>
    <s v="1.1.1.9"/>
    <m/>
  </r>
  <r>
    <d v="2024-01-31T00:00:00"/>
    <s v="Reglement Honoraire du mois de Janvier 2024/T73/ch:3667456"/>
    <x v="8"/>
    <s v="Investigation"/>
    <m/>
    <n v="345000"/>
    <n v="21640337"/>
    <x v="3"/>
    <n v="3667456"/>
    <x v="1"/>
    <x v="1"/>
    <s v="CONGO"/>
    <s v="RALFF-CO5647"/>
    <s v="1.1.1.9"/>
    <m/>
  </r>
  <r>
    <d v="2024-01-31T00:00:00"/>
    <s v="Reglement Honoraire du mois de Janvier 2024/P29/ch:3667457"/>
    <x v="8"/>
    <s v="Investigation"/>
    <m/>
    <n v="295000"/>
    <n v="21345337"/>
    <x v="3"/>
    <n v="3667457"/>
    <x v="1"/>
    <x v="1"/>
    <s v="CONGO"/>
    <s v="RALFF-CO5648"/>
    <s v="1.1.1.9"/>
    <m/>
  </r>
  <r>
    <d v="2024-01-31T00:00:00"/>
    <s v="Retrait espèces chèque N°3667444"/>
    <x v="4"/>
    <m/>
    <m/>
    <n v="2000000"/>
    <n v="19345337"/>
    <x v="3"/>
    <n v="3667444"/>
    <x v="0"/>
    <x v="0"/>
    <m/>
    <m/>
    <m/>
    <m/>
  </r>
  <r>
    <d v="2024-01-31T00:00:00"/>
    <s v="Cumul frais de transport local du mois de Janvier 2024/Crépin IBOUILI-IBOUILI"/>
    <x v="6"/>
    <s v="Management"/>
    <m/>
    <n v="29100"/>
    <n v="19316237"/>
    <x v="8"/>
    <s v="Décharge"/>
    <x v="3"/>
    <x v="1"/>
    <s v="CONGO"/>
    <s v="RALFF-CO5649"/>
    <s v="2.2"/>
    <m/>
  </r>
  <r>
    <d v="2024-01-31T00:00:00"/>
    <s v="Moi à Dovi/crépin"/>
    <x v="4"/>
    <m/>
    <m/>
    <n v="25000"/>
    <n v="19291237"/>
    <x v="8"/>
    <m/>
    <x v="0"/>
    <x v="0"/>
    <m/>
    <m/>
    <m/>
    <m/>
  </r>
  <r>
    <d v="2024-01-31T00:00:00"/>
    <s v="Cumul frais de transport local du mois de Janvier 2024/Donald-Roméo"/>
    <x v="10"/>
    <s v="Legal"/>
    <m/>
    <n v="35250"/>
    <n v="19255987"/>
    <x v="7"/>
    <s v="Décharge"/>
    <x v="3"/>
    <x v="1"/>
    <s v="CONGO"/>
    <s v="RALFF-CO5650"/>
    <s v="2.2"/>
    <m/>
  </r>
  <r>
    <d v="2024-01-31T00:00:00"/>
    <s v="Cumul frais de Jail visits mois de Janvier 2024/Oracle TALOULOU"/>
    <x v="18"/>
    <s v="Legal"/>
    <m/>
    <n v="32000"/>
    <n v="19223987"/>
    <x v="9"/>
    <s v="Decharge"/>
    <x v="3"/>
    <x v="2"/>
    <s v="CONGO"/>
    <m/>
    <m/>
    <m/>
  </r>
  <r>
    <d v="2024-01-31T00:00:00"/>
    <s v="Cumul frais de transport local mois de Janvier 2024/Oracle TALOULOU"/>
    <x v="6"/>
    <s v="Legal"/>
    <m/>
    <n v="49000"/>
    <n v="19174987"/>
    <x v="9"/>
    <s v="Decharge"/>
    <x v="3"/>
    <x v="1"/>
    <s v="CONGO"/>
    <s v="RALFF-CO5651"/>
    <s v="2.2"/>
    <m/>
  </r>
  <r>
    <d v="2024-01-31T00:00:00"/>
    <s v="Cumul frais de transport local du mois de Janvier 2024/Merveille"/>
    <x v="6"/>
    <s v="Office"/>
    <m/>
    <n v="42500"/>
    <n v="19132487"/>
    <x v="6"/>
    <s v="Decharge"/>
    <x v="3"/>
    <x v="1"/>
    <s v="CONGO"/>
    <s v="RALFF-CO5652"/>
    <s v="2.2"/>
    <m/>
  </r>
  <r>
    <d v="2024-01-31T00:00:00"/>
    <s v="Retour de caisse/ IT87"/>
    <x v="4"/>
    <m/>
    <m/>
    <n v="30000"/>
    <n v="19102487"/>
    <x v="11"/>
    <m/>
    <x v="0"/>
    <x v="0"/>
    <m/>
    <m/>
    <m/>
    <m/>
  </r>
  <r>
    <d v="2024-01-31T00:00:00"/>
    <s v="P29 - CONGO Frais d'hotel du 29 au 31/01/2024 à dolisie lieu op"/>
    <x v="7"/>
    <s v="Operation"/>
    <m/>
    <n v="40000"/>
    <n v="19062487"/>
    <x v="5"/>
    <s v="OUI"/>
    <x v="3"/>
    <x v="2"/>
    <s v="CONGO"/>
    <m/>
    <m/>
    <m/>
  </r>
  <r>
    <d v="2024-01-31T00:00:00"/>
    <s v="recu caisse (chez crepin)/Dovi"/>
    <x v="4"/>
    <m/>
    <n v="25000"/>
    <m/>
    <n v="19087487"/>
    <x v="12"/>
    <m/>
    <x v="0"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3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13:E17" firstHeaderRow="1" firstDataRow="2" firstDataCol="1"/>
  <pivotFields count="15">
    <pivotField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Col" showAll="0">
      <items count="5">
        <item x="1"/>
        <item x="3"/>
        <item x="0"/>
        <item x="2"/>
        <item t="default"/>
      </items>
    </pivotField>
    <pivotField axis="axisRow" showAll="0">
      <items count="4">
        <item x="2"/>
        <item x="1"/>
        <item h="1" x="0"/>
        <item t="default"/>
      </items>
    </pivotField>
    <pivotField showAll="0"/>
    <pivotField showAll="0"/>
    <pivotField showAll="0"/>
    <pivotField showAll="0"/>
  </pivotFields>
  <rowFields count="1">
    <field x="10"/>
  </rowFields>
  <rowItems count="3">
    <i>
      <x/>
    </i>
    <i>
      <x v="1"/>
    </i>
    <i t="grand">
      <x/>
    </i>
  </rowItems>
  <colFields count="1">
    <field x="9"/>
  </colFields>
  <colItems count="4">
    <i>
      <x/>
    </i>
    <i>
      <x v="1"/>
    </i>
    <i>
      <x v="3"/>
    </i>
    <i t="grand">
      <x/>
    </i>
  </colItems>
  <dataFields count="1"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1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7" firstHeaderRow="1" firstDataRow="1" firstDataCol="1"/>
  <pivotFields count="15">
    <pivotField showAll="0"/>
    <pivotField showAll="0"/>
    <pivotField showAll="0"/>
    <pivotField showAll="0"/>
    <pivotField showAll="0"/>
    <pivotField dataField="1" showAll="0"/>
    <pivotField numFmtId="165" showAll="0"/>
    <pivotField showAll="0"/>
    <pivotField showAll="0"/>
    <pivotField axis="axisRow" showAll="0">
      <items count="5">
        <item x="1"/>
        <item x="3"/>
        <item h="1" x="0"/>
        <item x="2"/>
        <item t="default"/>
      </items>
    </pivotField>
    <pivotField showAll="0"/>
    <pivotField showAll="0"/>
    <pivotField showAll="0"/>
    <pivotField showAll="0"/>
    <pivotField showAll="0"/>
  </pivotFields>
  <rowFields count="1">
    <field x="9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Somme de Spent" fld="5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AM19" firstHeaderRow="1" firstDataRow="3" firstDataCol="1"/>
  <pivotFields count="15">
    <pivotField showAll="0"/>
    <pivotField showAll="0"/>
    <pivotField axis="axisCol" showAll="0">
      <items count="20">
        <item x="2"/>
        <item x="13"/>
        <item x="12"/>
        <item x="17"/>
        <item x="16"/>
        <item x="18"/>
        <item x="3"/>
        <item x="11"/>
        <item x="8"/>
        <item x="9"/>
        <item x="15"/>
        <item x="1"/>
        <item x="5"/>
        <item x="6"/>
        <item x="10"/>
        <item x="7"/>
        <item x="14"/>
        <item x="4"/>
        <item x="0"/>
        <item t="default"/>
      </items>
    </pivotField>
    <pivotField showAll="0"/>
    <pivotField dataField="1" showAll="0"/>
    <pivotField dataField="1" showAll="0"/>
    <pivotField numFmtId="165" showAll="0"/>
    <pivotField axis="axisRow" showAll="0">
      <items count="15">
        <item x="2"/>
        <item x="3"/>
        <item x="1"/>
        <item x="8"/>
        <item x="7"/>
        <item x="12"/>
        <item x="13"/>
        <item x="10"/>
        <item x="11"/>
        <item x="6"/>
        <item x="9"/>
        <item x="5"/>
        <item x="4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2">
    <field x="2"/>
    <field x="-2"/>
  </colFields>
  <colItems count="38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>
      <x v="4"/>
      <x/>
    </i>
    <i r="1" i="1">
      <x v="1"/>
    </i>
    <i>
      <x v="5"/>
      <x/>
    </i>
    <i r="1" i="1">
      <x v="1"/>
    </i>
    <i>
      <x v="6"/>
      <x/>
    </i>
    <i r="1" i="1">
      <x v="1"/>
    </i>
    <i>
      <x v="7"/>
      <x/>
    </i>
    <i r="1" i="1">
      <x v="1"/>
    </i>
    <i>
      <x v="8"/>
      <x/>
    </i>
    <i r="1" i="1">
      <x v="1"/>
    </i>
    <i>
      <x v="9"/>
      <x/>
    </i>
    <i r="1" i="1">
      <x v="1"/>
    </i>
    <i>
      <x v="10"/>
      <x/>
    </i>
    <i r="1" i="1">
      <x v="1"/>
    </i>
    <i>
      <x v="11"/>
      <x/>
    </i>
    <i r="1" i="1">
      <x v="1"/>
    </i>
    <i>
      <x v="12"/>
      <x/>
    </i>
    <i r="1" i="1">
      <x v="1"/>
    </i>
    <i>
      <x v="13"/>
      <x/>
    </i>
    <i r="1" i="1">
      <x v="1"/>
    </i>
    <i>
      <x v="14"/>
      <x/>
    </i>
    <i r="1" i="1">
      <x v="1"/>
    </i>
    <i>
      <x v="15"/>
      <x/>
    </i>
    <i r="1" i="1">
      <x v="1"/>
    </i>
    <i>
      <x v="16"/>
      <x/>
    </i>
    <i r="1" i="1">
      <x v="1"/>
    </i>
    <i>
      <x v="17"/>
      <x/>
    </i>
    <i r="1" i="1">
      <x v="1"/>
    </i>
    <i t="grand">
      <x/>
    </i>
    <i t="grand" i="1">
      <x/>
    </i>
  </colItems>
  <dataFields count="2">
    <dataField name="Somme de Spent" fld="5" baseField="0" baseItem="0"/>
    <dataField name="Somme de Received" fld="4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15"/>
  <sheetViews>
    <sheetView zoomScale="86" zoomScaleNormal="86" workbookViewId="0">
      <pane xSplit="1" topLeftCell="F1" activePane="topRight" state="frozen"/>
      <selection pane="topRight" activeCell="L22" sqref="L22"/>
    </sheetView>
  </sheetViews>
  <sheetFormatPr baseColWidth="10" defaultColWidth="9.140625" defaultRowHeight="15"/>
  <cols>
    <col min="1" max="1" width="28" customWidth="1"/>
    <col min="2" max="2" width="27.42578125" customWidth="1"/>
    <col min="3" max="3" width="32.140625" customWidth="1"/>
    <col min="4" max="4" width="30.5703125" customWidth="1"/>
    <col min="5" max="5" width="19" customWidth="1"/>
    <col min="6" max="6" width="17.7109375" customWidth="1"/>
    <col min="7" max="7" width="32.28515625" customWidth="1"/>
    <col min="8" max="8" width="15.7109375" customWidth="1"/>
    <col min="9" max="9" width="18.85546875" customWidth="1"/>
    <col min="10" max="10" width="17.28515625" customWidth="1"/>
    <col min="11" max="11" width="17" customWidth="1"/>
    <col min="12" max="12" width="15.28515625" customWidth="1"/>
    <col min="13" max="13" width="15.85546875" customWidth="1"/>
    <col min="14" max="14" width="12" customWidth="1"/>
    <col min="15" max="15" width="11.5703125" customWidth="1"/>
  </cols>
  <sheetData>
    <row r="2" spans="1:15" ht="15.75">
      <c r="A2" s="6" t="s">
        <v>36</v>
      </c>
      <c r="B2" s="6" t="s">
        <v>1</v>
      </c>
      <c r="C2" s="6">
        <v>45292</v>
      </c>
      <c r="D2" s="7" t="s">
        <v>37</v>
      </c>
      <c r="E2" s="7" t="s">
        <v>38</v>
      </c>
      <c r="F2" s="7" t="s">
        <v>39</v>
      </c>
      <c r="G2" s="7" t="s">
        <v>40</v>
      </c>
      <c r="H2" s="6">
        <v>45322</v>
      </c>
      <c r="I2" s="7" t="s">
        <v>41</v>
      </c>
      <c r="K2" s="45"/>
      <c r="L2" s="45" t="s">
        <v>42</v>
      </c>
      <c r="M2" s="45" t="s">
        <v>43</v>
      </c>
      <c r="N2" s="45" t="s">
        <v>44</v>
      </c>
      <c r="O2" s="45" t="s">
        <v>45</v>
      </c>
    </row>
    <row r="3" spans="1:15" ht="16.5">
      <c r="A3" s="58" t="str">
        <f>K3</f>
        <v>BCI</v>
      </c>
      <c r="B3" s="59" t="s">
        <v>46</v>
      </c>
      <c r="C3" s="61">
        <v>2935794</v>
      </c>
      <c r="D3" s="61">
        <f>+L3</f>
        <v>0</v>
      </c>
      <c r="E3" s="61">
        <f>+N3</f>
        <v>623345</v>
      </c>
      <c r="F3" s="61">
        <f>+M3</f>
        <v>2000000</v>
      </c>
      <c r="G3" s="61">
        <f t="shared" ref="G3:G18" si="0">+O3</f>
        <v>0</v>
      </c>
      <c r="H3" s="61">
        <v>312449</v>
      </c>
      <c r="I3" s="61">
        <f>+C3+D3-E3-F3+G3</f>
        <v>312449</v>
      </c>
      <c r="J3" s="9">
        <f>I3-H3</f>
        <v>0</v>
      </c>
      <c r="K3" s="45" t="s">
        <v>24</v>
      </c>
      <c r="L3" s="178">
        <v>0</v>
      </c>
      <c r="M3" s="178">
        <v>2000000</v>
      </c>
      <c r="N3" s="178">
        <v>623345</v>
      </c>
      <c r="O3" s="178">
        <v>0</v>
      </c>
    </row>
    <row r="4" spans="1:15" ht="16.5">
      <c r="A4" s="58" t="str">
        <f t="shared" ref="A4:A18" si="1">K4</f>
        <v>BCI-Sous Compte</v>
      </c>
      <c r="B4" s="59" t="s">
        <v>46</v>
      </c>
      <c r="C4" s="61">
        <v>9142472</v>
      </c>
      <c r="D4" s="61">
        <f>+L4</f>
        <v>0</v>
      </c>
      <c r="E4" s="61">
        <f t="shared" ref="E4:E9" si="2">+N4</f>
        <v>5503487</v>
      </c>
      <c r="F4" s="61">
        <f t="shared" ref="F4:F11" si="3">+M4</f>
        <v>6000000</v>
      </c>
      <c r="G4" s="61">
        <f t="shared" si="0"/>
        <v>17502402</v>
      </c>
      <c r="H4" s="61">
        <v>15141387</v>
      </c>
      <c r="I4" s="61">
        <f t="shared" ref="I4:I9" si="4">+C4+D4-E4-F4+G4</f>
        <v>15141387</v>
      </c>
      <c r="J4" s="9">
        <f t="shared" ref="J4:J18" si="5">I4-H4</f>
        <v>0</v>
      </c>
      <c r="K4" s="45" t="s">
        <v>147</v>
      </c>
      <c r="L4" s="178">
        <v>0</v>
      </c>
      <c r="M4" s="178">
        <v>6000000</v>
      </c>
      <c r="N4" s="178">
        <v>5503487</v>
      </c>
      <c r="O4" s="178">
        <v>17502402</v>
      </c>
    </row>
    <row r="5" spans="1:15" ht="16.5">
      <c r="A5" s="58" t="str">
        <f t="shared" si="1"/>
        <v>Caisse</v>
      </c>
      <c r="B5" s="59" t="s">
        <v>25</v>
      </c>
      <c r="C5" s="61">
        <v>372754</v>
      </c>
      <c r="D5" s="61">
        <f t="shared" ref="D5:D18" si="6">+L5</f>
        <v>8085000</v>
      </c>
      <c r="E5" s="61">
        <f t="shared" si="2"/>
        <v>1181661</v>
      </c>
      <c r="F5" s="61">
        <f t="shared" si="3"/>
        <v>5090500</v>
      </c>
      <c r="G5" s="61">
        <f t="shared" si="0"/>
        <v>0</v>
      </c>
      <c r="H5" s="61">
        <v>2185593</v>
      </c>
      <c r="I5" s="61">
        <f t="shared" si="4"/>
        <v>2185593</v>
      </c>
      <c r="J5" s="9">
        <f t="shared" si="5"/>
        <v>0</v>
      </c>
      <c r="K5" s="45" t="s">
        <v>25</v>
      </c>
      <c r="L5" s="178">
        <v>8085000</v>
      </c>
      <c r="M5" s="178">
        <v>5090500</v>
      </c>
      <c r="N5" s="178">
        <v>1181661</v>
      </c>
      <c r="O5" s="178">
        <v>0</v>
      </c>
    </row>
    <row r="6" spans="1:15" ht="16.5">
      <c r="A6" s="58" t="str">
        <f t="shared" si="1"/>
        <v>Crépin</v>
      </c>
      <c r="B6" s="59" t="s">
        <v>2</v>
      </c>
      <c r="C6" s="61">
        <v>176120</v>
      </c>
      <c r="D6" s="61">
        <f t="shared" si="6"/>
        <v>2015750</v>
      </c>
      <c r="E6" s="61">
        <f t="shared" si="2"/>
        <v>969500</v>
      </c>
      <c r="F6" s="61">
        <f t="shared" si="3"/>
        <v>863750</v>
      </c>
      <c r="G6" s="61">
        <f t="shared" si="0"/>
        <v>0</v>
      </c>
      <c r="H6" s="61">
        <v>358620</v>
      </c>
      <c r="I6" s="61">
        <f t="shared" si="4"/>
        <v>358620</v>
      </c>
      <c r="J6" s="9">
        <f t="shared" si="5"/>
        <v>0</v>
      </c>
      <c r="K6" s="45" t="s">
        <v>47</v>
      </c>
      <c r="L6" s="178">
        <v>2015750</v>
      </c>
      <c r="M6" s="178">
        <v>863750</v>
      </c>
      <c r="N6" s="178">
        <v>969500</v>
      </c>
      <c r="O6" s="178">
        <v>0</v>
      </c>
    </row>
    <row r="7" spans="1:15" ht="16.5">
      <c r="A7" s="58" t="str">
        <f t="shared" si="1"/>
        <v>Donald-Roméo</v>
      </c>
      <c r="B7" s="59" t="s">
        <v>153</v>
      </c>
      <c r="C7" s="61">
        <v>1405</v>
      </c>
      <c r="D7" s="61">
        <f t="shared" si="6"/>
        <v>535000</v>
      </c>
      <c r="E7" s="61">
        <f t="shared" si="2"/>
        <v>541750</v>
      </c>
      <c r="F7" s="61">
        <f t="shared" si="3"/>
        <v>0</v>
      </c>
      <c r="G7" s="61">
        <f t="shared" si="0"/>
        <v>0</v>
      </c>
      <c r="H7" s="61">
        <v>-5345</v>
      </c>
      <c r="I7" s="61">
        <f t="shared" si="4"/>
        <v>-5345</v>
      </c>
      <c r="J7" s="9">
        <f t="shared" si="5"/>
        <v>0</v>
      </c>
      <c r="K7" s="45" t="s">
        <v>293</v>
      </c>
      <c r="L7" s="178">
        <v>535000</v>
      </c>
      <c r="M7" s="178">
        <v>0</v>
      </c>
      <c r="N7" s="178">
        <v>541750</v>
      </c>
      <c r="O7" s="178">
        <v>0</v>
      </c>
    </row>
    <row r="8" spans="1:15" ht="16.5">
      <c r="A8" s="58" t="str">
        <f t="shared" si="1"/>
        <v>Dovi</v>
      </c>
      <c r="B8" s="59" t="s">
        <v>2</v>
      </c>
      <c r="C8" s="61">
        <v>15900</v>
      </c>
      <c r="D8" s="61">
        <f t="shared" si="6"/>
        <v>403500</v>
      </c>
      <c r="E8" s="61">
        <f t="shared" si="2"/>
        <v>285500</v>
      </c>
      <c r="F8" s="61">
        <f t="shared" si="3"/>
        <v>0</v>
      </c>
      <c r="G8" s="61">
        <f t="shared" si="0"/>
        <v>0</v>
      </c>
      <c r="H8" s="61">
        <v>133900</v>
      </c>
      <c r="I8" s="61">
        <f t="shared" si="4"/>
        <v>133900</v>
      </c>
      <c r="J8" s="9">
        <f t="shared" si="5"/>
        <v>0</v>
      </c>
      <c r="K8" s="45" t="s">
        <v>300</v>
      </c>
      <c r="L8" s="178">
        <v>403500</v>
      </c>
      <c r="M8" s="178">
        <v>0</v>
      </c>
      <c r="N8" s="178">
        <v>285500</v>
      </c>
      <c r="O8" s="178">
        <v>0</v>
      </c>
    </row>
    <row r="9" spans="1:15" ht="16.5">
      <c r="A9" s="58" t="str">
        <f t="shared" si="1"/>
        <v>Evariste</v>
      </c>
      <c r="B9" s="59" t="s">
        <v>154</v>
      </c>
      <c r="C9" s="61">
        <v>13975</v>
      </c>
      <c r="D9" s="61">
        <f t="shared" si="6"/>
        <v>0</v>
      </c>
      <c r="E9" s="61">
        <f t="shared" si="2"/>
        <v>0</v>
      </c>
      <c r="F9" s="61">
        <f t="shared" si="3"/>
        <v>0</v>
      </c>
      <c r="G9" s="61">
        <f t="shared" si="0"/>
        <v>0</v>
      </c>
      <c r="H9" s="61">
        <v>13975</v>
      </c>
      <c r="I9" s="61">
        <f t="shared" si="4"/>
        <v>13975</v>
      </c>
      <c r="J9" s="9">
        <f t="shared" si="5"/>
        <v>0</v>
      </c>
      <c r="K9" s="45" t="s">
        <v>31</v>
      </c>
      <c r="L9" s="178">
        <v>0</v>
      </c>
      <c r="M9" s="178">
        <v>0</v>
      </c>
      <c r="N9" s="178">
        <v>0</v>
      </c>
      <c r="O9" s="178">
        <v>0</v>
      </c>
    </row>
    <row r="10" spans="1:15" ht="16.5">
      <c r="A10" s="58" t="str">
        <f t="shared" si="1"/>
        <v>I55S</v>
      </c>
      <c r="B10" s="115" t="s">
        <v>4</v>
      </c>
      <c r="C10" s="117">
        <v>233614</v>
      </c>
      <c r="D10" s="117">
        <f t="shared" si="6"/>
        <v>0</v>
      </c>
      <c r="E10" s="117">
        <f>+N10</f>
        <v>0</v>
      </c>
      <c r="F10" s="117">
        <f t="shared" si="3"/>
        <v>0</v>
      </c>
      <c r="G10" s="117">
        <f t="shared" si="0"/>
        <v>0</v>
      </c>
      <c r="H10" s="117">
        <v>233614</v>
      </c>
      <c r="I10" s="117">
        <f>+C10+D10-E10-F10+G10</f>
        <v>233614</v>
      </c>
      <c r="J10" s="9">
        <f t="shared" si="5"/>
        <v>0</v>
      </c>
      <c r="K10" s="45" t="s">
        <v>84</v>
      </c>
      <c r="L10" s="178">
        <v>0</v>
      </c>
      <c r="M10" s="178">
        <v>0</v>
      </c>
      <c r="N10" s="178">
        <v>0</v>
      </c>
      <c r="O10" s="178">
        <v>0</v>
      </c>
    </row>
    <row r="11" spans="1:15" ht="16.5">
      <c r="A11" s="58" t="str">
        <f t="shared" si="1"/>
        <v>I73X</v>
      </c>
      <c r="B11" s="115" t="s">
        <v>4</v>
      </c>
      <c r="C11" s="117">
        <v>249769</v>
      </c>
      <c r="D11" s="117">
        <f t="shared" si="6"/>
        <v>0</v>
      </c>
      <c r="E11" s="117">
        <f>+N11</f>
        <v>0</v>
      </c>
      <c r="F11" s="117">
        <f t="shared" si="3"/>
        <v>0</v>
      </c>
      <c r="G11" s="117">
        <f t="shared" si="0"/>
        <v>0</v>
      </c>
      <c r="H11" s="117">
        <v>249769</v>
      </c>
      <c r="I11" s="117">
        <f t="shared" ref="I11:I18" si="7">+C11+D11-E11-F11+G11</f>
        <v>249769</v>
      </c>
      <c r="J11" s="9">
        <f t="shared" si="5"/>
        <v>0</v>
      </c>
      <c r="K11" s="45" t="s">
        <v>83</v>
      </c>
      <c r="L11" s="178">
        <v>0</v>
      </c>
      <c r="M11" s="178">
        <v>0</v>
      </c>
      <c r="N11" s="178">
        <v>0</v>
      </c>
      <c r="O11" s="178">
        <v>0</v>
      </c>
    </row>
    <row r="12" spans="1:15" ht="16.5">
      <c r="A12" s="58" t="str">
        <f t="shared" si="1"/>
        <v>Grace</v>
      </c>
      <c r="B12" s="59" t="s">
        <v>2</v>
      </c>
      <c r="C12" s="181">
        <v>19000</v>
      </c>
      <c r="D12" s="61">
        <f t="shared" si="6"/>
        <v>40000</v>
      </c>
      <c r="E12" s="61">
        <f t="shared" ref="E12:E18" si="8">+N12</f>
        <v>34000</v>
      </c>
      <c r="F12" s="61">
        <f>+M12</f>
        <v>0</v>
      </c>
      <c r="G12" s="61">
        <f t="shared" si="0"/>
        <v>0</v>
      </c>
      <c r="H12" s="181">
        <v>25000</v>
      </c>
      <c r="I12" s="181">
        <f t="shared" si="7"/>
        <v>25000</v>
      </c>
      <c r="J12" s="9">
        <f t="shared" si="5"/>
        <v>0</v>
      </c>
      <c r="K12" s="183" t="s">
        <v>142</v>
      </c>
      <c r="L12" s="178">
        <v>40000</v>
      </c>
      <c r="M12" s="178">
        <v>0</v>
      </c>
      <c r="N12" s="178">
        <v>34000</v>
      </c>
      <c r="O12" s="178">
        <v>0</v>
      </c>
    </row>
    <row r="13" spans="1:15" ht="16.5">
      <c r="A13" s="58" t="str">
        <f t="shared" si="1"/>
        <v>Hurielle</v>
      </c>
      <c r="B13" s="97" t="s">
        <v>153</v>
      </c>
      <c r="C13" s="61">
        <v>12200</v>
      </c>
      <c r="D13" s="61">
        <f t="shared" si="6"/>
        <v>176000</v>
      </c>
      <c r="E13" s="61">
        <f t="shared" si="8"/>
        <v>162500</v>
      </c>
      <c r="F13" s="61">
        <f t="shared" ref="F13:F18" si="9">+M13</f>
        <v>15000</v>
      </c>
      <c r="G13" s="61">
        <f t="shared" si="0"/>
        <v>0</v>
      </c>
      <c r="H13" s="181">
        <v>10700</v>
      </c>
      <c r="I13" s="181">
        <f t="shared" si="7"/>
        <v>10700</v>
      </c>
      <c r="J13" s="9">
        <f t="shared" si="5"/>
        <v>0</v>
      </c>
      <c r="K13" s="45" t="s">
        <v>196</v>
      </c>
      <c r="L13" s="178">
        <v>176000</v>
      </c>
      <c r="M13" s="178">
        <v>15000</v>
      </c>
      <c r="N13" s="178">
        <v>162500</v>
      </c>
      <c r="O13" s="178">
        <v>0</v>
      </c>
    </row>
    <row r="14" spans="1:15" ht="16.5">
      <c r="A14" s="58" t="str">
        <f t="shared" si="1"/>
        <v>IT87</v>
      </c>
      <c r="B14" s="59" t="s">
        <v>4</v>
      </c>
      <c r="C14" s="181">
        <v>118950</v>
      </c>
      <c r="D14" s="61">
        <f t="shared" si="6"/>
        <v>469000</v>
      </c>
      <c r="E14" s="61">
        <f t="shared" si="8"/>
        <v>478400</v>
      </c>
      <c r="F14" s="61">
        <f t="shared" si="9"/>
        <v>30000</v>
      </c>
      <c r="G14" s="61">
        <f t="shared" si="0"/>
        <v>0</v>
      </c>
      <c r="H14" s="181">
        <v>79550</v>
      </c>
      <c r="I14" s="181">
        <f t="shared" si="7"/>
        <v>79550</v>
      </c>
      <c r="J14" s="9">
        <f t="shared" si="5"/>
        <v>0</v>
      </c>
      <c r="K14" s="183" t="s">
        <v>307</v>
      </c>
      <c r="L14" s="178">
        <v>469000</v>
      </c>
      <c r="M14" s="178">
        <v>30000</v>
      </c>
      <c r="N14" s="178">
        <v>478400</v>
      </c>
      <c r="O14" s="178">
        <v>0</v>
      </c>
    </row>
    <row r="15" spans="1:15" ht="16.5">
      <c r="A15" s="58" t="str">
        <f t="shared" si="1"/>
        <v>Merveille</v>
      </c>
      <c r="B15" s="97" t="s">
        <v>314</v>
      </c>
      <c r="C15" s="61">
        <v>6400</v>
      </c>
      <c r="D15" s="61">
        <f t="shared" si="6"/>
        <v>197000</v>
      </c>
      <c r="E15" s="61">
        <f t="shared" si="8"/>
        <v>202500</v>
      </c>
      <c r="F15" s="61">
        <f t="shared" si="9"/>
        <v>0</v>
      </c>
      <c r="G15" s="61">
        <f t="shared" si="0"/>
        <v>0</v>
      </c>
      <c r="H15" s="181">
        <v>900</v>
      </c>
      <c r="I15" s="181">
        <f t="shared" si="7"/>
        <v>900</v>
      </c>
      <c r="J15" s="9">
        <f t="shared" si="5"/>
        <v>0</v>
      </c>
      <c r="K15" s="45" t="s">
        <v>93</v>
      </c>
      <c r="L15" s="178">
        <v>197000</v>
      </c>
      <c r="M15" s="178">
        <v>0</v>
      </c>
      <c r="N15" s="178">
        <v>202500</v>
      </c>
      <c r="O15" s="178">
        <v>0</v>
      </c>
    </row>
    <row r="16" spans="1:15" ht="16.5">
      <c r="A16" s="58" t="str">
        <f t="shared" si="1"/>
        <v>Oracle</v>
      </c>
      <c r="B16" s="97" t="s">
        <v>153</v>
      </c>
      <c r="C16" s="61">
        <v>5925</v>
      </c>
      <c r="D16" s="61">
        <f t="shared" si="6"/>
        <v>687000</v>
      </c>
      <c r="E16" s="61">
        <f t="shared" si="8"/>
        <v>555950</v>
      </c>
      <c r="F16" s="61">
        <f t="shared" si="9"/>
        <v>60000</v>
      </c>
      <c r="G16" s="61">
        <f t="shared" si="0"/>
        <v>0</v>
      </c>
      <c r="H16" s="181">
        <v>76975</v>
      </c>
      <c r="I16" s="181">
        <f t="shared" si="7"/>
        <v>76975</v>
      </c>
      <c r="J16" s="9">
        <f t="shared" si="5"/>
        <v>0</v>
      </c>
      <c r="K16" s="45" t="s">
        <v>294</v>
      </c>
      <c r="L16" s="178">
        <v>687000</v>
      </c>
      <c r="M16" s="178">
        <v>60000</v>
      </c>
      <c r="N16" s="178">
        <v>555950</v>
      </c>
      <c r="O16" s="178">
        <v>0</v>
      </c>
    </row>
    <row r="17" spans="1:15" ht="16.5">
      <c r="A17" s="58" t="str">
        <f t="shared" si="1"/>
        <v>P29</v>
      </c>
      <c r="B17" s="59" t="s">
        <v>4</v>
      </c>
      <c r="C17" s="61">
        <v>297300</v>
      </c>
      <c r="D17" s="61">
        <f t="shared" si="6"/>
        <v>763000</v>
      </c>
      <c r="E17" s="61">
        <f t="shared" si="8"/>
        <v>780900</v>
      </c>
      <c r="F17" s="61">
        <f t="shared" si="9"/>
        <v>40000</v>
      </c>
      <c r="G17" s="61">
        <f t="shared" si="0"/>
        <v>0</v>
      </c>
      <c r="H17" s="181">
        <v>239400</v>
      </c>
      <c r="I17" s="181">
        <f t="shared" si="7"/>
        <v>239400</v>
      </c>
      <c r="J17" s="9">
        <f t="shared" si="5"/>
        <v>0</v>
      </c>
      <c r="K17" s="45" t="s">
        <v>29</v>
      </c>
      <c r="L17" s="178">
        <v>763000</v>
      </c>
      <c r="M17" s="178">
        <v>40000</v>
      </c>
      <c r="N17" s="178">
        <v>780900</v>
      </c>
      <c r="O17" s="178">
        <v>0</v>
      </c>
    </row>
    <row r="18" spans="1:15" ht="16.5">
      <c r="A18" s="58" t="str">
        <f t="shared" si="1"/>
        <v>T73</v>
      </c>
      <c r="B18" s="59" t="s">
        <v>4</v>
      </c>
      <c r="C18" s="61">
        <v>70100</v>
      </c>
      <c r="D18" s="61">
        <f t="shared" si="6"/>
        <v>728000</v>
      </c>
      <c r="E18" s="61">
        <f t="shared" si="8"/>
        <v>767100</v>
      </c>
      <c r="F18" s="61">
        <f t="shared" si="9"/>
        <v>0</v>
      </c>
      <c r="G18" s="61">
        <f t="shared" si="0"/>
        <v>0</v>
      </c>
      <c r="H18" s="181">
        <v>31000</v>
      </c>
      <c r="I18" s="181">
        <f t="shared" si="7"/>
        <v>31000</v>
      </c>
      <c r="J18" s="9">
        <f t="shared" si="5"/>
        <v>0</v>
      </c>
      <c r="K18" s="45" t="s">
        <v>264</v>
      </c>
      <c r="L18" s="178">
        <v>728000</v>
      </c>
      <c r="M18" s="178">
        <v>0</v>
      </c>
      <c r="N18" s="178">
        <v>767100</v>
      </c>
      <c r="O18" s="178">
        <v>0</v>
      </c>
    </row>
    <row r="19" spans="1:15" ht="16.5">
      <c r="A19" s="10" t="s">
        <v>50</v>
      </c>
      <c r="B19" s="11"/>
      <c r="C19" s="12">
        <f t="shared" ref="C19:I19" si="10">SUM(C3:C18)</f>
        <v>13671678</v>
      </c>
      <c r="D19" s="57">
        <f t="shared" si="10"/>
        <v>14099250</v>
      </c>
      <c r="E19" s="57">
        <f t="shared" si="10"/>
        <v>12086593</v>
      </c>
      <c r="F19" s="57">
        <f t="shared" si="10"/>
        <v>14099250</v>
      </c>
      <c r="G19" s="57">
        <f t="shared" si="10"/>
        <v>17502402</v>
      </c>
      <c r="H19" s="57">
        <f t="shared" si="10"/>
        <v>19087487</v>
      </c>
      <c r="I19" s="57">
        <f t="shared" si="10"/>
        <v>19087487</v>
      </c>
      <c r="J19" s="9"/>
      <c r="K19" s="3"/>
      <c r="L19" s="47">
        <f>+SUM(L3:L18)</f>
        <v>14099250</v>
      </c>
      <c r="M19" s="47">
        <f>+SUM(M3:M18)</f>
        <v>14099250</v>
      </c>
      <c r="N19" s="47">
        <f>+SUM(N3:N18)</f>
        <v>12086593</v>
      </c>
      <c r="O19" s="47">
        <f>+SUM(O3:O18)</f>
        <v>17502402</v>
      </c>
    </row>
    <row r="20" spans="1:15" ht="16.5">
      <c r="A20" s="10"/>
      <c r="B20" s="11"/>
      <c r="C20" s="12"/>
      <c r="D20" s="13"/>
      <c r="E20" s="12"/>
      <c r="F20" s="13"/>
      <c r="G20" s="12"/>
      <c r="H20" s="12"/>
      <c r="I20" s="13" t="b">
        <f>I19=D22</f>
        <v>1</v>
      </c>
      <c r="J20" s="9"/>
      <c r="L20" s="5"/>
      <c r="M20" s="5"/>
      <c r="N20" s="5"/>
      <c r="O20" s="5"/>
    </row>
    <row r="21" spans="1:15" ht="16.5">
      <c r="A21" s="10" t="s">
        <v>353</v>
      </c>
      <c r="B21" s="11" t="s">
        <v>164</v>
      </c>
      <c r="C21" s="12" t="s">
        <v>175</v>
      </c>
      <c r="D21" s="12" t="s">
        <v>354</v>
      </c>
      <c r="E21" s="12" t="s">
        <v>51</v>
      </c>
      <c r="F21" s="12"/>
      <c r="G21" s="12">
        <f>+D19-F19</f>
        <v>0</v>
      </c>
      <c r="H21" s="12"/>
      <c r="I21" s="206"/>
    </row>
    <row r="22" spans="1:15" ht="16.5">
      <c r="A22" s="14">
        <f>C19</f>
        <v>13671678</v>
      </c>
      <c r="B22" s="15">
        <f>G19</f>
        <v>17502402</v>
      </c>
      <c r="C22" s="12">
        <f>E19</f>
        <v>12086593</v>
      </c>
      <c r="D22" s="12">
        <f>A22+B22-C22</f>
        <v>19087487</v>
      </c>
      <c r="E22" s="13">
        <f>I19-D22</f>
        <v>0</v>
      </c>
      <c r="F22" s="12"/>
      <c r="G22" s="12"/>
      <c r="H22" s="12"/>
      <c r="I22" s="12"/>
    </row>
    <row r="23" spans="1:15" ht="16.5">
      <c r="A23" s="14"/>
      <c r="B23" s="15"/>
      <c r="C23" s="12"/>
      <c r="D23" s="12"/>
      <c r="E23" s="13"/>
      <c r="F23" s="12"/>
      <c r="G23" s="12"/>
      <c r="H23" s="12"/>
      <c r="I23" s="12"/>
    </row>
    <row r="24" spans="1:15">
      <c r="A24" s="16" t="s">
        <v>52</v>
      </c>
      <c r="B24" s="16"/>
      <c r="C24" s="16"/>
      <c r="D24" s="17"/>
      <c r="E24" s="17"/>
      <c r="F24" s="17"/>
      <c r="G24" s="17"/>
      <c r="H24" s="17"/>
      <c r="I24" s="17"/>
    </row>
    <row r="25" spans="1:15">
      <c r="A25" s="18" t="s">
        <v>355</v>
      </c>
      <c r="B25" s="18"/>
      <c r="C25" s="18"/>
      <c r="D25" s="18"/>
      <c r="E25" s="18"/>
      <c r="F25" s="18"/>
      <c r="G25" s="18"/>
      <c r="H25" s="18"/>
      <c r="I25" s="18"/>
      <c r="J25" s="18"/>
    </row>
    <row r="26" spans="1:15">
      <c r="A26" s="19"/>
      <c r="B26" s="17"/>
      <c r="C26" s="20"/>
      <c r="D26" s="20"/>
      <c r="E26" s="20"/>
      <c r="F26" s="20"/>
      <c r="G26" s="20"/>
      <c r="H26" s="17"/>
      <c r="I26" s="17"/>
    </row>
    <row r="27" spans="1:15">
      <c r="A27" s="166" t="s">
        <v>53</v>
      </c>
      <c r="B27" s="168" t="s">
        <v>54</v>
      </c>
      <c r="C27" s="170" t="s">
        <v>356</v>
      </c>
      <c r="D27" s="171" t="s">
        <v>55</v>
      </c>
      <c r="E27" s="172"/>
      <c r="F27" s="172"/>
      <c r="G27" s="173"/>
      <c r="H27" s="174" t="s">
        <v>56</v>
      </c>
      <c r="I27" s="162" t="s">
        <v>57</v>
      </c>
      <c r="J27" s="204"/>
    </row>
    <row r="28" spans="1:15" ht="25.5">
      <c r="A28" s="167"/>
      <c r="B28" s="169"/>
      <c r="C28" s="22"/>
      <c r="D28" s="21" t="s">
        <v>24</v>
      </c>
      <c r="E28" s="21" t="s">
        <v>25</v>
      </c>
      <c r="F28" s="22" t="s">
        <v>122</v>
      </c>
      <c r="G28" s="21" t="s">
        <v>58</v>
      </c>
      <c r="H28" s="175"/>
      <c r="I28" s="163"/>
      <c r="J28" s="165" t="s">
        <v>357</v>
      </c>
      <c r="K28" s="142"/>
    </row>
    <row r="29" spans="1:15">
      <c r="A29" s="23"/>
      <c r="B29" s="24" t="s">
        <v>59</v>
      </c>
      <c r="C29" s="25"/>
      <c r="D29" s="25"/>
      <c r="E29" s="25"/>
      <c r="F29" s="25"/>
      <c r="G29" s="25"/>
      <c r="H29" s="25"/>
      <c r="I29" s="26"/>
      <c r="J29" s="165"/>
      <c r="K29" s="142"/>
    </row>
    <row r="30" spans="1:15">
      <c r="A30" s="121" t="s">
        <v>107</v>
      </c>
      <c r="B30" s="126" t="str">
        <f t="shared" ref="B30:B42" si="11">A6</f>
        <v>Crépin</v>
      </c>
      <c r="C30" s="32">
        <f t="shared" ref="C30:C42" si="12">+C6</f>
        <v>176120</v>
      </c>
      <c r="D30" s="31"/>
      <c r="E30" s="32">
        <f>+D6</f>
        <v>2015750</v>
      </c>
      <c r="F30" s="32"/>
      <c r="G30" s="32"/>
      <c r="H30" s="55">
        <f t="shared" ref="H30:H42" si="13">+F6</f>
        <v>863750</v>
      </c>
      <c r="I30" s="32">
        <f t="shared" ref="I30:I42" si="14">+E6</f>
        <v>969500</v>
      </c>
      <c r="J30" s="30">
        <f t="shared" ref="J30:J31" si="15">+SUM(C30:G30)-(H30+I30)</f>
        <v>358620</v>
      </c>
      <c r="K30" s="143" t="b">
        <f t="shared" ref="K30:K42" si="16">J30=I6</f>
        <v>1</v>
      </c>
    </row>
    <row r="31" spans="1:15">
      <c r="A31" s="121" t="str">
        <f>+A30</f>
        <v>JANVIER</v>
      </c>
      <c r="B31" s="126" t="str">
        <f t="shared" si="11"/>
        <v>Donald-Roméo</v>
      </c>
      <c r="C31" s="32">
        <f t="shared" si="12"/>
        <v>1405</v>
      </c>
      <c r="D31" s="31"/>
      <c r="E31" s="32">
        <f t="shared" ref="E31:E33" si="17">+D7</f>
        <v>535000</v>
      </c>
      <c r="F31" s="32"/>
      <c r="G31" s="32"/>
      <c r="H31" s="55">
        <f t="shared" si="13"/>
        <v>0</v>
      </c>
      <c r="I31" s="32">
        <f t="shared" si="14"/>
        <v>541750</v>
      </c>
      <c r="J31" s="30">
        <f t="shared" si="15"/>
        <v>-5345</v>
      </c>
      <c r="K31" s="143" t="b">
        <f t="shared" si="16"/>
        <v>1</v>
      </c>
    </row>
    <row r="32" spans="1:15">
      <c r="A32" s="121" t="str">
        <f t="shared" ref="A32:A42" si="18">+A31</f>
        <v>JANVIER</v>
      </c>
      <c r="B32" s="126" t="str">
        <f t="shared" si="11"/>
        <v>Dovi</v>
      </c>
      <c r="C32" s="32">
        <f t="shared" si="12"/>
        <v>15900</v>
      </c>
      <c r="D32" s="31"/>
      <c r="E32" s="32">
        <f t="shared" si="17"/>
        <v>403500</v>
      </c>
      <c r="F32" s="32"/>
      <c r="G32" s="32"/>
      <c r="H32" s="55">
        <f t="shared" si="13"/>
        <v>0</v>
      </c>
      <c r="I32" s="32">
        <f t="shared" si="14"/>
        <v>285500</v>
      </c>
      <c r="J32" s="30">
        <f t="shared" ref="J32" si="19">+SUM(C32:G32)-(H32+I32)</f>
        <v>133900</v>
      </c>
      <c r="K32" s="143" t="b">
        <f t="shared" si="16"/>
        <v>1</v>
      </c>
    </row>
    <row r="33" spans="1:11">
      <c r="A33" s="121" t="str">
        <f t="shared" si="18"/>
        <v>JANVIER</v>
      </c>
      <c r="B33" s="126" t="str">
        <f t="shared" si="11"/>
        <v>Evariste</v>
      </c>
      <c r="C33" s="32">
        <f t="shared" si="12"/>
        <v>13975</v>
      </c>
      <c r="D33" s="31"/>
      <c r="E33" s="32">
        <f t="shared" si="17"/>
        <v>0</v>
      </c>
      <c r="F33" s="32"/>
      <c r="G33" s="32"/>
      <c r="H33" s="55">
        <f t="shared" si="13"/>
        <v>0</v>
      </c>
      <c r="I33" s="32">
        <f t="shared" si="14"/>
        <v>0</v>
      </c>
      <c r="J33" s="30">
        <f t="shared" ref="J33" si="20">+SUM(C33:G33)-(H33+I33)</f>
        <v>13975</v>
      </c>
      <c r="K33" s="143" t="b">
        <f t="shared" si="16"/>
        <v>1</v>
      </c>
    </row>
    <row r="34" spans="1:11">
      <c r="A34" s="121" t="str">
        <f t="shared" si="18"/>
        <v>JANVIER</v>
      </c>
      <c r="B34" s="128" t="str">
        <f t="shared" si="11"/>
        <v>I55S</v>
      </c>
      <c r="C34" s="119">
        <f t="shared" si="12"/>
        <v>233614</v>
      </c>
      <c r="D34" s="122"/>
      <c r="E34" s="119">
        <f>+D10</f>
        <v>0</v>
      </c>
      <c r="F34" s="136"/>
      <c r="G34" s="136"/>
      <c r="H34" s="154">
        <f t="shared" si="13"/>
        <v>0</v>
      </c>
      <c r="I34" s="119">
        <f t="shared" si="14"/>
        <v>0</v>
      </c>
      <c r="J34" s="120">
        <f>+SUM(C34:G34)-(H34+I34)</f>
        <v>233614</v>
      </c>
      <c r="K34" s="143" t="b">
        <f t="shared" si="16"/>
        <v>1</v>
      </c>
    </row>
    <row r="35" spans="1:11">
      <c r="A35" s="121" t="str">
        <f t="shared" si="18"/>
        <v>JANVIER</v>
      </c>
      <c r="B35" s="128" t="str">
        <f t="shared" si="11"/>
        <v>I73X</v>
      </c>
      <c r="C35" s="119">
        <f t="shared" si="12"/>
        <v>249769</v>
      </c>
      <c r="D35" s="122"/>
      <c r="E35" s="119">
        <f>+D11</f>
        <v>0</v>
      </c>
      <c r="F35" s="136"/>
      <c r="G35" s="136"/>
      <c r="H35" s="154">
        <f t="shared" si="13"/>
        <v>0</v>
      </c>
      <c r="I35" s="119">
        <f t="shared" si="14"/>
        <v>0</v>
      </c>
      <c r="J35" s="120">
        <f t="shared" ref="J35:J42" si="21">+SUM(C35:G35)-(H35+I35)</f>
        <v>249769</v>
      </c>
      <c r="K35" s="143" t="b">
        <f t="shared" si="16"/>
        <v>1</v>
      </c>
    </row>
    <row r="36" spans="1:11">
      <c r="A36" s="121" t="str">
        <f t="shared" si="18"/>
        <v>JANVIER</v>
      </c>
      <c r="B36" s="126" t="str">
        <f t="shared" si="11"/>
        <v>Grace</v>
      </c>
      <c r="C36" s="32">
        <f t="shared" si="12"/>
        <v>19000</v>
      </c>
      <c r="D36" s="31"/>
      <c r="E36" s="32">
        <f>+D12</f>
        <v>40000</v>
      </c>
      <c r="F36" s="32"/>
      <c r="G36" s="103"/>
      <c r="H36" s="55">
        <f t="shared" si="13"/>
        <v>0</v>
      </c>
      <c r="I36" s="32">
        <f t="shared" si="14"/>
        <v>34000</v>
      </c>
      <c r="J36" s="30">
        <f t="shared" si="21"/>
        <v>25000</v>
      </c>
      <c r="K36" s="143" t="b">
        <f t="shared" si="16"/>
        <v>1</v>
      </c>
    </row>
    <row r="37" spans="1:11">
      <c r="A37" s="121" t="str">
        <f t="shared" si="18"/>
        <v>JANVIER</v>
      </c>
      <c r="B37" s="126" t="str">
        <f t="shared" si="11"/>
        <v>Hurielle</v>
      </c>
      <c r="C37" s="32">
        <f t="shared" si="12"/>
        <v>12200</v>
      </c>
      <c r="D37" s="31"/>
      <c r="E37" s="32">
        <f t="shared" ref="E37:E42" si="22">+D13</f>
        <v>176000</v>
      </c>
      <c r="F37" s="32"/>
      <c r="G37" s="103"/>
      <c r="H37" s="55">
        <f t="shared" si="13"/>
        <v>15000</v>
      </c>
      <c r="I37" s="32">
        <f t="shared" si="14"/>
        <v>162500</v>
      </c>
      <c r="J37" s="30">
        <f t="shared" si="21"/>
        <v>10700</v>
      </c>
      <c r="K37" s="143" t="b">
        <f t="shared" si="16"/>
        <v>1</v>
      </c>
    </row>
    <row r="38" spans="1:11">
      <c r="A38" s="121" t="str">
        <f t="shared" si="18"/>
        <v>JANVIER</v>
      </c>
      <c r="B38" s="126" t="str">
        <f t="shared" si="11"/>
        <v>IT87</v>
      </c>
      <c r="C38" s="32">
        <f t="shared" si="12"/>
        <v>118950</v>
      </c>
      <c r="D38" s="31"/>
      <c r="E38" s="32">
        <f t="shared" si="22"/>
        <v>469000</v>
      </c>
      <c r="F38" s="32"/>
      <c r="G38" s="103"/>
      <c r="H38" s="55">
        <f t="shared" si="13"/>
        <v>30000</v>
      </c>
      <c r="I38" s="32">
        <f t="shared" si="14"/>
        <v>478400</v>
      </c>
      <c r="J38" s="30">
        <f t="shared" si="21"/>
        <v>79550</v>
      </c>
      <c r="K38" s="143" t="b">
        <f t="shared" si="16"/>
        <v>1</v>
      </c>
    </row>
    <row r="39" spans="1:11">
      <c r="A39" s="121" t="str">
        <f t="shared" si="18"/>
        <v>JANVIER</v>
      </c>
      <c r="B39" s="126" t="str">
        <f t="shared" si="11"/>
        <v>Merveille</v>
      </c>
      <c r="C39" s="32">
        <f t="shared" si="12"/>
        <v>6400</v>
      </c>
      <c r="D39" s="31"/>
      <c r="E39" s="32">
        <f t="shared" si="22"/>
        <v>197000</v>
      </c>
      <c r="F39" s="32"/>
      <c r="G39" s="103"/>
      <c r="H39" s="55">
        <f t="shared" si="13"/>
        <v>0</v>
      </c>
      <c r="I39" s="32">
        <f t="shared" si="14"/>
        <v>202500</v>
      </c>
      <c r="J39" s="30">
        <f t="shared" si="21"/>
        <v>900</v>
      </c>
      <c r="K39" s="143" t="b">
        <f t="shared" si="16"/>
        <v>1</v>
      </c>
    </row>
    <row r="40" spans="1:11">
      <c r="A40" s="121" t="str">
        <f t="shared" si="18"/>
        <v>JANVIER</v>
      </c>
      <c r="B40" s="126" t="str">
        <f t="shared" si="11"/>
        <v>Oracle</v>
      </c>
      <c r="C40" s="32">
        <f t="shared" si="12"/>
        <v>5925</v>
      </c>
      <c r="D40" s="31"/>
      <c r="E40" s="32">
        <f t="shared" si="22"/>
        <v>687000</v>
      </c>
      <c r="F40" s="32"/>
      <c r="G40" s="103"/>
      <c r="H40" s="55">
        <f t="shared" si="13"/>
        <v>60000</v>
      </c>
      <c r="I40" s="32">
        <f t="shared" si="14"/>
        <v>555950</v>
      </c>
      <c r="J40" s="30">
        <f t="shared" si="21"/>
        <v>76975</v>
      </c>
      <c r="K40" s="143" t="b">
        <f t="shared" si="16"/>
        <v>1</v>
      </c>
    </row>
    <row r="41" spans="1:11">
      <c r="A41" s="121" t="str">
        <f t="shared" si="18"/>
        <v>JANVIER</v>
      </c>
      <c r="B41" s="126" t="str">
        <f t="shared" si="11"/>
        <v>P29</v>
      </c>
      <c r="C41" s="32">
        <f t="shared" si="12"/>
        <v>297300</v>
      </c>
      <c r="D41" s="118"/>
      <c r="E41" s="32">
        <f t="shared" si="22"/>
        <v>763000</v>
      </c>
      <c r="F41" s="51"/>
      <c r="G41" s="137"/>
      <c r="H41" s="55">
        <f t="shared" si="13"/>
        <v>40000</v>
      </c>
      <c r="I41" s="32">
        <f t="shared" si="14"/>
        <v>780900</v>
      </c>
      <c r="J41" s="30">
        <f t="shared" si="21"/>
        <v>239400</v>
      </c>
      <c r="K41" s="143" t="b">
        <f t="shared" si="16"/>
        <v>1</v>
      </c>
    </row>
    <row r="42" spans="1:11">
      <c r="A42" s="121" t="str">
        <f t="shared" si="18"/>
        <v>JANVIER</v>
      </c>
      <c r="B42" s="126" t="str">
        <f t="shared" si="11"/>
        <v>T73</v>
      </c>
      <c r="C42" s="32">
        <f t="shared" si="12"/>
        <v>70100</v>
      </c>
      <c r="D42" s="118"/>
      <c r="E42" s="32">
        <f t="shared" si="22"/>
        <v>728000</v>
      </c>
      <c r="F42" s="51"/>
      <c r="G42" s="137"/>
      <c r="H42" s="55">
        <f t="shared" si="13"/>
        <v>0</v>
      </c>
      <c r="I42" s="32">
        <f t="shared" si="14"/>
        <v>767100</v>
      </c>
      <c r="J42" s="30">
        <f t="shared" si="21"/>
        <v>31000</v>
      </c>
      <c r="K42" s="143" t="b">
        <f t="shared" si="16"/>
        <v>1</v>
      </c>
    </row>
    <row r="43" spans="1:11">
      <c r="A43" s="34" t="s">
        <v>60</v>
      </c>
      <c r="B43" s="35"/>
      <c r="C43" s="35"/>
      <c r="D43" s="35"/>
      <c r="E43" s="35"/>
      <c r="F43" s="35"/>
      <c r="G43" s="35"/>
      <c r="H43" s="35"/>
      <c r="I43" s="35"/>
      <c r="J43" s="36"/>
      <c r="K43" s="142"/>
    </row>
    <row r="44" spans="1:11">
      <c r="A44" s="121" t="str">
        <f>A42</f>
        <v>JANVIER</v>
      </c>
      <c r="B44" s="37" t="s">
        <v>61</v>
      </c>
      <c r="C44" s="38">
        <f>+C5</f>
        <v>372754</v>
      </c>
      <c r="D44" s="49"/>
      <c r="E44" s="49">
        <f>D5</f>
        <v>8085000</v>
      </c>
      <c r="F44" s="49"/>
      <c r="G44" s="124"/>
      <c r="H44" s="51">
        <f>+F5</f>
        <v>5090500</v>
      </c>
      <c r="I44" s="125">
        <f>+E5</f>
        <v>1181661</v>
      </c>
      <c r="J44" s="30">
        <f>+SUM(C44:G44)-(H44+I44)</f>
        <v>2185593</v>
      </c>
      <c r="K44" s="143" t="b">
        <f>J44=I5</f>
        <v>1</v>
      </c>
    </row>
    <row r="45" spans="1:11">
      <c r="A45" s="43" t="s">
        <v>62</v>
      </c>
      <c r="B45" s="24"/>
      <c r="C45" s="35"/>
      <c r="D45" s="24"/>
      <c r="E45" s="24"/>
      <c r="F45" s="24"/>
      <c r="G45" s="24"/>
      <c r="H45" s="24"/>
      <c r="I45" s="24"/>
      <c r="J45" s="36"/>
      <c r="K45" s="142"/>
    </row>
    <row r="46" spans="1:11">
      <c r="A46" s="121" t="str">
        <f>+A44</f>
        <v>JANVIER</v>
      </c>
      <c r="B46" s="37" t="s">
        <v>24</v>
      </c>
      <c r="C46" s="124">
        <f>+C3</f>
        <v>2935794</v>
      </c>
      <c r="D46" s="131">
        <f>+G3</f>
        <v>0</v>
      </c>
      <c r="E46" s="49"/>
      <c r="F46" s="49"/>
      <c r="G46" s="49"/>
      <c r="H46" s="51">
        <f>+F3</f>
        <v>2000000</v>
      </c>
      <c r="I46" s="53">
        <f>+E3</f>
        <v>623345</v>
      </c>
      <c r="J46" s="30">
        <f>+SUM(C46:G46)-(H46+I46)</f>
        <v>312449</v>
      </c>
      <c r="K46" s="143" t="b">
        <f>+J46=I3</f>
        <v>1</v>
      </c>
    </row>
    <row r="47" spans="1:11">
      <c r="A47" s="121" t="str">
        <f t="shared" ref="A47" si="23">+A46</f>
        <v>JANVIER</v>
      </c>
      <c r="B47" s="37" t="s">
        <v>64</v>
      </c>
      <c r="C47" s="124">
        <f>+C4</f>
        <v>9142472</v>
      </c>
      <c r="D47" s="49">
        <f>+G4</f>
        <v>17502402</v>
      </c>
      <c r="E47" s="48"/>
      <c r="F47" s="48"/>
      <c r="G47" s="48">
        <f>+D4</f>
        <v>0</v>
      </c>
      <c r="H47" s="32">
        <f>+F4</f>
        <v>6000000</v>
      </c>
      <c r="I47" s="50">
        <f>+E4</f>
        <v>5503487</v>
      </c>
      <c r="J47" s="30">
        <f>+SUM(C47:G47)-(H47+I47)</f>
        <v>15141387</v>
      </c>
      <c r="K47" s="143" t="b">
        <f>+J47=I4</f>
        <v>1</v>
      </c>
    </row>
    <row r="48" spans="1:11" ht="15.75">
      <c r="C48" s="140">
        <f>SUM(C30:C47)</f>
        <v>13671678</v>
      </c>
      <c r="I48" s="139">
        <f>SUM(I30:I47)</f>
        <v>12086593</v>
      </c>
      <c r="J48" s="104">
        <f>+SUM(J30:J47)</f>
        <v>19087487</v>
      </c>
      <c r="K48" s="5" t="b">
        <f>J48=I19</f>
        <v>1</v>
      </c>
    </row>
    <row r="49" spans="1:16" ht="15.75">
      <c r="C49" s="140"/>
      <c r="I49" s="139"/>
      <c r="J49" s="104"/>
    </row>
    <row r="50" spans="1:16" ht="15.75">
      <c r="A50" s="157"/>
      <c r="B50" s="157"/>
      <c r="C50" s="158"/>
      <c r="D50" s="157"/>
      <c r="E50" s="157"/>
      <c r="F50" s="157"/>
      <c r="G50" s="157"/>
      <c r="H50" s="157"/>
      <c r="I50" s="159"/>
      <c r="J50" s="160"/>
      <c r="K50" s="157"/>
      <c r="L50" s="161"/>
      <c r="M50" s="161"/>
      <c r="N50" s="161"/>
      <c r="O50" s="161"/>
      <c r="P50" s="157"/>
    </row>
    <row r="52" spans="1:16" ht="15.75">
      <c r="A52" s="6" t="s">
        <v>36</v>
      </c>
      <c r="B52" s="6" t="s">
        <v>1</v>
      </c>
      <c r="C52" s="6">
        <v>45261</v>
      </c>
      <c r="D52" s="7" t="s">
        <v>37</v>
      </c>
      <c r="E52" s="7" t="s">
        <v>38</v>
      </c>
      <c r="F52" s="7" t="s">
        <v>39</v>
      </c>
      <c r="G52" s="7" t="s">
        <v>40</v>
      </c>
      <c r="H52" s="6">
        <v>45291</v>
      </c>
      <c r="I52" s="7" t="s">
        <v>41</v>
      </c>
      <c r="K52" s="45"/>
      <c r="L52" s="45" t="s">
        <v>42</v>
      </c>
      <c r="M52" s="45" t="s">
        <v>43</v>
      </c>
      <c r="N52" s="45" t="s">
        <v>44</v>
      </c>
      <c r="O52" s="45" t="s">
        <v>45</v>
      </c>
    </row>
    <row r="53" spans="1:16" ht="16.5">
      <c r="A53" s="58" t="str">
        <f>K53</f>
        <v>BCI</v>
      </c>
      <c r="B53" s="59" t="s">
        <v>46</v>
      </c>
      <c r="C53" s="61">
        <v>5869139</v>
      </c>
      <c r="D53" s="61">
        <f>+L53</f>
        <v>0</v>
      </c>
      <c r="E53" s="61">
        <f>+N53</f>
        <v>933345</v>
      </c>
      <c r="F53" s="61">
        <f>+M53</f>
        <v>2000000</v>
      </c>
      <c r="G53" s="61">
        <f t="shared" ref="G53:G68" si="24">+O53</f>
        <v>0</v>
      </c>
      <c r="H53" s="61">
        <v>2935794</v>
      </c>
      <c r="I53" s="61">
        <f>+C53+D53-E53-F53+G53</f>
        <v>2935794</v>
      </c>
      <c r="J53" s="9">
        <f>I53-H53</f>
        <v>0</v>
      </c>
      <c r="K53" s="45" t="s">
        <v>24</v>
      </c>
      <c r="L53" s="178">
        <v>0</v>
      </c>
      <c r="M53" s="178">
        <v>2000000</v>
      </c>
      <c r="N53" s="178">
        <v>933345</v>
      </c>
      <c r="O53" s="178">
        <v>0</v>
      </c>
    </row>
    <row r="54" spans="1:16" ht="16.5">
      <c r="A54" s="58" t="str">
        <f t="shared" ref="A54:A68" si="25">K54</f>
        <v>BCI-Sous Compte</v>
      </c>
      <c r="B54" s="59" t="s">
        <v>46</v>
      </c>
      <c r="C54" s="61">
        <v>18128149</v>
      </c>
      <c r="D54" s="61">
        <f>+L54</f>
        <v>0</v>
      </c>
      <c r="E54" s="61">
        <f t="shared" ref="E54:E59" si="26">+N54</f>
        <v>4985677</v>
      </c>
      <c r="F54" s="61">
        <f t="shared" ref="F54:F61" si="27">+M54</f>
        <v>4000000</v>
      </c>
      <c r="G54" s="61">
        <f t="shared" si="24"/>
        <v>0</v>
      </c>
      <c r="H54" s="61">
        <v>9142472</v>
      </c>
      <c r="I54" s="61">
        <f t="shared" ref="I54:I59" si="28">+C54+D54-E54-F54+G54</f>
        <v>9142472</v>
      </c>
      <c r="J54" s="9">
        <f t="shared" ref="J54:J68" si="29">I54-H54</f>
        <v>0</v>
      </c>
      <c r="K54" s="45" t="s">
        <v>147</v>
      </c>
      <c r="L54" s="178">
        <v>0</v>
      </c>
      <c r="M54" s="178">
        <v>4000000</v>
      </c>
      <c r="N54" s="178">
        <v>4985677</v>
      </c>
      <c r="O54" s="178">
        <v>0</v>
      </c>
    </row>
    <row r="55" spans="1:16" ht="16.5">
      <c r="A55" s="58" t="str">
        <f t="shared" si="25"/>
        <v>Caisse</v>
      </c>
      <c r="B55" s="59" t="s">
        <v>25</v>
      </c>
      <c r="C55" s="61">
        <v>396849</v>
      </c>
      <c r="D55" s="61">
        <f t="shared" ref="D55:D68" si="30">+L55</f>
        <v>6715000</v>
      </c>
      <c r="E55" s="61">
        <f t="shared" si="26"/>
        <v>3387095</v>
      </c>
      <c r="F55" s="61">
        <f t="shared" si="27"/>
        <v>3352000</v>
      </c>
      <c r="G55" s="61">
        <f t="shared" si="24"/>
        <v>0</v>
      </c>
      <c r="H55" s="61">
        <v>372754</v>
      </c>
      <c r="I55" s="61">
        <f t="shared" si="28"/>
        <v>372754</v>
      </c>
      <c r="J55" s="9">
        <f t="shared" si="29"/>
        <v>0</v>
      </c>
      <c r="K55" s="45" t="s">
        <v>25</v>
      </c>
      <c r="L55" s="178">
        <v>6715000</v>
      </c>
      <c r="M55" s="178">
        <v>3352000</v>
      </c>
      <c r="N55" s="178">
        <v>3387095</v>
      </c>
      <c r="O55" s="178">
        <v>0</v>
      </c>
    </row>
    <row r="56" spans="1:16" ht="16.5">
      <c r="A56" s="58" t="str">
        <f t="shared" si="25"/>
        <v>Crépin</v>
      </c>
      <c r="B56" s="59" t="s">
        <v>2</v>
      </c>
      <c r="C56" s="61">
        <v>896120</v>
      </c>
      <c r="D56" s="61">
        <f t="shared" si="30"/>
        <v>405000</v>
      </c>
      <c r="E56" s="61">
        <f t="shared" si="26"/>
        <v>785000</v>
      </c>
      <c r="F56" s="61">
        <f t="shared" si="27"/>
        <v>340000</v>
      </c>
      <c r="G56" s="61">
        <f t="shared" si="24"/>
        <v>0</v>
      </c>
      <c r="H56" s="61">
        <v>176120</v>
      </c>
      <c r="I56" s="61">
        <f t="shared" si="28"/>
        <v>176120</v>
      </c>
      <c r="J56" s="9">
        <f t="shared" si="29"/>
        <v>0</v>
      </c>
      <c r="K56" s="45" t="s">
        <v>47</v>
      </c>
      <c r="L56" s="178">
        <v>405000</v>
      </c>
      <c r="M56" s="178">
        <v>340000</v>
      </c>
      <c r="N56" s="178">
        <v>785000</v>
      </c>
      <c r="O56" s="178">
        <v>0</v>
      </c>
    </row>
    <row r="57" spans="1:16" ht="16.5">
      <c r="A57" s="58" t="str">
        <f t="shared" si="25"/>
        <v>Donald-Roméo</v>
      </c>
      <c r="B57" s="59" t="s">
        <v>153</v>
      </c>
      <c r="C57" s="61">
        <v>180155</v>
      </c>
      <c r="D57" s="61">
        <f t="shared" si="30"/>
        <v>452000</v>
      </c>
      <c r="E57" s="61">
        <f t="shared" si="26"/>
        <v>630750</v>
      </c>
      <c r="F57" s="61">
        <f t="shared" si="27"/>
        <v>0</v>
      </c>
      <c r="G57" s="61">
        <f t="shared" si="24"/>
        <v>0</v>
      </c>
      <c r="H57" s="61">
        <v>1405</v>
      </c>
      <c r="I57" s="61">
        <f t="shared" si="28"/>
        <v>1405</v>
      </c>
      <c r="J57" s="9">
        <f t="shared" si="29"/>
        <v>0</v>
      </c>
      <c r="K57" s="45" t="s">
        <v>293</v>
      </c>
      <c r="L57" s="178">
        <v>452000</v>
      </c>
      <c r="M57" s="178">
        <v>0</v>
      </c>
      <c r="N57" s="178">
        <v>630750</v>
      </c>
      <c r="O57" s="178">
        <v>0</v>
      </c>
    </row>
    <row r="58" spans="1:16" ht="16.5">
      <c r="A58" s="58" t="str">
        <f t="shared" si="25"/>
        <v>Dovi</v>
      </c>
      <c r="B58" s="59" t="s">
        <v>2</v>
      </c>
      <c r="C58" s="61">
        <v>26500</v>
      </c>
      <c r="D58" s="61">
        <f t="shared" si="30"/>
        <v>270000</v>
      </c>
      <c r="E58" s="61">
        <f t="shared" si="26"/>
        <v>30600</v>
      </c>
      <c r="F58" s="61">
        <f t="shared" si="27"/>
        <v>250000</v>
      </c>
      <c r="G58" s="61">
        <f t="shared" si="24"/>
        <v>0</v>
      </c>
      <c r="H58" s="61">
        <v>15900</v>
      </c>
      <c r="I58" s="61">
        <f t="shared" si="28"/>
        <v>15900</v>
      </c>
      <c r="J58" s="9">
        <f t="shared" si="29"/>
        <v>0</v>
      </c>
      <c r="K58" s="45" t="s">
        <v>300</v>
      </c>
      <c r="L58" s="178">
        <v>270000</v>
      </c>
      <c r="M58" s="178">
        <v>250000</v>
      </c>
      <c r="N58" s="178">
        <v>30600</v>
      </c>
      <c r="O58" s="178">
        <v>0</v>
      </c>
    </row>
    <row r="59" spans="1:16" ht="16.5">
      <c r="A59" s="58" t="str">
        <f t="shared" si="25"/>
        <v>Evariste</v>
      </c>
      <c r="B59" s="59" t="s">
        <v>154</v>
      </c>
      <c r="C59" s="61">
        <v>204475</v>
      </c>
      <c r="D59" s="61">
        <f t="shared" si="30"/>
        <v>120000</v>
      </c>
      <c r="E59" s="61">
        <f t="shared" si="26"/>
        <v>250500</v>
      </c>
      <c r="F59" s="61">
        <f t="shared" si="27"/>
        <v>60000</v>
      </c>
      <c r="G59" s="61">
        <f t="shared" si="24"/>
        <v>0</v>
      </c>
      <c r="H59" s="61">
        <v>13975</v>
      </c>
      <c r="I59" s="61">
        <f t="shared" si="28"/>
        <v>13975</v>
      </c>
      <c r="J59" s="9">
        <f t="shared" si="29"/>
        <v>0</v>
      </c>
      <c r="K59" s="45" t="s">
        <v>31</v>
      </c>
      <c r="L59" s="178">
        <v>120000</v>
      </c>
      <c r="M59" s="178">
        <v>60000</v>
      </c>
      <c r="N59" s="178">
        <v>250500</v>
      </c>
      <c r="O59" s="178">
        <v>0</v>
      </c>
    </row>
    <row r="60" spans="1:16" ht="16.5">
      <c r="A60" s="58" t="str">
        <f t="shared" si="25"/>
        <v>I55S</v>
      </c>
      <c r="B60" s="115" t="s">
        <v>4</v>
      </c>
      <c r="C60" s="117">
        <v>233614</v>
      </c>
      <c r="D60" s="117">
        <f t="shared" si="30"/>
        <v>0</v>
      </c>
      <c r="E60" s="117">
        <f>+N60</f>
        <v>0</v>
      </c>
      <c r="F60" s="117">
        <f t="shared" si="27"/>
        <v>0</v>
      </c>
      <c r="G60" s="117">
        <f t="shared" si="24"/>
        <v>0</v>
      </c>
      <c r="H60" s="117">
        <v>233614</v>
      </c>
      <c r="I60" s="117">
        <f>+C60+D60-E60-F60+G60</f>
        <v>233614</v>
      </c>
      <c r="J60" s="9">
        <f t="shared" si="29"/>
        <v>0</v>
      </c>
      <c r="K60" s="45" t="s">
        <v>84</v>
      </c>
      <c r="L60" s="178">
        <v>0</v>
      </c>
      <c r="M60" s="178">
        <v>0</v>
      </c>
      <c r="N60" s="178">
        <v>0</v>
      </c>
      <c r="O60" s="178">
        <v>0</v>
      </c>
    </row>
    <row r="61" spans="1:16" ht="16.5">
      <c r="A61" s="58" t="str">
        <f t="shared" si="25"/>
        <v>I73X</v>
      </c>
      <c r="B61" s="115" t="s">
        <v>4</v>
      </c>
      <c r="C61" s="117">
        <v>249769</v>
      </c>
      <c r="D61" s="117">
        <f t="shared" si="30"/>
        <v>0</v>
      </c>
      <c r="E61" s="117">
        <f>+N61</f>
        <v>0</v>
      </c>
      <c r="F61" s="117">
        <f t="shared" si="27"/>
        <v>0</v>
      </c>
      <c r="G61" s="117">
        <f t="shared" si="24"/>
        <v>0</v>
      </c>
      <c r="H61" s="117">
        <v>249769</v>
      </c>
      <c r="I61" s="117">
        <f t="shared" ref="I61:I68" si="31">+C61+D61-E61-F61+G61</f>
        <v>249769</v>
      </c>
      <c r="J61" s="9">
        <f t="shared" si="29"/>
        <v>0</v>
      </c>
      <c r="K61" s="45" t="s">
        <v>83</v>
      </c>
      <c r="L61" s="178">
        <v>0</v>
      </c>
      <c r="M61" s="178">
        <v>0</v>
      </c>
      <c r="N61" s="178">
        <v>0</v>
      </c>
      <c r="O61" s="178">
        <v>0</v>
      </c>
    </row>
    <row r="62" spans="1:16" ht="16.5">
      <c r="A62" s="58" t="str">
        <f t="shared" si="25"/>
        <v>Grace</v>
      </c>
      <c r="B62" s="59" t="s">
        <v>2</v>
      </c>
      <c r="C62" s="181">
        <v>4000</v>
      </c>
      <c r="D62" s="61">
        <f t="shared" si="30"/>
        <v>40000</v>
      </c>
      <c r="E62" s="61">
        <f t="shared" ref="E62:E68" si="32">+N62</f>
        <v>25000</v>
      </c>
      <c r="F62" s="61">
        <f>+M62</f>
        <v>0</v>
      </c>
      <c r="G62" s="61">
        <f t="shared" si="24"/>
        <v>0</v>
      </c>
      <c r="H62" s="181">
        <v>19000</v>
      </c>
      <c r="I62" s="181">
        <f t="shared" si="31"/>
        <v>19000</v>
      </c>
      <c r="J62" s="9">
        <f t="shared" si="29"/>
        <v>0</v>
      </c>
      <c r="K62" s="183" t="s">
        <v>142</v>
      </c>
      <c r="L62" s="178">
        <v>40000</v>
      </c>
      <c r="M62" s="178">
        <v>0</v>
      </c>
      <c r="N62" s="178">
        <v>25000</v>
      </c>
      <c r="O62" s="178">
        <v>0</v>
      </c>
    </row>
    <row r="63" spans="1:16" ht="16.5">
      <c r="A63" s="58" t="str">
        <f t="shared" si="25"/>
        <v>Hurielle</v>
      </c>
      <c r="B63" s="97" t="s">
        <v>153</v>
      </c>
      <c r="C63" s="61">
        <v>169200</v>
      </c>
      <c r="D63" s="61">
        <f t="shared" si="30"/>
        <v>20000</v>
      </c>
      <c r="E63" s="61">
        <f t="shared" si="32"/>
        <v>177000</v>
      </c>
      <c r="F63" s="61">
        <f t="shared" ref="F63:F68" si="33">+M63</f>
        <v>0</v>
      </c>
      <c r="G63" s="61">
        <f t="shared" si="24"/>
        <v>0</v>
      </c>
      <c r="H63" s="181">
        <v>12200</v>
      </c>
      <c r="I63" s="181">
        <f t="shared" si="31"/>
        <v>12200</v>
      </c>
      <c r="J63" s="9">
        <f t="shared" si="29"/>
        <v>0</v>
      </c>
      <c r="K63" s="45" t="s">
        <v>196</v>
      </c>
      <c r="L63" s="178">
        <v>20000</v>
      </c>
      <c r="M63" s="178"/>
      <c r="N63" s="178">
        <v>177000</v>
      </c>
      <c r="O63" s="178">
        <v>0</v>
      </c>
    </row>
    <row r="64" spans="1:16" ht="16.5">
      <c r="A64" s="58" t="str">
        <f t="shared" si="25"/>
        <v>IT87</v>
      </c>
      <c r="B64" s="59" t="s">
        <v>4</v>
      </c>
      <c r="C64" s="181">
        <v>-4350</v>
      </c>
      <c r="D64" s="61">
        <f t="shared" si="30"/>
        <v>536000</v>
      </c>
      <c r="E64" s="61">
        <f t="shared" si="32"/>
        <v>357700</v>
      </c>
      <c r="F64" s="61">
        <f t="shared" si="33"/>
        <v>55000</v>
      </c>
      <c r="G64" s="61">
        <f t="shared" si="24"/>
        <v>0</v>
      </c>
      <c r="H64" s="181">
        <v>118950</v>
      </c>
      <c r="I64" s="181">
        <f t="shared" si="31"/>
        <v>118950</v>
      </c>
      <c r="J64" s="9">
        <f t="shared" si="29"/>
        <v>0</v>
      </c>
      <c r="K64" s="183" t="s">
        <v>307</v>
      </c>
      <c r="L64" s="178">
        <v>536000</v>
      </c>
      <c r="M64" s="178">
        <v>55000</v>
      </c>
      <c r="N64" s="178">
        <v>357700</v>
      </c>
      <c r="O64" s="178">
        <v>0</v>
      </c>
    </row>
    <row r="65" spans="1:15" ht="16.5">
      <c r="A65" s="58" t="str">
        <f t="shared" si="25"/>
        <v>Merveille</v>
      </c>
      <c r="B65" s="97" t="s">
        <v>314</v>
      </c>
      <c r="C65" s="61">
        <v>7400</v>
      </c>
      <c r="D65" s="61">
        <f t="shared" si="30"/>
        <v>20000</v>
      </c>
      <c r="E65" s="61">
        <f t="shared" si="32"/>
        <v>21000</v>
      </c>
      <c r="F65" s="61">
        <f t="shared" si="33"/>
        <v>0</v>
      </c>
      <c r="G65" s="61">
        <f t="shared" si="24"/>
        <v>0</v>
      </c>
      <c r="H65" s="181">
        <v>6400</v>
      </c>
      <c r="I65" s="181">
        <f t="shared" si="31"/>
        <v>6400</v>
      </c>
      <c r="J65" s="9">
        <f t="shared" si="29"/>
        <v>0</v>
      </c>
      <c r="K65" s="45" t="s">
        <v>93</v>
      </c>
      <c r="L65" s="178">
        <v>20000</v>
      </c>
      <c r="M65" s="178">
        <v>0</v>
      </c>
      <c r="N65" s="178">
        <v>21000</v>
      </c>
      <c r="O65" s="178">
        <v>0</v>
      </c>
    </row>
    <row r="66" spans="1:15" ht="16.5">
      <c r="A66" s="58" t="str">
        <f t="shared" si="25"/>
        <v>Oracle</v>
      </c>
      <c r="B66" s="97" t="s">
        <v>153</v>
      </c>
      <c r="C66" s="61">
        <v>188725</v>
      </c>
      <c r="D66" s="61">
        <f t="shared" si="30"/>
        <v>273000</v>
      </c>
      <c r="E66" s="61">
        <f t="shared" si="32"/>
        <v>455800</v>
      </c>
      <c r="F66" s="61">
        <f t="shared" si="33"/>
        <v>0</v>
      </c>
      <c r="G66" s="61">
        <f t="shared" si="24"/>
        <v>0</v>
      </c>
      <c r="H66" s="181">
        <v>5925</v>
      </c>
      <c r="I66" s="181">
        <f t="shared" si="31"/>
        <v>5925</v>
      </c>
      <c r="J66" s="9">
        <f t="shared" si="29"/>
        <v>0</v>
      </c>
      <c r="K66" s="45" t="s">
        <v>294</v>
      </c>
      <c r="L66" s="178">
        <v>273000</v>
      </c>
      <c r="M66" s="178">
        <v>0</v>
      </c>
      <c r="N66" s="178">
        <v>455800</v>
      </c>
      <c r="O66" s="178">
        <v>0</v>
      </c>
    </row>
    <row r="67" spans="1:15" ht="16.5">
      <c r="A67" s="58" t="str">
        <f t="shared" si="25"/>
        <v>P29</v>
      </c>
      <c r="B67" s="59" t="s">
        <v>4</v>
      </c>
      <c r="C67" s="61">
        <v>323500</v>
      </c>
      <c r="D67" s="61">
        <f t="shared" si="30"/>
        <v>1045000</v>
      </c>
      <c r="E67" s="61">
        <f t="shared" si="32"/>
        <v>771200</v>
      </c>
      <c r="F67" s="61">
        <f t="shared" si="33"/>
        <v>300000</v>
      </c>
      <c r="G67" s="61">
        <f t="shared" si="24"/>
        <v>0</v>
      </c>
      <c r="H67" s="181">
        <v>297300</v>
      </c>
      <c r="I67" s="181">
        <f t="shared" si="31"/>
        <v>297300</v>
      </c>
      <c r="J67" s="9">
        <f t="shared" si="29"/>
        <v>0</v>
      </c>
      <c r="K67" s="45" t="s">
        <v>29</v>
      </c>
      <c r="L67" s="178">
        <v>1045000</v>
      </c>
      <c r="M67" s="178">
        <v>300000</v>
      </c>
      <c r="N67" s="178">
        <v>771200</v>
      </c>
      <c r="O67" s="178">
        <v>0</v>
      </c>
    </row>
    <row r="68" spans="1:15" ht="16.5">
      <c r="A68" s="58" t="str">
        <f t="shared" si="25"/>
        <v>T73</v>
      </c>
      <c r="B68" s="59" t="s">
        <v>4</v>
      </c>
      <c r="C68" s="61">
        <v>134000</v>
      </c>
      <c r="D68" s="61">
        <f t="shared" si="30"/>
        <v>511000</v>
      </c>
      <c r="E68" s="61">
        <f t="shared" si="32"/>
        <v>524900</v>
      </c>
      <c r="F68" s="61">
        <f t="shared" si="33"/>
        <v>50000</v>
      </c>
      <c r="G68" s="61">
        <f t="shared" si="24"/>
        <v>0</v>
      </c>
      <c r="H68" s="181">
        <v>70100</v>
      </c>
      <c r="I68" s="181">
        <f t="shared" si="31"/>
        <v>70100</v>
      </c>
      <c r="J68" s="9">
        <f t="shared" si="29"/>
        <v>0</v>
      </c>
      <c r="K68" s="45" t="s">
        <v>264</v>
      </c>
      <c r="L68" s="178">
        <v>511000</v>
      </c>
      <c r="M68" s="178">
        <v>50000</v>
      </c>
      <c r="N68" s="178">
        <v>524900</v>
      </c>
      <c r="O68" s="178">
        <v>0</v>
      </c>
    </row>
    <row r="69" spans="1:15" ht="16.5">
      <c r="A69" s="10" t="s">
        <v>50</v>
      </c>
      <c r="B69" s="11"/>
      <c r="C69" s="12">
        <f t="shared" ref="C69:I69" si="34">SUM(C53:C68)</f>
        <v>27007245</v>
      </c>
      <c r="D69" s="57">
        <f t="shared" si="34"/>
        <v>10407000</v>
      </c>
      <c r="E69" s="57">
        <f t="shared" si="34"/>
        <v>13335567</v>
      </c>
      <c r="F69" s="57">
        <f t="shared" si="34"/>
        <v>10407000</v>
      </c>
      <c r="G69" s="57">
        <f t="shared" si="34"/>
        <v>0</v>
      </c>
      <c r="H69" s="57">
        <f t="shared" si="34"/>
        <v>13671678</v>
      </c>
      <c r="I69" s="57">
        <f t="shared" si="34"/>
        <v>13671678</v>
      </c>
      <c r="J69" s="9"/>
      <c r="K69" s="3"/>
      <c r="L69" s="47">
        <f>+SUM(L53:L68)</f>
        <v>10407000</v>
      </c>
      <c r="M69" s="47">
        <f>+SUM(M53:M68)</f>
        <v>10407000</v>
      </c>
      <c r="N69" s="47">
        <f>+SUM(N53:N68)</f>
        <v>13335567</v>
      </c>
      <c r="O69" s="47">
        <f>+SUM(O53:O68)</f>
        <v>0</v>
      </c>
    </row>
    <row r="70" spans="1:15" ht="16.5">
      <c r="A70" s="10"/>
      <c r="B70" s="11"/>
      <c r="C70" s="12"/>
      <c r="D70" s="13"/>
      <c r="E70" s="12"/>
      <c r="F70" s="13"/>
      <c r="G70" s="12"/>
      <c r="H70" s="12"/>
      <c r="I70" s="13" t="b">
        <f>I69=D72</f>
        <v>1</v>
      </c>
      <c r="J70" s="9"/>
      <c r="L70" s="5"/>
      <c r="M70" s="5"/>
      <c r="N70" s="5"/>
      <c r="O70" s="5"/>
    </row>
    <row r="71" spans="1:15" ht="16.5">
      <c r="A71" s="10" t="s">
        <v>342</v>
      </c>
      <c r="B71" s="11" t="s">
        <v>164</v>
      </c>
      <c r="C71" s="12" t="s">
        <v>165</v>
      </c>
      <c r="D71" s="12" t="s">
        <v>343</v>
      </c>
      <c r="E71" s="12" t="s">
        <v>51</v>
      </c>
      <c r="F71" s="12"/>
      <c r="G71" s="12">
        <f>+D69-F69</f>
        <v>0</v>
      </c>
      <c r="H71" s="12"/>
      <c r="I71" s="206"/>
    </row>
    <row r="72" spans="1:15" ht="16.5">
      <c r="A72" s="14">
        <f>C69</f>
        <v>27007245</v>
      </c>
      <c r="B72" s="15">
        <f>G69</f>
        <v>0</v>
      </c>
      <c r="C72" s="12">
        <f>E69</f>
        <v>13335567</v>
      </c>
      <c r="D72" s="12">
        <f>A72+B72-C72</f>
        <v>13671678</v>
      </c>
      <c r="E72" s="13">
        <f>I69-D72</f>
        <v>0</v>
      </c>
      <c r="F72" s="12"/>
      <c r="G72" s="12"/>
      <c r="H72" s="12"/>
      <c r="I72" s="12"/>
    </row>
    <row r="73" spans="1:15" ht="16.5">
      <c r="A73" s="14"/>
      <c r="B73" s="15"/>
      <c r="C73" s="12"/>
      <c r="D73" s="12"/>
      <c r="E73" s="13"/>
      <c r="F73" s="12"/>
      <c r="G73" s="12"/>
      <c r="H73" s="12"/>
      <c r="I73" s="12"/>
    </row>
    <row r="74" spans="1:15">
      <c r="A74" s="16" t="s">
        <v>52</v>
      </c>
      <c r="B74" s="16"/>
      <c r="C74" s="16"/>
      <c r="D74" s="17"/>
      <c r="E74" s="17"/>
      <c r="F74" s="17"/>
      <c r="G74" s="17"/>
      <c r="H74" s="17"/>
      <c r="I74" s="17"/>
    </row>
    <row r="75" spans="1:15">
      <c r="A75" s="18" t="s">
        <v>344</v>
      </c>
      <c r="B75" s="18"/>
      <c r="C75" s="18"/>
      <c r="D75" s="18"/>
      <c r="E75" s="18"/>
      <c r="F75" s="18"/>
      <c r="G75" s="18"/>
      <c r="H75" s="18"/>
      <c r="I75" s="18"/>
      <c r="J75" s="18"/>
    </row>
    <row r="76" spans="1:15">
      <c r="A76" s="19"/>
      <c r="B76" s="17"/>
      <c r="C76" s="20"/>
      <c r="D76" s="20"/>
      <c r="E76" s="20"/>
      <c r="F76" s="20"/>
      <c r="G76" s="20"/>
      <c r="H76" s="17"/>
      <c r="I76" s="17"/>
    </row>
    <row r="77" spans="1:15">
      <c r="A77" s="166" t="s">
        <v>53</v>
      </c>
      <c r="B77" s="168" t="s">
        <v>54</v>
      </c>
      <c r="C77" s="170" t="s">
        <v>345</v>
      </c>
      <c r="D77" s="171" t="s">
        <v>55</v>
      </c>
      <c r="E77" s="172"/>
      <c r="F77" s="172"/>
      <c r="G77" s="173"/>
      <c r="H77" s="174" t="s">
        <v>56</v>
      </c>
      <c r="I77" s="162" t="s">
        <v>57</v>
      </c>
      <c r="J77" s="204"/>
    </row>
    <row r="78" spans="1:15" ht="25.5">
      <c r="A78" s="167"/>
      <c r="B78" s="169"/>
      <c r="C78" s="22"/>
      <c r="D78" s="21" t="s">
        <v>24</v>
      </c>
      <c r="E78" s="21" t="s">
        <v>25</v>
      </c>
      <c r="F78" s="22" t="s">
        <v>122</v>
      </c>
      <c r="G78" s="21" t="s">
        <v>58</v>
      </c>
      <c r="H78" s="175"/>
      <c r="I78" s="163"/>
      <c r="J78" s="165" t="s">
        <v>351</v>
      </c>
      <c r="K78" s="142"/>
    </row>
    <row r="79" spans="1:15">
      <c r="A79" s="23"/>
      <c r="B79" s="24" t="s">
        <v>59</v>
      </c>
      <c r="C79" s="25"/>
      <c r="D79" s="25"/>
      <c r="E79" s="25"/>
      <c r="F79" s="25"/>
      <c r="G79" s="25"/>
      <c r="H79" s="25"/>
      <c r="I79" s="26"/>
      <c r="J79" s="165"/>
      <c r="K79" s="142"/>
    </row>
    <row r="80" spans="1:15">
      <c r="A80" s="121" t="s">
        <v>102</v>
      </c>
      <c r="B80" s="126" t="str">
        <f t="shared" ref="B80:B92" si="35">A56</f>
        <v>Crépin</v>
      </c>
      <c r="C80" s="32">
        <f t="shared" ref="C80:C92" si="36">+C56</f>
        <v>896120</v>
      </c>
      <c r="D80" s="31"/>
      <c r="E80" s="32">
        <f>+D56</f>
        <v>405000</v>
      </c>
      <c r="F80" s="32"/>
      <c r="G80" s="32"/>
      <c r="H80" s="55">
        <f t="shared" ref="H80:H92" si="37">+F56</f>
        <v>340000</v>
      </c>
      <c r="I80" s="32">
        <f t="shared" ref="I80:I92" si="38">+E56</f>
        <v>785000</v>
      </c>
      <c r="J80" s="30">
        <f t="shared" ref="J80:J81" si="39">+SUM(C80:G80)-(H80+I80)</f>
        <v>176120</v>
      </c>
      <c r="K80" s="143" t="b">
        <f t="shared" ref="K80:K92" si="40">J80=I56</f>
        <v>1</v>
      </c>
    </row>
    <row r="81" spans="1:11">
      <c r="A81" s="121" t="str">
        <f>+A80</f>
        <v>DECEMBRE</v>
      </c>
      <c r="B81" s="126" t="str">
        <f t="shared" si="35"/>
        <v>Donald-Roméo</v>
      </c>
      <c r="C81" s="32">
        <f t="shared" si="36"/>
        <v>180155</v>
      </c>
      <c r="D81" s="31"/>
      <c r="E81" s="32">
        <f t="shared" ref="E81:E83" si="41">+D57</f>
        <v>452000</v>
      </c>
      <c r="F81" s="32"/>
      <c r="G81" s="32"/>
      <c r="H81" s="55">
        <f t="shared" si="37"/>
        <v>0</v>
      </c>
      <c r="I81" s="32">
        <f t="shared" si="38"/>
        <v>630750</v>
      </c>
      <c r="J81" s="30">
        <f t="shared" si="39"/>
        <v>1405</v>
      </c>
      <c r="K81" s="143" t="b">
        <f t="shared" si="40"/>
        <v>1</v>
      </c>
    </row>
    <row r="82" spans="1:11">
      <c r="A82" s="121" t="str">
        <f t="shared" ref="A82:A92" si="42">+A81</f>
        <v>DECEMBRE</v>
      </c>
      <c r="B82" s="126" t="str">
        <f t="shared" si="35"/>
        <v>Dovi</v>
      </c>
      <c r="C82" s="32">
        <f t="shared" si="36"/>
        <v>26500</v>
      </c>
      <c r="D82" s="31"/>
      <c r="E82" s="32">
        <f t="shared" si="41"/>
        <v>270000</v>
      </c>
      <c r="F82" s="32"/>
      <c r="G82" s="32"/>
      <c r="H82" s="55">
        <f t="shared" si="37"/>
        <v>250000</v>
      </c>
      <c r="I82" s="32">
        <f t="shared" si="38"/>
        <v>30600</v>
      </c>
      <c r="J82" s="30">
        <f t="shared" ref="J82" si="43">+SUM(C82:G82)-(H82+I82)</f>
        <v>15900</v>
      </c>
      <c r="K82" s="143" t="b">
        <f t="shared" si="40"/>
        <v>1</v>
      </c>
    </row>
    <row r="83" spans="1:11">
      <c r="A83" s="121" t="str">
        <f t="shared" si="42"/>
        <v>DECEMBRE</v>
      </c>
      <c r="B83" s="126" t="str">
        <f t="shared" si="35"/>
        <v>Evariste</v>
      </c>
      <c r="C83" s="32">
        <f t="shared" si="36"/>
        <v>204475</v>
      </c>
      <c r="D83" s="31"/>
      <c r="E83" s="32">
        <f t="shared" si="41"/>
        <v>120000</v>
      </c>
      <c r="F83" s="32"/>
      <c r="G83" s="32"/>
      <c r="H83" s="55">
        <f t="shared" si="37"/>
        <v>60000</v>
      </c>
      <c r="I83" s="32">
        <f t="shared" si="38"/>
        <v>250500</v>
      </c>
      <c r="J83" s="30">
        <f t="shared" ref="J83" si="44">+SUM(C83:G83)-(H83+I83)</f>
        <v>13975</v>
      </c>
      <c r="K83" s="143" t="b">
        <f t="shared" si="40"/>
        <v>1</v>
      </c>
    </row>
    <row r="84" spans="1:11">
      <c r="A84" s="121" t="str">
        <f t="shared" si="42"/>
        <v>DECEMBRE</v>
      </c>
      <c r="B84" s="128" t="str">
        <f t="shared" si="35"/>
        <v>I55S</v>
      </c>
      <c r="C84" s="119">
        <f t="shared" si="36"/>
        <v>233614</v>
      </c>
      <c r="D84" s="122"/>
      <c r="E84" s="119">
        <f>+D60</f>
        <v>0</v>
      </c>
      <c r="F84" s="136"/>
      <c r="G84" s="136"/>
      <c r="H84" s="154">
        <f t="shared" si="37"/>
        <v>0</v>
      </c>
      <c r="I84" s="119">
        <f t="shared" si="38"/>
        <v>0</v>
      </c>
      <c r="J84" s="120">
        <f>+SUM(C84:G84)-(H84+I84)</f>
        <v>233614</v>
      </c>
      <c r="K84" s="143" t="b">
        <f t="shared" si="40"/>
        <v>1</v>
      </c>
    </row>
    <row r="85" spans="1:11">
      <c r="A85" s="121" t="str">
        <f t="shared" si="42"/>
        <v>DECEMBRE</v>
      </c>
      <c r="B85" s="128" t="str">
        <f t="shared" si="35"/>
        <v>I73X</v>
      </c>
      <c r="C85" s="119">
        <f t="shared" si="36"/>
        <v>249769</v>
      </c>
      <c r="D85" s="122"/>
      <c r="E85" s="119">
        <f>+D61</f>
        <v>0</v>
      </c>
      <c r="F85" s="136"/>
      <c r="G85" s="136"/>
      <c r="H85" s="154">
        <f t="shared" si="37"/>
        <v>0</v>
      </c>
      <c r="I85" s="119">
        <f t="shared" si="38"/>
        <v>0</v>
      </c>
      <c r="J85" s="120">
        <f t="shared" ref="J85:J92" si="45">+SUM(C85:G85)-(H85+I85)</f>
        <v>249769</v>
      </c>
      <c r="K85" s="143" t="b">
        <f t="shared" si="40"/>
        <v>1</v>
      </c>
    </row>
    <row r="86" spans="1:11">
      <c r="A86" s="121" t="str">
        <f t="shared" si="42"/>
        <v>DECEMBRE</v>
      </c>
      <c r="B86" s="126" t="str">
        <f t="shared" si="35"/>
        <v>Grace</v>
      </c>
      <c r="C86" s="32">
        <f t="shared" si="36"/>
        <v>4000</v>
      </c>
      <c r="D86" s="31"/>
      <c r="E86" s="32">
        <f>+D62</f>
        <v>40000</v>
      </c>
      <c r="F86" s="32"/>
      <c r="G86" s="103"/>
      <c r="H86" s="55">
        <f t="shared" si="37"/>
        <v>0</v>
      </c>
      <c r="I86" s="32">
        <f t="shared" si="38"/>
        <v>25000</v>
      </c>
      <c r="J86" s="30">
        <f t="shared" si="45"/>
        <v>19000</v>
      </c>
      <c r="K86" s="143" t="b">
        <f t="shared" si="40"/>
        <v>1</v>
      </c>
    </row>
    <row r="87" spans="1:11">
      <c r="A87" s="121" t="str">
        <f t="shared" si="42"/>
        <v>DECEMBRE</v>
      </c>
      <c r="B87" s="126" t="str">
        <f t="shared" si="35"/>
        <v>Hurielle</v>
      </c>
      <c r="C87" s="32">
        <f t="shared" si="36"/>
        <v>169200</v>
      </c>
      <c r="D87" s="31"/>
      <c r="E87" s="32">
        <f t="shared" ref="E87:E92" si="46">+D63</f>
        <v>20000</v>
      </c>
      <c r="F87" s="32"/>
      <c r="G87" s="103"/>
      <c r="H87" s="55">
        <f t="shared" si="37"/>
        <v>0</v>
      </c>
      <c r="I87" s="32">
        <f t="shared" si="38"/>
        <v>177000</v>
      </c>
      <c r="J87" s="30">
        <f t="shared" si="45"/>
        <v>12200</v>
      </c>
      <c r="K87" s="143" t="b">
        <f t="shared" si="40"/>
        <v>1</v>
      </c>
    </row>
    <row r="88" spans="1:11">
      <c r="A88" s="121" t="str">
        <f t="shared" si="42"/>
        <v>DECEMBRE</v>
      </c>
      <c r="B88" s="126" t="str">
        <f t="shared" si="35"/>
        <v>IT87</v>
      </c>
      <c r="C88" s="32">
        <f t="shared" si="36"/>
        <v>-4350</v>
      </c>
      <c r="D88" s="31"/>
      <c r="E88" s="32">
        <f t="shared" si="46"/>
        <v>536000</v>
      </c>
      <c r="F88" s="32"/>
      <c r="G88" s="103"/>
      <c r="H88" s="55">
        <f t="shared" si="37"/>
        <v>55000</v>
      </c>
      <c r="I88" s="32">
        <f t="shared" si="38"/>
        <v>357700</v>
      </c>
      <c r="J88" s="30">
        <f t="shared" si="45"/>
        <v>118950</v>
      </c>
      <c r="K88" s="143" t="b">
        <f t="shared" si="40"/>
        <v>1</v>
      </c>
    </row>
    <row r="89" spans="1:11">
      <c r="A89" s="121" t="str">
        <f t="shared" si="42"/>
        <v>DECEMBRE</v>
      </c>
      <c r="B89" s="126" t="str">
        <f t="shared" si="35"/>
        <v>Merveille</v>
      </c>
      <c r="C89" s="32">
        <f t="shared" si="36"/>
        <v>7400</v>
      </c>
      <c r="D89" s="31"/>
      <c r="E89" s="32">
        <f t="shared" si="46"/>
        <v>20000</v>
      </c>
      <c r="F89" s="32"/>
      <c r="G89" s="103"/>
      <c r="H89" s="55">
        <f t="shared" si="37"/>
        <v>0</v>
      </c>
      <c r="I89" s="32">
        <f t="shared" si="38"/>
        <v>21000</v>
      </c>
      <c r="J89" s="30">
        <f t="shared" si="45"/>
        <v>6400</v>
      </c>
      <c r="K89" s="143" t="b">
        <f t="shared" si="40"/>
        <v>1</v>
      </c>
    </row>
    <row r="90" spans="1:11">
      <c r="A90" s="121" t="str">
        <f t="shared" si="42"/>
        <v>DECEMBRE</v>
      </c>
      <c r="B90" s="126" t="str">
        <f t="shared" si="35"/>
        <v>Oracle</v>
      </c>
      <c r="C90" s="32">
        <f t="shared" si="36"/>
        <v>188725</v>
      </c>
      <c r="D90" s="31"/>
      <c r="E90" s="32">
        <f t="shared" si="46"/>
        <v>273000</v>
      </c>
      <c r="F90" s="32"/>
      <c r="G90" s="103"/>
      <c r="H90" s="55">
        <f t="shared" si="37"/>
        <v>0</v>
      </c>
      <c r="I90" s="32">
        <f t="shared" si="38"/>
        <v>455800</v>
      </c>
      <c r="J90" s="30">
        <f t="shared" si="45"/>
        <v>5925</v>
      </c>
      <c r="K90" s="143" t="b">
        <f t="shared" si="40"/>
        <v>1</v>
      </c>
    </row>
    <row r="91" spans="1:11">
      <c r="A91" s="121" t="str">
        <f t="shared" si="42"/>
        <v>DECEMBRE</v>
      </c>
      <c r="B91" s="126" t="str">
        <f t="shared" si="35"/>
        <v>P29</v>
      </c>
      <c r="C91" s="32">
        <f t="shared" si="36"/>
        <v>323500</v>
      </c>
      <c r="D91" s="118"/>
      <c r="E91" s="32">
        <f t="shared" si="46"/>
        <v>1045000</v>
      </c>
      <c r="F91" s="51"/>
      <c r="G91" s="137"/>
      <c r="H91" s="55">
        <f t="shared" si="37"/>
        <v>300000</v>
      </c>
      <c r="I91" s="32">
        <f t="shared" si="38"/>
        <v>771200</v>
      </c>
      <c r="J91" s="30">
        <f t="shared" si="45"/>
        <v>297300</v>
      </c>
      <c r="K91" s="143" t="b">
        <f t="shared" si="40"/>
        <v>1</v>
      </c>
    </row>
    <row r="92" spans="1:11">
      <c r="A92" s="121" t="str">
        <f t="shared" si="42"/>
        <v>DECEMBRE</v>
      </c>
      <c r="B92" s="126" t="str">
        <f t="shared" si="35"/>
        <v>T73</v>
      </c>
      <c r="C92" s="32">
        <f t="shared" si="36"/>
        <v>134000</v>
      </c>
      <c r="D92" s="118"/>
      <c r="E92" s="32">
        <f t="shared" si="46"/>
        <v>511000</v>
      </c>
      <c r="F92" s="51"/>
      <c r="G92" s="137"/>
      <c r="H92" s="55">
        <f t="shared" si="37"/>
        <v>50000</v>
      </c>
      <c r="I92" s="32">
        <f t="shared" si="38"/>
        <v>524900</v>
      </c>
      <c r="J92" s="30">
        <f t="shared" si="45"/>
        <v>70100</v>
      </c>
      <c r="K92" s="143" t="b">
        <f t="shared" si="40"/>
        <v>1</v>
      </c>
    </row>
    <row r="93" spans="1:11">
      <c r="A93" s="34" t="s">
        <v>60</v>
      </c>
      <c r="B93" s="35"/>
      <c r="C93" s="35"/>
      <c r="D93" s="35"/>
      <c r="E93" s="35"/>
      <c r="F93" s="35"/>
      <c r="G93" s="35"/>
      <c r="H93" s="35"/>
      <c r="I93" s="35"/>
      <c r="J93" s="36"/>
      <c r="K93" s="142"/>
    </row>
    <row r="94" spans="1:11">
      <c r="A94" s="121" t="str">
        <f>A92</f>
        <v>DECEMBRE</v>
      </c>
      <c r="B94" s="37" t="s">
        <v>61</v>
      </c>
      <c r="C94" s="38">
        <f>+C55</f>
        <v>396849</v>
      </c>
      <c r="D94" s="49"/>
      <c r="E94" s="49">
        <f>D55</f>
        <v>6715000</v>
      </c>
      <c r="F94" s="49"/>
      <c r="G94" s="124"/>
      <c r="H94" s="51">
        <f>+F55</f>
        <v>3352000</v>
      </c>
      <c r="I94" s="125">
        <f>+E55</f>
        <v>3387095</v>
      </c>
      <c r="J94" s="30">
        <f>+SUM(C94:G94)-(H94+I94)</f>
        <v>372754</v>
      </c>
      <c r="K94" s="143" t="b">
        <f>J94=I55</f>
        <v>1</v>
      </c>
    </row>
    <row r="95" spans="1:11">
      <c r="A95" s="43" t="s">
        <v>62</v>
      </c>
      <c r="B95" s="24"/>
      <c r="C95" s="35"/>
      <c r="D95" s="24"/>
      <c r="E95" s="24"/>
      <c r="F95" s="24"/>
      <c r="G95" s="24"/>
      <c r="H95" s="24"/>
      <c r="I95" s="24"/>
      <c r="J95" s="36"/>
      <c r="K95" s="142"/>
    </row>
    <row r="96" spans="1:11">
      <c r="A96" s="121" t="str">
        <f>+A94</f>
        <v>DECEMBRE</v>
      </c>
      <c r="B96" s="37" t="s">
        <v>24</v>
      </c>
      <c r="C96" s="124">
        <f>+C53</f>
        <v>5869139</v>
      </c>
      <c r="D96" s="131">
        <f>+G53</f>
        <v>0</v>
      </c>
      <c r="E96" s="49"/>
      <c r="F96" s="49"/>
      <c r="G96" s="49"/>
      <c r="H96" s="51">
        <f>+F53</f>
        <v>2000000</v>
      </c>
      <c r="I96" s="53">
        <f>+E53</f>
        <v>933345</v>
      </c>
      <c r="J96" s="30">
        <f>+SUM(C96:G96)-(H96+I96)</f>
        <v>2935794</v>
      </c>
      <c r="K96" s="143" t="b">
        <f>+J96=I53</f>
        <v>1</v>
      </c>
    </row>
    <row r="97" spans="1:16">
      <c r="A97" s="121" t="str">
        <f t="shared" ref="A97" si="47">+A96</f>
        <v>DECEMBRE</v>
      </c>
      <c r="B97" s="37" t="s">
        <v>64</v>
      </c>
      <c r="C97" s="124">
        <f>+C54</f>
        <v>18128149</v>
      </c>
      <c r="D97" s="49">
        <f>+G54</f>
        <v>0</v>
      </c>
      <c r="E97" s="48"/>
      <c r="F97" s="48"/>
      <c r="G97" s="48">
        <f>+D54</f>
        <v>0</v>
      </c>
      <c r="H97" s="32">
        <f>+F54</f>
        <v>4000000</v>
      </c>
      <c r="I97" s="50">
        <f>+E54</f>
        <v>4985677</v>
      </c>
      <c r="J97" s="30">
        <f>+SUM(C97:G97)-(H97+I97)</f>
        <v>9142472</v>
      </c>
      <c r="K97" s="143" t="b">
        <f>+J97=I54</f>
        <v>1</v>
      </c>
    </row>
    <row r="98" spans="1:16" ht="15.75">
      <c r="C98" s="140">
        <f>SUM(C80:C97)</f>
        <v>27007245</v>
      </c>
      <c r="I98" s="139">
        <f>SUM(I80:I97)</f>
        <v>13335567</v>
      </c>
      <c r="J98" s="104">
        <f>+SUM(J80:J97)</f>
        <v>13671678</v>
      </c>
      <c r="K98" s="5" t="b">
        <f>J98=I69</f>
        <v>1</v>
      </c>
    </row>
    <row r="99" spans="1:16" ht="15.75">
      <c r="C99" s="140"/>
      <c r="I99" s="139"/>
      <c r="J99" s="104"/>
    </row>
    <row r="100" spans="1:16" ht="15.75">
      <c r="A100" s="157"/>
      <c r="B100" s="157"/>
      <c r="C100" s="158"/>
      <c r="D100" s="157"/>
      <c r="E100" s="157"/>
      <c r="F100" s="157"/>
      <c r="G100" s="157"/>
      <c r="H100" s="157"/>
      <c r="I100" s="159"/>
      <c r="J100" s="160"/>
      <c r="K100" s="157"/>
      <c r="L100" s="161"/>
      <c r="M100" s="161"/>
      <c r="N100" s="161"/>
      <c r="O100" s="161"/>
      <c r="P100" s="157"/>
    </row>
    <row r="102" spans="1:16" ht="15.75">
      <c r="A102" s="6" t="s">
        <v>36</v>
      </c>
      <c r="B102" s="6" t="s">
        <v>1</v>
      </c>
      <c r="C102" s="6">
        <v>45231</v>
      </c>
      <c r="D102" s="7" t="s">
        <v>37</v>
      </c>
      <c r="E102" s="7" t="s">
        <v>38</v>
      </c>
      <c r="F102" s="7" t="s">
        <v>39</v>
      </c>
      <c r="G102" s="7" t="s">
        <v>40</v>
      </c>
      <c r="H102" s="6">
        <v>45260</v>
      </c>
      <c r="I102" s="7" t="s">
        <v>41</v>
      </c>
      <c r="K102" s="45"/>
      <c r="L102" s="45" t="s">
        <v>42</v>
      </c>
      <c r="M102" s="45" t="s">
        <v>43</v>
      </c>
      <c r="N102" s="45" t="s">
        <v>44</v>
      </c>
      <c r="O102" s="45" t="s">
        <v>45</v>
      </c>
    </row>
    <row r="103" spans="1:16" ht="16.5">
      <c r="A103" s="58" t="str">
        <f>K103</f>
        <v>BCI</v>
      </c>
      <c r="B103" s="59" t="s">
        <v>46</v>
      </c>
      <c r="C103" s="61">
        <v>10810740</v>
      </c>
      <c r="D103" s="61">
        <f>+L103</f>
        <v>0</v>
      </c>
      <c r="E103" s="61">
        <f>+N103</f>
        <v>941601</v>
      </c>
      <c r="F103" s="61">
        <f>+M103</f>
        <v>4000000</v>
      </c>
      <c r="G103" s="61">
        <f t="shared" ref="G103:G118" si="48">+O103</f>
        <v>0</v>
      </c>
      <c r="H103" s="61">
        <v>5869139</v>
      </c>
      <c r="I103" s="61">
        <f>+C103+D103-E103-F103+G103</f>
        <v>5869139</v>
      </c>
      <c r="J103" s="9">
        <f>I103-H103</f>
        <v>0</v>
      </c>
      <c r="K103" s="45" t="s">
        <v>24</v>
      </c>
      <c r="L103" s="178">
        <v>0</v>
      </c>
      <c r="M103" s="178">
        <v>4000000</v>
      </c>
      <c r="N103" s="178">
        <v>941601</v>
      </c>
      <c r="O103" s="178">
        <v>0</v>
      </c>
    </row>
    <row r="104" spans="1:16" ht="16.5">
      <c r="A104" s="58" t="str">
        <f t="shared" ref="A104:A118" si="49">K104</f>
        <v>BCI-Sous Compte</v>
      </c>
      <c r="B104" s="59" t="s">
        <v>46</v>
      </c>
      <c r="C104" s="61">
        <v>97835</v>
      </c>
      <c r="D104" s="61">
        <f>+L104</f>
        <v>0</v>
      </c>
      <c r="E104" s="61">
        <f t="shared" ref="E104:E109" si="50">+N104</f>
        <v>4251915</v>
      </c>
      <c r="F104" s="61">
        <f t="shared" ref="F104:F111" si="51">+M104</f>
        <v>4000000</v>
      </c>
      <c r="G104" s="61">
        <f t="shared" si="48"/>
        <v>26282229</v>
      </c>
      <c r="H104" s="61">
        <v>18128149</v>
      </c>
      <c r="I104" s="61">
        <f t="shared" ref="I104:I109" si="52">+C104+D104-E104-F104+G104</f>
        <v>18128149</v>
      </c>
      <c r="J104" s="9">
        <f t="shared" ref="J104:J118" si="53">I104-H104</f>
        <v>0</v>
      </c>
      <c r="K104" s="45" t="s">
        <v>147</v>
      </c>
      <c r="L104" s="178">
        <v>0</v>
      </c>
      <c r="M104" s="178">
        <v>4000000</v>
      </c>
      <c r="N104" s="178">
        <v>4251915</v>
      </c>
      <c r="O104" s="178">
        <v>26282229</v>
      </c>
    </row>
    <row r="105" spans="1:16" ht="16.5">
      <c r="A105" s="58" t="str">
        <f t="shared" si="49"/>
        <v>Caisse</v>
      </c>
      <c r="B105" s="59" t="s">
        <v>25</v>
      </c>
      <c r="C105" s="61">
        <v>468930</v>
      </c>
      <c r="D105" s="61">
        <f t="shared" ref="D105:D118" si="54">+L105</f>
        <v>8030000</v>
      </c>
      <c r="E105" s="61">
        <f t="shared" si="50"/>
        <v>1522581</v>
      </c>
      <c r="F105" s="61">
        <f t="shared" si="51"/>
        <v>6579500</v>
      </c>
      <c r="G105" s="61">
        <f t="shared" si="48"/>
        <v>0</v>
      </c>
      <c r="H105" s="61">
        <v>396849</v>
      </c>
      <c r="I105" s="61">
        <f t="shared" si="52"/>
        <v>396849</v>
      </c>
      <c r="J105" s="9">
        <f t="shared" si="53"/>
        <v>0</v>
      </c>
      <c r="K105" s="45" t="s">
        <v>25</v>
      </c>
      <c r="L105" s="178">
        <v>8030000</v>
      </c>
      <c r="M105" s="178">
        <v>6579500</v>
      </c>
      <c r="N105" s="178">
        <v>1522581</v>
      </c>
      <c r="O105" s="178">
        <v>0</v>
      </c>
    </row>
    <row r="106" spans="1:16" ht="16.5">
      <c r="A106" s="58" t="str">
        <f t="shared" si="49"/>
        <v>Crépin</v>
      </c>
      <c r="B106" s="59" t="s">
        <v>2</v>
      </c>
      <c r="C106" s="61">
        <v>175370</v>
      </c>
      <c r="D106" s="61">
        <f t="shared" si="54"/>
        <v>1550000</v>
      </c>
      <c r="E106" s="61">
        <f t="shared" si="50"/>
        <v>748250</v>
      </c>
      <c r="F106" s="61">
        <f t="shared" si="51"/>
        <v>81000</v>
      </c>
      <c r="G106" s="61">
        <f t="shared" si="48"/>
        <v>0</v>
      </c>
      <c r="H106" s="61">
        <v>896120</v>
      </c>
      <c r="I106" s="61">
        <f t="shared" si="52"/>
        <v>896120</v>
      </c>
      <c r="J106" s="9">
        <f t="shared" si="53"/>
        <v>0</v>
      </c>
      <c r="K106" s="45" t="s">
        <v>47</v>
      </c>
      <c r="L106" s="178">
        <v>1550000</v>
      </c>
      <c r="M106" s="178">
        <v>81000</v>
      </c>
      <c r="N106" s="178">
        <v>748250</v>
      </c>
      <c r="O106" s="178">
        <v>0</v>
      </c>
    </row>
    <row r="107" spans="1:16" ht="16.5">
      <c r="A107" s="58" t="str">
        <f t="shared" si="49"/>
        <v>Donald-Roméo</v>
      </c>
      <c r="B107" s="59" t="s">
        <v>153</v>
      </c>
      <c r="C107" s="61">
        <v>17705</v>
      </c>
      <c r="D107" s="61">
        <f t="shared" si="54"/>
        <v>671000</v>
      </c>
      <c r="E107" s="61">
        <f t="shared" si="50"/>
        <v>508550</v>
      </c>
      <c r="F107" s="61">
        <f t="shared" si="51"/>
        <v>0</v>
      </c>
      <c r="G107" s="61">
        <f t="shared" si="48"/>
        <v>0</v>
      </c>
      <c r="H107" s="61">
        <v>180155</v>
      </c>
      <c r="I107" s="61">
        <f t="shared" si="52"/>
        <v>180155</v>
      </c>
      <c r="J107" s="9">
        <f t="shared" si="53"/>
        <v>0</v>
      </c>
      <c r="K107" s="45" t="s">
        <v>293</v>
      </c>
      <c r="L107" s="178">
        <v>671000</v>
      </c>
      <c r="M107" s="178">
        <v>0</v>
      </c>
      <c r="N107" s="178">
        <v>508550</v>
      </c>
      <c r="O107" s="178">
        <v>0</v>
      </c>
    </row>
    <row r="108" spans="1:16" ht="16.5">
      <c r="A108" s="58" t="str">
        <f t="shared" si="49"/>
        <v>Dovi</v>
      </c>
      <c r="B108" s="59" t="s">
        <v>2</v>
      </c>
      <c r="C108" s="61">
        <v>13000</v>
      </c>
      <c r="D108" s="61">
        <f t="shared" si="54"/>
        <v>211000</v>
      </c>
      <c r="E108" s="61">
        <f t="shared" si="50"/>
        <v>197500</v>
      </c>
      <c r="F108" s="61">
        <f t="shared" si="51"/>
        <v>0</v>
      </c>
      <c r="G108" s="61">
        <f t="shared" si="48"/>
        <v>0</v>
      </c>
      <c r="H108" s="61">
        <v>26500</v>
      </c>
      <c r="I108" s="61">
        <f t="shared" si="52"/>
        <v>26500</v>
      </c>
      <c r="J108" s="9">
        <f t="shared" si="53"/>
        <v>0</v>
      </c>
      <c r="K108" s="45" t="s">
        <v>300</v>
      </c>
      <c r="L108" s="178">
        <v>211000</v>
      </c>
      <c r="M108" s="178">
        <v>0</v>
      </c>
      <c r="N108" s="178">
        <v>197500</v>
      </c>
      <c r="O108" s="178">
        <v>0</v>
      </c>
    </row>
    <row r="109" spans="1:16" ht="16.5">
      <c r="A109" s="58" t="str">
        <f t="shared" si="49"/>
        <v>Evariste</v>
      </c>
      <c r="B109" s="59" t="s">
        <v>154</v>
      </c>
      <c r="C109" s="61">
        <v>11475</v>
      </c>
      <c r="D109" s="61">
        <f t="shared" si="54"/>
        <v>462000</v>
      </c>
      <c r="E109" s="61">
        <f t="shared" si="50"/>
        <v>269000</v>
      </c>
      <c r="F109" s="61">
        <f t="shared" si="51"/>
        <v>0</v>
      </c>
      <c r="G109" s="61">
        <f t="shared" si="48"/>
        <v>0</v>
      </c>
      <c r="H109" s="61">
        <v>204475</v>
      </c>
      <c r="I109" s="61">
        <f t="shared" si="52"/>
        <v>204475</v>
      </c>
      <c r="J109" s="9">
        <f t="shared" si="53"/>
        <v>0</v>
      </c>
      <c r="K109" s="45" t="s">
        <v>31</v>
      </c>
      <c r="L109" s="178">
        <v>462000</v>
      </c>
      <c r="M109" s="178">
        <v>0</v>
      </c>
      <c r="N109" s="178">
        <v>269000</v>
      </c>
      <c r="O109" s="178">
        <v>0</v>
      </c>
    </row>
    <row r="110" spans="1:16" ht="16.5">
      <c r="A110" s="58" t="str">
        <f t="shared" si="49"/>
        <v>I55S</v>
      </c>
      <c r="B110" s="115" t="s">
        <v>4</v>
      </c>
      <c r="C110" s="117">
        <v>233614</v>
      </c>
      <c r="D110" s="117">
        <f t="shared" si="54"/>
        <v>0</v>
      </c>
      <c r="E110" s="117">
        <f>+N110</f>
        <v>0</v>
      </c>
      <c r="F110" s="117">
        <f t="shared" si="51"/>
        <v>0</v>
      </c>
      <c r="G110" s="117">
        <f t="shared" si="48"/>
        <v>0</v>
      </c>
      <c r="H110" s="117">
        <v>233614</v>
      </c>
      <c r="I110" s="117">
        <f>+C110+D110-E110-F110+G110</f>
        <v>233614</v>
      </c>
      <c r="J110" s="9">
        <f t="shared" si="53"/>
        <v>0</v>
      </c>
      <c r="K110" s="45" t="s">
        <v>84</v>
      </c>
      <c r="L110" s="178">
        <v>0</v>
      </c>
      <c r="M110" s="178">
        <v>0</v>
      </c>
      <c r="N110" s="178">
        <v>0</v>
      </c>
      <c r="O110" s="178">
        <v>0</v>
      </c>
    </row>
    <row r="111" spans="1:16" ht="16.5">
      <c r="A111" s="58" t="str">
        <f t="shared" si="49"/>
        <v>I73X</v>
      </c>
      <c r="B111" s="115" t="s">
        <v>4</v>
      </c>
      <c r="C111" s="117">
        <v>249769</v>
      </c>
      <c r="D111" s="117">
        <f t="shared" si="54"/>
        <v>0</v>
      </c>
      <c r="E111" s="117">
        <f>+N111</f>
        <v>0</v>
      </c>
      <c r="F111" s="117">
        <f t="shared" si="51"/>
        <v>0</v>
      </c>
      <c r="G111" s="117">
        <f t="shared" si="48"/>
        <v>0</v>
      </c>
      <c r="H111" s="117">
        <v>249769</v>
      </c>
      <c r="I111" s="117">
        <f t="shared" ref="I111:I118" si="55">+C111+D111-E111-F111+G111</f>
        <v>249769</v>
      </c>
      <c r="J111" s="9">
        <f t="shared" si="53"/>
        <v>0</v>
      </c>
      <c r="K111" s="45" t="s">
        <v>83</v>
      </c>
      <c r="L111" s="178">
        <v>0</v>
      </c>
      <c r="M111" s="178">
        <v>0</v>
      </c>
      <c r="N111" s="178">
        <v>0</v>
      </c>
      <c r="O111" s="178">
        <v>0</v>
      </c>
    </row>
    <row r="112" spans="1:16" ht="16.5">
      <c r="A112" s="58" t="str">
        <f t="shared" si="49"/>
        <v>Grace</v>
      </c>
      <c r="B112" s="59" t="s">
        <v>2</v>
      </c>
      <c r="C112" s="181">
        <v>0</v>
      </c>
      <c r="D112" s="61">
        <f t="shared" si="54"/>
        <v>40000</v>
      </c>
      <c r="E112" s="61">
        <f t="shared" ref="E112:E118" si="56">+N112</f>
        <v>36000</v>
      </c>
      <c r="F112" s="61">
        <f>+M112</f>
        <v>0</v>
      </c>
      <c r="G112" s="61">
        <f t="shared" si="48"/>
        <v>0</v>
      </c>
      <c r="H112" s="181">
        <v>4000</v>
      </c>
      <c r="I112" s="181">
        <f t="shared" si="55"/>
        <v>4000</v>
      </c>
      <c r="J112" s="9">
        <f t="shared" si="53"/>
        <v>0</v>
      </c>
      <c r="K112" s="183" t="s">
        <v>142</v>
      </c>
      <c r="L112" s="178">
        <v>40000</v>
      </c>
      <c r="M112" s="178">
        <v>0</v>
      </c>
      <c r="N112" s="178">
        <v>36000</v>
      </c>
      <c r="O112" s="178">
        <v>0</v>
      </c>
    </row>
    <row r="113" spans="1:15" ht="16.5">
      <c r="A113" s="58" t="str">
        <f t="shared" si="49"/>
        <v>Hurielle</v>
      </c>
      <c r="B113" s="97" t="s">
        <v>153</v>
      </c>
      <c r="C113" s="61">
        <v>13200</v>
      </c>
      <c r="D113" s="61">
        <f t="shared" si="54"/>
        <v>462000</v>
      </c>
      <c r="E113" s="61">
        <f t="shared" si="56"/>
        <v>276000</v>
      </c>
      <c r="F113" s="61">
        <f t="shared" ref="F113:F118" si="57">+M113</f>
        <v>30000</v>
      </c>
      <c r="G113" s="61">
        <f t="shared" si="48"/>
        <v>0</v>
      </c>
      <c r="H113" s="181">
        <v>169200</v>
      </c>
      <c r="I113" s="181">
        <f t="shared" si="55"/>
        <v>169200</v>
      </c>
      <c r="J113" s="9">
        <f t="shared" si="53"/>
        <v>0</v>
      </c>
      <c r="K113" s="45" t="s">
        <v>196</v>
      </c>
      <c r="L113" s="178">
        <v>462000</v>
      </c>
      <c r="M113" s="178">
        <v>30000</v>
      </c>
      <c r="N113" s="178">
        <v>276000</v>
      </c>
      <c r="O113" s="178">
        <v>0</v>
      </c>
    </row>
    <row r="114" spans="1:15" ht="16.5">
      <c r="A114" s="58" t="str">
        <f t="shared" si="49"/>
        <v>IT87</v>
      </c>
      <c r="B114" s="59" t="s">
        <v>4</v>
      </c>
      <c r="C114" s="181">
        <v>14200</v>
      </c>
      <c r="D114" s="61">
        <f t="shared" si="54"/>
        <v>588000</v>
      </c>
      <c r="E114" s="61">
        <f t="shared" si="56"/>
        <v>606550</v>
      </c>
      <c r="F114" s="61">
        <f t="shared" si="57"/>
        <v>0</v>
      </c>
      <c r="G114" s="61">
        <f t="shared" si="48"/>
        <v>0</v>
      </c>
      <c r="H114" s="181">
        <v>-4350</v>
      </c>
      <c r="I114" s="181">
        <f t="shared" si="55"/>
        <v>-4350</v>
      </c>
      <c r="J114" s="9">
        <f t="shared" si="53"/>
        <v>0</v>
      </c>
      <c r="K114" s="183" t="s">
        <v>307</v>
      </c>
      <c r="L114" s="178">
        <v>588000</v>
      </c>
      <c r="M114" s="178">
        <v>0</v>
      </c>
      <c r="N114" s="178">
        <v>606550</v>
      </c>
      <c r="O114" s="178">
        <v>0</v>
      </c>
    </row>
    <row r="115" spans="1:15" ht="16.5">
      <c r="A115" s="58" t="str">
        <f t="shared" si="49"/>
        <v>Merveille</v>
      </c>
      <c r="B115" s="97" t="s">
        <v>314</v>
      </c>
      <c r="C115" s="61">
        <v>900</v>
      </c>
      <c r="D115" s="61">
        <f t="shared" si="54"/>
        <v>154000</v>
      </c>
      <c r="E115" s="61">
        <f t="shared" si="56"/>
        <v>147500</v>
      </c>
      <c r="F115" s="61">
        <f t="shared" si="57"/>
        <v>0</v>
      </c>
      <c r="G115" s="61">
        <f t="shared" si="48"/>
        <v>0</v>
      </c>
      <c r="H115" s="181">
        <v>7400</v>
      </c>
      <c r="I115" s="181">
        <f t="shared" si="55"/>
        <v>7400</v>
      </c>
      <c r="J115" s="9">
        <f t="shared" si="53"/>
        <v>0</v>
      </c>
      <c r="K115" s="45" t="s">
        <v>93</v>
      </c>
      <c r="L115" s="178">
        <v>154000</v>
      </c>
      <c r="M115" s="178">
        <v>0</v>
      </c>
      <c r="N115" s="178">
        <v>147500</v>
      </c>
      <c r="O115" s="178">
        <v>0</v>
      </c>
    </row>
    <row r="116" spans="1:15" ht="16.5">
      <c r="A116" s="58" t="str">
        <f t="shared" si="49"/>
        <v>Oracle</v>
      </c>
      <c r="B116" s="97" t="s">
        <v>153</v>
      </c>
      <c r="C116" s="61">
        <v>14725</v>
      </c>
      <c r="D116" s="61">
        <f t="shared" si="54"/>
        <v>528000</v>
      </c>
      <c r="E116" s="61">
        <f t="shared" si="56"/>
        <v>354000</v>
      </c>
      <c r="F116" s="61">
        <f t="shared" si="57"/>
        <v>0</v>
      </c>
      <c r="G116" s="61">
        <f t="shared" si="48"/>
        <v>0</v>
      </c>
      <c r="H116" s="181">
        <v>188725</v>
      </c>
      <c r="I116" s="181">
        <f t="shared" si="55"/>
        <v>188725</v>
      </c>
      <c r="J116" s="9">
        <f t="shared" si="53"/>
        <v>0</v>
      </c>
      <c r="K116" s="45" t="s">
        <v>294</v>
      </c>
      <c r="L116" s="178">
        <v>528000</v>
      </c>
      <c r="M116" s="178">
        <v>0</v>
      </c>
      <c r="N116" s="178">
        <v>354000</v>
      </c>
      <c r="O116" s="178">
        <v>0</v>
      </c>
    </row>
    <row r="117" spans="1:15" ht="16.5">
      <c r="A117" s="58" t="str">
        <f t="shared" si="49"/>
        <v>P29</v>
      </c>
      <c r="B117" s="59" t="s">
        <v>4</v>
      </c>
      <c r="C117" s="61">
        <v>41200</v>
      </c>
      <c r="D117" s="61">
        <f t="shared" si="54"/>
        <v>1181000</v>
      </c>
      <c r="E117" s="61">
        <f t="shared" si="56"/>
        <v>898700</v>
      </c>
      <c r="F117" s="61">
        <f t="shared" si="57"/>
        <v>0</v>
      </c>
      <c r="G117" s="61">
        <f t="shared" si="48"/>
        <v>0</v>
      </c>
      <c r="H117" s="181">
        <v>323500</v>
      </c>
      <c r="I117" s="181">
        <f t="shared" si="55"/>
        <v>323500</v>
      </c>
      <c r="J117" s="9">
        <f t="shared" si="53"/>
        <v>0</v>
      </c>
      <c r="K117" s="45" t="s">
        <v>29</v>
      </c>
      <c r="L117" s="178">
        <v>1181000</v>
      </c>
      <c r="M117" s="178">
        <v>0</v>
      </c>
      <c r="N117" s="178">
        <v>898700</v>
      </c>
      <c r="O117" s="178">
        <v>0</v>
      </c>
    </row>
    <row r="118" spans="1:15" ht="16.5">
      <c r="A118" s="58" t="str">
        <f t="shared" si="49"/>
        <v>T73</v>
      </c>
      <c r="B118" s="59" t="s">
        <v>4</v>
      </c>
      <c r="C118" s="61">
        <v>63000</v>
      </c>
      <c r="D118" s="61">
        <f t="shared" si="54"/>
        <v>813500</v>
      </c>
      <c r="E118" s="61">
        <f t="shared" si="56"/>
        <v>742500</v>
      </c>
      <c r="F118" s="61">
        <f t="shared" si="57"/>
        <v>0</v>
      </c>
      <c r="G118" s="61">
        <f t="shared" si="48"/>
        <v>0</v>
      </c>
      <c r="H118" s="181">
        <v>134000</v>
      </c>
      <c r="I118" s="181">
        <f t="shared" si="55"/>
        <v>134000</v>
      </c>
      <c r="J118" s="9">
        <f t="shared" si="53"/>
        <v>0</v>
      </c>
      <c r="K118" s="45" t="s">
        <v>264</v>
      </c>
      <c r="L118" s="178">
        <v>813500</v>
      </c>
      <c r="M118" s="178">
        <v>0</v>
      </c>
      <c r="N118" s="178">
        <v>742500</v>
      </c>
      <c r="O118" s="178">
        <v>0</v>
      </c>
    </row>
    <row r="119" spans="1:15" ht="16.5">
      <c r="A119" s="10" t="s">
        <v>50</v>
      </c>
      <c r="B119" s="11"/>
      <c r="C119" s="12">
        <f t="shared" ref="C119:I119" si="58">SUM(C103:C118)</f>
        <v>12225663</v>
      </c>
      <c r="D119" s="57">
        <f t="shared" si="58"/>
        <v>14690500</v>
      </c>
      <c r="E119" s="57">
        <f t="shared" si="58"/>
        <v>11500647</v>
      </c>
      <c r="F119" s="57">
        <f t="shared" si="58"/>
        <v>14690500</v>
      </c>
      <c r="G119" s="57">
        <f t="shared" si="58"/>
        <v>26282229</v>
      </c>
      <c r="H119" s="57">
        <f t="shared" si="58"/>
        <v>27007245</v>
      </c>
      <c r="I119" s="57">
        <f t="shared" si="58"/>
        <v>27007245</v>
      </c>
      <c r="J119" s="9"/>
      <c r="K119" s="3"/>
      <c r="L119" s="47">
        <f>+SUM(L103:L118)</f>
        <v>14690500</v>
      </c>
      <c r="M119" s="47">
        <f>+SUM(M103:M118)</f>
        <v>14690500</v>
      </c>
      <c r="N119" s="47">
        <f>+SUM(N103:N118)</f>
        <v>11500647</v>
      </c>
      <c r="O119" s="47">
        <f>+SUM(O103:O118)</f>
        <v>26282229</v>
      </c>
    </row>
    <row r="120" spans="1:15" ht="16.5">
      <c r="A120" s="10"/>
      <c r="B120" s="11"/>
      <c r="C120" s="12"/>
      <c r="D120" s="13"/>
      <c r="E120" s="12"/>
      <c r="F120" s="13"/>
      <c r="G120" s="12"/>
      <c r="H120" s="12"/>
      <c r="I120" s="13" t="b">
        <f>I119=D122</f>
        <v>1</v>
      </c>
      <c r="J120" s="9"/>
      <c r="L120" s="5"/>
      <c r="M120" s="5"/>
      <c r="N120" s="5"/>
      <c r="O120" s="5"/>
    </row>
    <row r="121" spans="1:15" ht="16.5">
      <c r="A121" s="10" t="s">
        <v>331</v>
      </c>
      <c r="B121" s="11" t="s">
        <v>254</v>
      </c>
      <c r="C121" s="12" t="s">
        <v>162</v>
      </c>
      <c r="D121" s="12" t="s">
        <v>332</v>
      </c>
      <c r="E121" s="12" t="s">
        <v>51</v>
      </c>
      <c r="F121" s="12"/>
      <c r="G121" s="12">
        <f>+D119-F119</f>
        <v>0</v>
      </c>
      <c r="H121" s="12"/>
      <c r="I121" s="206"/>
    </row>
    <row r="122" spans="1:15" ht="16.5">
      <c r="A122" s="14">
        <f>C119</f>
        <v>12225663</v>
      </c>
      <c r="B122" s="15">
        <f>G119</f>
        <v>26282229</v>
      </c>
      <c r="C122" s="12">
        <f>E119</f>
        <v>11500647</v>
      </c>
      <c r="D122" s="12">
        <f>A122+B122-C122</f>
        <v>27007245</v>
      </c>
      <c r="E122" s="13">
        <f>I119-D122</f>
        <v>0</v>
      </c>
      <c r="F122" s="12"/>
      <c r="G122" s="12"/>
      <c r="H122" s="12"/>
      <c r="I122" s="12"/>
    </row>
    <row r="123" spans="1:15" ht="16.5">
      <c r="A123" s="14"/>
      <c r="B123" s="15"/>
      <c r="C123" s="12"/>
      <c r="D123" s="12"/>
      <c r="E123" s="13"/>
      <c r="F123" s="12"/>
      <c r="G123" s="12"/>
      <c r="H123" s="12"/>
      <c r="I123" s="12"/>
    </row>
    <row r="124" spans="1:15">
      <c r="A124" s="16" t="s">
        <v>52</v>
      </c>
      <c r="B124" s="16"/>
      <c r="C124" s="16"/>
      <c r="D124" s="17"/>
      <c r="E124" s="17"/>
      <c r="F124" s="17"/>
      <c r="G124" s="17"/>
      <c r="H124" s="17"/>
      <c r="I124" s="17"/>
    </row>
    <row r="125" spans="1:15">
      <c r="A125" s="18" t="s">
        <v>333</v>
      </c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1:15">
      <c r="A126" s="19"/>
      <c r="B126" s="17"/>
      <c r="C126" s="20"/>
      <c r="D126" s="20"/>
      <c r="E126" s="20"/>
      <c r="F126" s="20"/>
      <c r="G126" s="20"/>
      <c r="H126" s="17"/>
      <c r="I126" s="17"/>
    </row>
    <row r="127" spans="1:15">
      <c r="A127" s="166" t="s">
        <v>53</v>
      </c>
      <c r="B127" s="168" t="s">
        <v>54</v>
      </c>
      <c r="C127" s="170" t="s">
        <v>334</v>
      </c>
      <c r="D127" s="171" t="s">
        <v>55</v>
      </c>
      <c r="E127" s="172"/>
      <c r="F127" s="172"/>
      <c r="G127" s="173"/>
      <c r="H127" s="174" t="s">
        <v>56</v>
      </c>
      <c r="I127" s="162" t="s">
        <v>57</v>
      </c>
      <c r="J127" s="204"/>
    </row>
    <row r="128" spans="1:15" ht="25.5">
      <c r="A128" s="167"/>
      <c r="B128" s="169"/>
      <c r="C128" s="22"/>
      <c r="D128" s="21" t="s">
        <v>24</v>
      </c>
      <c r="E128" s="21" t="s">
        <v>25</v>
      </c>
      <c r="F128" s="22" t="s">
        <v>122</v>
      </c>
      <c r="G128" s="21" t="s">
        <v>58</v>
      </c>
      <c r="H128" s="175"/>
      <c r="I128" s="163"/>
      <c r="J128" s="165" t="s">
        <v>352</v>
      </c>
      <c r="K128" s="142"/>
    </row>
    <row r="129" spans="1:11">
      <c r="A129" s="23"/>
      <c r="B129" s="24" t="s">
        <v>59</v>
      </c>
      <c r="C129" s="25"/>
      <c r="D129" s="25"/>
      <c r="E129" s="25"/>
      <c r="F129" s="25"/>
      <c r="G129" s="25"/>
      <c r="H129" s="25"/>
      <c r="I129" s="26"/>
      <c r="J129" s="165"/>
      <c r="K129" s="142"/>
    </row>
    <row r="130" spans="1:11">
      <c r="A130" s="121" t="s">
        <v>98</v>
      </c>
      <c r="B130" s="126" t="str">
        <f t="shared" ref="B130:B142" si="59">A106</f>
        <v>Crépin</v>
      </c>
      <c r="C130" s="32">
        <f t="shared" ref="C130:C142" si="60">+C106</f>
        <v>175370</v>
      </c>
      <c r="D130" s="31"/>
      <c r="E130" s="32">
        <f>+D106</f>
        <v>1550000</v>
      </c>
      <c r="F130" s="32"/>
      <c r="G130" s="32"/>
      <c r="H130" s="55">
        <f t="shared" ref="H130:H142" si="61">+F106</f>
        <v>81000</v>
      </c>
      <c r="I130" s="32">
        <f t="shared" ref="I130:I142" si="62">+E106</f>
        <v>748250</v>
      </c>
      <c r="J130" s="30">
        <f t="shared" ref="J130:J131" si="63">+SUM(C130:G130)-(H130+I130)</f>
        <v>896120</v>
      </c>
      <c r="K130" s="143" t="b">
        <f t="shared" ref="K130:K142" si="64">J130=I106</f>
        <v>1</v>
      </c>
    </row>
    <row r="131" spans="1:11">
      <c r="A131" s="121" t="str">
        <f>+A130</f>
        <v>NOVEMBRE</v>
      </c>
      <c r="B131" s="126" t="str">
        <f t="shared" si="59"/>
        <v>Donald-Roméo</v>
      </c>
      <c r="C131" s="32">
        <f t="shared" si="60"/>
        <v>17705</v>
      </c>
      <c r="D131" s="31"/>
      <c r="E131" s="32">
        <f t="shared" ref="E131:E133" si="65">+D107</f>
        <v>671000</v>
      </c>
      <c r="F131" s="32"/>
      <c r="G131" s="32"/>
      <c r="H131" s="55">
        <f t="shared" si="61"/>
        <v>0</v>
      </c>
      <c r="I131" s="32">
        <f t="shared" si="62"/>
        <v>508550</v>
      </c>
      <c r="J131" s="30">
        <f t="shared" si="63"/>
        <v>180155</v>
      </c>
      <c r="K131" s="143" t="b">
        <f t="shared" si="64"/>
        <v>1</v>
      </c>
    </row>
    <row r="132" spans="1:11">
      <c r="A132" s="121" t="str">
        <f t="shared" ref="A132:A142" si="66">+A131</f>
        <v>NOVEMBRE</v>
      </c>
      <c r="B132" s="126" t="str">
        <f t="shared" si="59"/>
        <v>Dovi</v>
      </c>
      <c r="C132" s="32">
        <f t="shared" si="60"/>
        <v>13000</v>
      </c>
      <c r="D132" s="31"/>
      <c r="E132" s="32">
        <f t="shared" si="65"/>
        <v>211000</v>
      </c>
      <c r="F132" s="32"/>
      <c r="G132" s="32"/>
      <c r="H132" s="55">
        <f t="shared" si="61"/>
        <v>0</v>
      </c>
      <c r="I132" s="32">
        <f t="shared" si="62"/>
        <v>197500</v>
      </c>
      <c r="J132" s="30">
        <f t="shared" ref="J132" si="67">+SUM(C132:G132)-(H132+I132)</f>
        <v>26500</v>
      </c>
      <c r="K132" s="143" t="b">
        <f t="shared" si="64"/>
        <v>1</v>
      </c>
    </row>
    <row r="133" spans="1:11">
      <c r="A133" s="121" t="str">
        <f t="shared" si="66"/>
        <v>NOVEMBRE</v>
      </c>
      <c r="B133" s="126" t="str">
        <f t="shared" si="59"/>
        <v>Evariste</v>
      </c>
      <c r="C133" s="32">
        <f t="shared" si="60"/>
        <v>11475</v>
      </c>
      <c r="D133" s="31"/>
      <c r="E133" s="32">
        <f t="shared" si="65"/>
        <v>462000</v>
      </c>
      <c r="F133" s="32"/>
      <c r="G133" s="32"/>
      <c r="H133" s="55">
        <f t="shared" si="61"/>
        <v>0</v>
      </c>
      <c r="I133" s="32">
        <f t="shared" si="62"/>
        <v>269000</v>
      </c>
      <c r="J133" s="30">
        <f t="shared" ref="J133" si="68">+SUM(C133:G133)-(H133+I133)</f>
        <v>204475</v>
      </c>
      <c r="K133" s="143" t="b">
        <f t="shared" si="64"/>
        <v>1</v>
      </c>
    </row>
    <row r="134" spans="1:11">
      <c r="A134" s="121" t="str">
        <f t="shared" si="66"/>
        <v>NOVEMBRE</v>
      </c>
      <c r="B134" s="128" t="str">
        <f t="shared" si="59"/>
        <v>I55S</v>
      </c>
      <c r="C134" s="119">
        <f t="shared" si="60"/>
        <v>233614</v>
      </c>
      <c r="D134" s="122"/>
      <c r="E134" s="119">
        <f>+D110</f>
        <v>0</v>
      </c>
      <c r="F134" s="136"/>
      <c r="G134" s="136"/>
      <c r="H134" s="154">
        <f t="shared" si="61"/>
        <v>0</v>
      </c>
      <c r="I134" s="119">
        <f t="shared" si="62"/>
        <v>0</v>
      </c>
      <c r="J134" s="120">
        <f>+SUM(C134:G134)-(H134+I134)</f>
        <v>233614</v>
      </c>
      <c r="K134" s="143" t="b">
        <f t="shared" si="64"/>
        <v>1</v>
      </c>
    </row>
    <row r="135" spans="1:11">
      <c r="A135" s="121" t="str">
        <f t="shared" si="66"/>
        <v>NOVEMBRE</v>
      </c>
      <c r="B135" s="128" t="str">
        <f t="shared" si="59"/>
        <v>I73X</v>
      </c>
      <c r="C135" s="119">
        <f t="shared" si="60"/>
        <v>249769</v>
      </c>
      <c r="D135" s="122"/>
      <c r="E135" s="119">
        <f>+D111</f>
        <v>0</v>
      </c>
      <c r="F135" s="136"/>
      <c r="G135" s="136"/>
      <c r="H135" s="154">
        <f t="shared" si="61"/>
        <v>0</v>
      </c>
      <c r="I135" s="119">
        <f t="shared" si="62"/>
        <v>0</v>
      </c>
      <c r="J135" s="120">
        <f t="shared" ref="J135:J142" si="69">+SUM(C135:G135)-(H135+I135)</f>
        <v>249769</v>
      </c>
      <c r="K135" s="143" t="b">
        <f t="shared" si="64"/>
        <v>1</v>
      </c>
    </row>
    <row r="136" spans="1:11">
      <c r="A136" s="121" t="str">
        <f t="shared" si="66"/>
        <v>NOVEMBRE</v>
      </c>
      <c r="B136" s="126" t="str">
        <f t="shared" si="59"/>
        <v>Grace</v>
      </c>
      <c r="C136" s="32">
        <f t="shared" si="60"/>
        <v>0</v>
      </c>
      <c r="D136" s="31"/>
      <c r="E136" s="32">
        <f>+D112</f>
        <v>40000</v>
      </c>
      <c r="F136" s="32"/>
      <c r="G136" s="103"/>
      <c r="H136" s="55">
        <f t="shared" si="61"/>
        <v>0</v>
      </c>
      <c r="I136" s="32">
        <f t="shared" si="62"/>
        <v>36000</v>
      </c>
      <c r="J136" s="30">
        <f t="shared" si="69"/>
        <v>4000</v>
      </c>
      <c r="K136" s="143" t="b">
        <f t="shared" si="64"/>
        <v>1</v>
      </c>
    </row>
    <row r="137" spans="1:11">
      <c r="A137" s="121" t="str">
        <f t="shared" si="66"/>
        <v>NOVEMBRE</v>
      </c>
      <c r="B137" s="126" t="str">
        <f t="shared" si="59"/>
        <v>Hurielle</v>
      </c>
      <c r="C137" s="32">
        <f t="shared" si="60"/>
        <v>13200</v>
      </c>
      <c r="D137" s="31"/>
      <c r="E137" s="32">
        <f t="shared" ref="E137:E142" si="70">+D113</f>
        <v>462000</v>
      </c>
      <c r="F137" s="32"/>
      <c r="G137" s="103"/>
      <c r="H137" s="55">
        <f t="shared" si="61"/>
        <v>30000</v>
      </c>
      <c r="I137" s="32">
        <f t="shared" si="62"/>
        <v>276000</v>
      </c>
      <c r="J137" s="30">
        <f t="shared" si="69"/>
        <v>169200</v>
      </c>
      <c r="K137" s="143" t="b">
        <f t="shared" si="64"/>
        <v>1</v>
      </c>
    </row>
    <row r="138" spans="1:11">
      <c r="A138" s="121" t="str">
        <f t="shared" si="66"/>
        <v>NOVEMBRE</v>
      </c>
      <c r="B138" s="126" t="str">
        <f t="shared" si="59"/>
        <v>IT87</v>
      </c>
      <c r="C138" s="32">
        <f t="shared" si="60"/>
        <v>14200</v>
      </c>
      <c r="D138" s="31"/>
      <c r="E138" s="32">
        <f t="shared" si="70"/>
        <v>588000</v>
      </c>
      <c r="F138" s="32"/>
      <c r="G138" s="103"/>
      <c r="H138" s="55">
        <f t="shared" si="61"/>
        <v>0</v>
      </c>
      <c r="I138" s="32">
        <f t="shared" si="62"/>
        <v>606550</v>
      </c>
      <c r="J138" s="30">
        <f t="shared" si="69"/>
        <v>-4350</v>
      </c>
      <c r="K138" s="143" t="b">
        <f t="shared" si="64"/>
        <v>1</v>
      </c>
    </row>
    <row r="139" spans="1:11">
      <c r="A139" s="121" t="str">
        <f t="shared" si="66"/>
        <v>NOVEMBRE</v>
      </c>
      <c r="B139" s="126" t="str">
        <f t="shared" si="59"/>
        <v>Merveille</v>
      </c>
      <c r="C139" s="32">
        <f t="shared" si="60"/>
        <v>900</v>
      </c>
      <c r="D139" s="31"/>
      <c r="E139" s="32">
        <f t="shared" si="70"/>
        <v>154000</v>
      </c>
      <c r="F139" s="32"/>
      <c r="G139" s="103"/>
      <c r="H139" s="55">
        <f t="shared" si="61"/>
        <v>0</v>
      </c>
      <c r="I139" s="32">
        <f t="shared" si="62"/>
        <v>147500</v>
      </c>
      <c r="J139" s="30">
        <f t="shared" si="69"/>
        <v>7400</v>
      </c>
      <c r="K139" s="143" t="b">
        <f t="shared" si="64"/>
        <v>1</v>
      </c>
    </row>
    <row r="140" spans="1:11">
      <c r="A140" s="121" t="str">
        <f t="shared" si="66"/>
        <v>NOVEMBRE</v>
      </c>
      <c r="B140" s="126" t="str">
        <f t="shared" si="59"/>
        <v>Oracle</v>
      </c>
      <c r="C140" s="32">
        <f t="shared" si="60"/>
        <v>14725</v>
      </c>
      <c r="D140" s="31"/>
      <c r="E140" s="32">
        <f t="shared" si="70"/>
        <v>528000</v>
      </c>
      <c r="F140" s="32"/>
      <c r="G140" s="103"/>
      <c r="H140" s="55">
        <f t="shared" si="61"/>
        <v>0</v>
      </c>
      <c r="I140" s="32">
        <f t="shared" si="62"/>
        <v>354000</v>
      </c>
      <c r="J140" s="30">
        <f t="shared" si="69"/>
        <v>188725</v>
      </c>
      <c r="K140" s="143" t="b">
        <f t="shared" si="64"/>
        <v>1</v>
      </c>
    </row>
    <row r="141" spans="1:11">
      <c r="A141" s="121" t="str">
        <f t="shared" si="66"/>
        <v>NOVEMBRE</v>
      </c>
      <c r="B141" s="126" t="str">
        <f t="shared" si="59"/>
        <v>P29</v>
      </c>
      <c r="C141" s="32">
        <f t="shared" si="60"/>
        <v>41200</v>
      </c>
      <c r="D141" s="118"/>
      <c r="E141" s="32">
        <f t="shared" si="70"/>
        <v>1181000</v>
      </c>
      <c r="F141" s="51"/>
      <c r="G141" s="137"/>
      <c r="H141" s="55">
        <f t="shared" si="61"/>
        <v>0</v>
      </c>
      <c r="I141" s="32">
        <f t="shared" si="62"/>
        <v>898700</v>
      </c>
      <c r="J141" s="30">
        <f t="shared" si="69"/>
        <v>323500</v>
      </c>
      <c r="K141" s="143" t="b">
        <f t="shared" si="64"/>
        <v>1</v>
      </c>
    </row>
    <row r="142" spans="1:11">
      <c r="A142" s="121" t="str">
        <f t="shared" si="66"/>
        <v>NOVEMBRE</v>
      </c>
      <c r="B142" s="126" t="str">
        <f t="shared" si="59"/>
        <v>T73</v>
      </c>
      <c r="C142" s="32">
        <f t="shared" si="60"/>
        <v>63000</v>
      </c>
      <c r="D142" s="118"/>
      <c r="E142" s="32">
        <f t="shared" si="70"/>
        <v>813500</v>
      </c>
      <c r="F142" s="51"/>
      <c r="G142" s="137"/>
      <c r="H142" s="55">
        <f t="shared" si="61"/>
        <v>0</v>
      </c>
      <c r="I142" s="32">
        <f t="shared" si="62"/>
        <v>742500</v>
      </c>
      <c r="J142" s="30">
        <f t="shared" si="69"/>
        <v>134000</v>
      </c>
      <c r="K142" s="143" t="b">
        <f t="shared" si="64"/>
        <v>1</v>
      </c>
    </row>
    <row r="143" spans="1:11">
      <c r="A143" s="34" t="s">
        <v>60</v>
      </c>
      <c r="B143" s="35"/>
      <c r="C143" s="35"/>
      <c r="D143" s="35"/>
      <c r="E143" s="35"/>
      <c r="F143" s="35"/>
      <c r="G143" s="35"/>
      <c r="H143" s="35"/>
      <c r="I143" s="35"/>
      <c r="J143" s="36"/>
      <c r="K143" s="142"/>
    </row>
    <row r="144" spans="1:11">
      <c r="A144" s="121" t="str">
        <f>A142</f>
        <v>NOVEMBRE</v>
      </c>
      <c r="B144" s="37" t="s">
        <v>61</v>
      </c>
      <c r="C144" s="38">
        <f>+C105</f>
        <v>468930</v>
      </c>
      <c r="D144" s="49"/>
      <c r="E144" s="49">
        <f>D105</f>
        <v>8030000</v>
      </c>
      <c r="F144" s="49"/>
      <c r="G144" s="124"/>
      <c r="H144" s="51">
        <f>+F105</f>
        <v>6579500</v>
      </c>
      <c r="I144" s="125">
        <f>+E105</f>
        <v>1522581</v>
      </c>
      <c r="J144" s="30">
        <f>+SUM(C144:G144)-(H144+I144)</f>
        <v>396849</v>
      </c>
      <c r="K144" s="143" t="b">
        <f>J144=I105</f>
        <v>1</v>
      </c>
    </row>
    <row r="145" spans="1:16">
      <c r="A145" s="43" t="s">
        <v>62</v>
      </c>
      <c r="B145" s="24"/>
      <c r="C145" s="35"/>
      <c r="D145" s="24"/>
      <c r="E145" s="24"/>
      <c r="F145" s="24"/>
      <c r="G145" s="24"/>
      <c r="H145" s="24"/>
      <c r="I145" s="24"/>
      <c r="J145" s="36"/>
      <c r="K145" s="142"/>
    </row>
    <row r="146" spans="1:16">
      <c r="A146" s="121" t="str">
        <f>+A144</f>
        <v>NOVEMBRE</v>
      </c>
      <c r="B146" s="37" t="s">
        <v>24</v>
      </c>
      <c r="C146" s="124">
        <f>+C103</f>
        <v>10810740</v>
      </c>
      <c r="D146" s="131">
        <f>+G103</f>
        <v>0</v>
      </c>
      <c r="E146" s="49"/>
      <c r="F146" s="49"/>
      <c r="G146" s="49"/>
      <c r="H146" s="51">
        <f>+F103</f>
        <v>4000000</v>
      </c>
      <c r="I146" s="53">
        <f>+E103</f>
        <v>941601</v>
      </c>
      <c r="J146" s="30">
        <f>+SUM(C146:G146)-(H146+I146)</f>
        <v>5869139</v>
      </c>
      <c r="K146" s="143" t="b">
        <f>+J146=I103</f>
        <v>1</v>
      </c>
    </row>
    <row r="147" spans="1:16">
      <c r="A147" s="121" t="str">
        <f t="shared" ref="A147" si="71">+A146</f>
        <v>NOVEMBRE</v>
      </c>
      <c r="B147" s="37" t="s">
        <v>64</v>
      </c>
      <c r="C147" s="124">
        <f>+C104</f>
        <v>97835</v>
      </c>
      <c r="D147" s="49">
        <f>+G104</f>
        <v>26282229</v>
      </c>
      <c r="E147" s="48"/>
      <c r="F147" s="48"/>
      <c r="G147" s="48">
        <f>+D104</f>
        <v>0</v>
      </c>
      <c r="H147" s="32">
        <f>+F104</f>
        <v>4000000</v>
      </c>
      <c r="I147" s="50">
        <f>+E104</f>
        <v>4251915</v>
      </c>
      <c r="J147" s="30">
        <f>+SUM(C147:G147)-(H147+I147)</f>
        <v>18128149</v>
      </c>
      <c r="K147" s="143" t="b">
        <f>+J147=I104</f>
        <v>1</v>
      </c>
    </row>
    <row r="148" spans="1:16" ht="15.75">
      <c r="C148" s="140">
        <f>SUM(C130:C147)</f>
        <v>12225663</v>
      </c>
      <c r="I148" s="139">
        <f>SUM(I130:I147)</f>
        <v>11500647</v>
      </c>
      <c r="J148" s="104">
        <f>+SUM(J130:J147)</f>
        <v>27007245</v>
      </c>
      <c r="K148" s="5" t="b">
        <f>J148=I119</f>
        <v>1</v>
      </c>
    </row>
    <row r="149" spans="1:16" ht="15.75">
      <c r="C149" s="140"/>
      <c r="I149" s="139"/>
      <c r="J149" s="104"/>
    </row>
    <row r="150" spans="1:16" ht="15.75">
      <c r="A150" s="157"/>
      <c r="B150" s="157"/>
      <c r="C150" s="158"/>
      <c r="D150" s="157"/>
      <c r="E150" s="157"/>
      <c r="F150" s="157"/>
      <c r="G150" s="157"/>
      <c r="H150" s="157"/>
      <c r="I150" s="159"/>
      <c r="J150" s="160"/>
      <c r="K150" s="157"/>
      <c r="L150" s="161"/>
      <c r="M150" s="161"/>
      <c r="N150" s="161"/>
      <c r="O150" s="161"/>
      <c r="P150" s="157"/>
    </row>
    <row r="152" spans="1:16" ht="15.75">
      <c r="A152" s="6" t="s">
        <v>36</v>
      </c>
      <c r="B152" s="6" t="s">
        <v>1</v>
      </c>
      <c r="C152" s="6">
        <v>45200</v>
      </c>
      <c r="D152" s="7" t="s">
        <v>37</v>
      </c>
      <c r="E152" s="7" t="s">
        <v>38</v>
      </c>
      <c r="F152" s="7" t="s">
        <v>39</v>
      </c>
      <c r="G152" s="7" t="s">
        <v>40</v>
      </c>
      <c r="H152" s="6">
        <v>45230</v>
      </c>
      <c r="I152" s="7" t="s">
        <v>41</v>
      </c>
      <c r="K152" s="45"/>
      <c r="L152" s="45" t="s">
        <v>42</v>
      </c>
      <c r="M152" s="45" t="s">
        <v>43</v>
      </c>
      <c r="N152" s="45" t="s">
        <v>44</v>
      </c>
      <c r="O152" s="45" t="s">
        <v>45</v>
      </c>
    </row>
    <row r="153" spans="1:16" ht="16.5">
      <c r="A153" s="58" t="str">
        <f>K153</f>
        <v>BCI</v>
      </c>
      <c r="B153" s="59" t="s">
        <v>46</v>
      </c>
      <c r="C153" s="61">
        <v>1128360</v>
      </c>
      <c r="D153" s="61">
        <f>+L153</f>
        <v>0</v>
      </c>
      <c r="E153" s="61">
        <f>+N153</f>
        <v>4131785</v>
      </c>
      <c r="F153" s="61">
        <f>+M153</f>
        <v>4000000</v>
      </c>
      <c r="G153" s="61">
        <f t="shared" ref="G153:G168" si="72">+O153</f>
        <v>17814165</v>
      </c>
      <c r="H153" s="61">
        <v>10810740</v>
      </c>
      <c r="I153" s="61">
        <f>+C153+D153-E153-F153+G153</f>
        <v>10810740</v>
      </c>
      <c r="J153" s="9">
        <f>I153-H153</f>
        <v>0</v>
      </c>
      <c r="K153" s="45" t="s">
        <v>24</v>
      </c>
      <c r="L153" s="178">
        <v>0</v>
      </c>
      <c r="M153" s="178">
        <v>4000000</v>
      </c>
      <c r="N153" s="178">
        <v>4131785</v>
      </c>
      <c r="O153" s="178">
        <v>17814165</v>
      </c>
    </row>
    <row r="154" spans="1:16" ht="16.5">
      <c r="A154" s="58" t="str">
        <f t="shared" ref="A154:A168" si="73">K154</f>
        <v>BCI-Sous Compte</v>
      </c>
      <c r="B154" s="59" t="s">
        <v>46</v>
      </c>
      <c r="C154" s="61">
        <v>2160340</v>
      </c>
      <c r="D154" s="61">
        <f>+L154</f>
        <v>0</v>
      </c>
      <c r="E154" s="61">
        <f t="shared" ref="E154:E159" si="74">+N154</f>
        <v>1062505</v>
      </c>
      <c r="F154" s="61">
        <f t="shared" ref="F154:F161" si="75">+M154</f>
        <v>1000000</v>
      </c>
      <c r="G154" s="61">
        <f t="shared" si="72"/>
        <v>0</v>
      </c>
      <c r="H154" s="61">
        <v>97835</v>
      </c>
      <c r="I154" s="61">
        <f t="shared" ref="I154:I159" si="76">+C154+D154-E154-F154+G154</f>
        <v>97835</v>
      </c>
      <c r="J154" s="9">
        <f t="shared" ref="J154:J168" si="77">I154-H154</f>
        <v>0</v>
      </c>
      <c r="K154" s="45" t="s">
        <v>147</v>
      </c>
      <c r="L154" s="178">
        <v>0</v>
      </c>
      <c r="M154" s="178">
        <v>1000000</v>
      </c>
      <c r="N154" s="178">
        <v>1062505</v>
      </c>
      <c r="O154" s="178">
        <v>0</v>
      </c>
    </row>
    <row r="155" spans="1:16" ht="16.5">
      <c r="A155" s="58" t="str">
        <f t="shared" si="73"/>
        <v>Caisse</v>
      </c>
      <c r="B155" s="59" t="s">
        <v>25</v>
      </c>
      <c r="C155" s="61">
        <v>334975</v>
      </c>
      <c r="D155" s="61">
        <f t="shared" ref="D155:D168" si="78">+L155</f>
        <v>5420000</v>
      </c>
      <c r="E155" s="61">
        <f t="shared" si="74"/>
        <v>2090545</v>
      </c>
      <c r="F155" s="61">
        <f t="shared" si="75"/>
        <v>3195500</v>
      </c>
      <c r="G155" s="61">
        <f t="shared" si="72"/>
        <v>0</v>
      </c>
      <c r="H155" s="61">
        <v>468930</v>
      </c>
      <c r="I155" s="61">
        <f t="shared" si="76"/>
        <v>468930</v>
      </c>
      <c r="J155" s="9">
        <f t="shared" si="77"/>
        <v>0</v>
      </c>
      <c r="K155" s="45" t="s">
        <v>25</v>
      </c>
      <c r="L155" s="178">
        <v>5420000</v>
      </c>
      <c r="M155" s="178">
        <v>3195500</v>
      </c>
      <c r="N155" s="178">
        <v>2090545</v>
      </c>
      <c r="O155" s="178">
        <v>0</v>
      </c>
    </row>
    <row r="156" spans="1:16" ht="16.5">
      <c r="A156" s="58" t="str">
        <f t="shared" si="73"/>
        <v>Crépin</v>
      </c>
      <c r="B156" s="59" t="s">
        <v>2</v>
      </c>
      <c r="C156" s="61">
        <v>223370</v>
      </c>
      <c r="D156" s="61">
        <f t="shared" si="78"/>
        <v>440000</v>
      </c>
      <c r="E156" s="61">
        <f t="shared" si="74"/>
        <v>488000</v>
      </c>
      <c r="F156" s="61">
        <f t="shared" si="75"/>
        <v>0</v>
      </c>
      <c r="G156" s="61">
        <f t="shared" si="72"/>
        <v>0</v>
      </c>
      <c r="H156" s="61">
        <v>175370</v>
      </c>
      <c r="I156" s="61">
        <f t="shared" si="76"/>
        <v>175370</v>
      </c>
      <c r="J156" s="9">
        <f t="shared" si="77"/>
        <v>0</v>
      </c>
      <c r="K156" s="45" t="s">
        <v>47</v>
      </c>
      <c r="L156" s="178">
        <v>440000</v>
      </c>
      <c r="M156" s="178">
        <v>0</v>
      </c>
      <c r="N156" s="178">
        <v>488000</v>
      </c>
      <c r="O156" s="178">
        <v>0</v>
      </c>
    </row>
    <row r="157" spans="1:16" ht="16.5">
      <c r="A157" s="58" t="str">
        <f t="shared" si="73"/>
        <v>Donald-Roméo</v>
      </c>
      <c r="B157" s="59" t="s">
        <v>153</v>
      </c>
      <c r="C157" s="61">
        <v>1605</v>
      </c>
      <c r="D157" s="61">
        <f t="shared" si="78"/>
        <v>278000</v>
      </c>
      <c r="E157" s="61">
        <f t="shared" si="74"/>
        <v>261900</v>
      </c>
      <c r="F157" s="61">
        <f t="shared" si="75"/>
        <v>0</v>
      </c>
      <c r="G157" s="61">
        <f t="shared" si="72"/>
        <v>0</v>
      </c>
      <c r="H157" s="61">
        <v>17705</v>
      </c>
      <c r="I157" s="61">
        <f t="shared" si="76"/>
        <v>17705</v>
      </c>
      <c r="J157" s="9">
        <f t="shared" si="77"/>
        <v>0</v>
      </c>
      <c r="K157" s="45" t="s">
        <v>293</v>
      </c>
      <c r="L157" s="178">
        <v>278000</v>
      </c>
      <c r="M157" s="178">
        <v>0</v>
      </c>
      <c r="N157" s="178">
        <v>261900</v>
      </c>
      <c r="O157" s="178">
        <v>0</v>
      </c>
    </row>
    <row r="158" spans="1:16" ht="16.5">
      <c r="A158" s="58" t="str">
        <f t="shared" si="73"/>
        <v>Dovi</v>
      </c>
      <c r="B158" s="59" t="s">
        <v>2</v>
      </c>
      <c r="C158" s="61">
        <v>58000</v>
      </c>
      <c r="D158" s="61">
        <f t="shared" si="78"/>
        <v>420000</v>
      </c>
      <c r="E158" s="61">
        <f t="shared" si="74"/>
        <v>45000</v>
      </c>
      <c r="F158" s="61">
        <f t="shared" si="75"/>
        <v>420000</v>
      </c>
      <c r="G158" s="61">
        <f t="shared" si="72"/>
        <v>0</v>
      </c>
      <c r="H158" s="61">
        <v>13000</v>
      </c>
      <c r="I158" s="61">
        <f t="shared" si="76"/>
        <v>13000</v>
      </c>
      <c r="J158" s="9">
        <f t="shared" si="77"/>
        <v>0</v>
      </c>
      <c r="K158" s="45" t="s">
        <v>300</v>
      </c>
      <c r="L158" s="178">
        <v>420000</v>
      </c>
      <c r="M158" s="178">
        <v>420000</v>
      </c>
      <c r="N158" s="178">
        <v>45000</v>
      </c>
      <c r="O158" s="178">
        <v>0</v>
      </c>
    </row>
    <row r="159" spans="1:16" ht="16.5">
      <c r="A159" s="58" t="str">
        <f t="shared" si="73"/>
        <v>Evariste</v>
      </c>
      <c r="B159" s="59" t="s">
        <v>154</v>
      </c>
      <c r="C159" s="61">
        <v>2475</v>
      </c>
      <c r="D159" s="61">
        <f t="shared" si="78"/>
        <v>110000</v>
      </c>
      <c r="E159" s="61">
        <f t="shared" si="74"/>
        <v>101000</v>
      </c>
      <c r="F159" s="61">
        <f t="shared" si="75"/>
        <v>0</v>
      </c>
      <c r="G159" s="61">
        <f t="shared" si="72"/>
        <v>0</v>
      </c>
      <c r="H159" s="61">
        <v>11475</v>
      </c>
      <c r="I159" s="61">
        <f t="shared" si="76"/>
        <v>11475</v>
      </c>
      <c r="J159" s="9">
        <f t="shared" si="77"/>
        <v>0</v>
      </c>
      <c r="K159" s="45" t="s">
        <v>31</v>
      </c>
      <c r="L159" s="178">
        <v>110000</v>
      </c>
      <c r="M159" s="178">
        <v>0</v>
      </c>
      <c r="N159" s="178">
        <v>101000</v>
      </c>
      <c r="O159" s="178">
        <v>0</v>
      </c>
    </row>
    <row r="160" spans="1:16" ht="16.5">
      <c r="A160" s="58" t="str">
        <f t="shared" si="73"/>
        <v>I55S</v>
      </c>
      <c r="B160" s="115" t="s">
        <v>4</v>
      </c>
      <c r="C160" s="117">
        <v>233614</v>
      </c>
      <c r="D160" s="117">
        <f t="shared" si="78"/>
        <v>0</v>
      </c>
      <c r="E160" s="117">
        <f>+N160</f>
        <v>0</v>
      </c>
      <c r="F160" s="117">
        <f t="shared" si="75"/>
        <v>0</v>
      </c>
      <c r="G160" s="117">
        <f t="shared" si="72"/>
        <v>0</v>
      </c>
      <c r="H160" s="117">
        <v>233614</v>
      </c>
      <c r="I160" s="117">
        <f>+C160+D160-E160-F160+G160</f>
        <v>233614</v>
      </c>
      <c r="J160" s="9">
        <f t="shared" si="77"/>
        <v>0</v>
      </c>
      <c r="K160" s="45" t="s">
        <v>84</v>
      </c>
      <c r="L160" s="178">
        <v>0</v>
      </c>
      <c r="M160" s="178">
        <v>0</v>
      </c>
      <c r="N160" s="178">
        <v>0</v>
      </c>
      <c r="O160" s="178">
        <v>0</v>
      </c>
    </row>
    <row r="161" spans="1:15" ht="16.5">
      <c r="A161" s="58" t="str">
        <f t="shared" si="73"/>
        <v>I73X</v>
      </c>
      <c r="B161" s="115" t="s">
        <v>4</v>
      </c>
      <c r="C161" s="117">
        <v>249769</v>
      </c>
      <c r="D161" s="117">
        <f t="shared" si="78"/>
        <v>0</v>
      </c>
      <c r="E161" s="117">
        <f>+N161</f>
        <v>0</v>
      </c>
      <c r="F161" s="117">
        <f t="shared" si="75"/>
        <v>0</v>
      </c>
      <c r="G161" s="117">
        <f t="shared" si="72"/>
        <v>0</v>
      </c>
      <c r="H161" s="117">
        <v>249769</v>
      </c>
      <c r="I161" s="117">
        <f t="shared" ref="I161:I168" si="79">+C161+D161-E161-F161+G161</f>
        <v>249769</v>
      </c>
      <c r="J161" s="9">
        <f t="shared" si="77"/>
        <v>0</v>
      </c>
      <c r="K161" s="45" t="s">
        <v>83</v>
      </c>
      <c r="L161" s="178">
        <v>0</v>
      </c>
      <c r="M161" s="178">
        <v>0</v>
      </c>
      <c r="N161" s="178">
        <v>0</v>
      </c>
      <c r="O161" s="178">
        <v>0</v>
      </c>
    </row>
    <row r="162" spans="1:15" ht="16.5">
      <c r="A162" s="58" t="str">
        <f t="shared" si="73"/>
        <v>Grace</v>
      </c>
      <c r="B162" s="59" t="s">
        <v>2</v>
      </c>
      <c r="C162" s="181">
        <v>0</v>
      </c>
      <c r="D162" s="61">
        <f t="shared" si="78"/>
        <v>0</v>
      </c>
      <c r="E162" s="61">
        <f t="shared" ref="E162:E168" si="80">+N162</f>
        <v>0</v>
      </c>
      <c r="F162" s="61">
        <f>+M162</f>
        <v>0</v>
      </c>
      <c r="G162" s="61">
        <f t="shared" si="72"/>
        <v>0</v>
      </c>
      <c r="H162" s="181">
        <v>0</v>
      </c>
      <c r="I162" s="181">
        <f t="shared" si="79"/>
        <v>0</v>
      </c>
      <c r="J162" s="9">
        <f t="shared" si="77"/>
        <v>0</v>
      </c>
      <c r="K162" s="183" t="s">
        <v>142</v>
      </c>
      <c r="L162" s="178">
        <v>0</v>
      </c>
      <c r="M162" s="178">
        <v>0</v>
      </c>
      <c r="N162" s="178">
        <v>0</v>
      </c>
      <c r="O162" s="178">
        <v>0</v>
      </c>
    </row>
    <row r="163" spans="1:15" ht="16.5">
      <c r="A163" s="58" t="str">
        <f t="shared" si="73"/>
        <v>Hurielle</v>
      </c>
      <c r="B163" s="97" t="s">
        <v>153</v>
      </c>
      <c r="C163" s="61">
        <v>26700</v>
      </c>
      <c r="D163" s="61">
        <f t="shared" si="78"/>
        <v>306000</v>
      </c>
      <c r="E163" s="61">
        <f t="shared" si="80"/>
        <v>319500</v>
      </c>
      <c r="F163" s="61">
        <f t="shared" ref="F163:F168" si="81">+M163</f>
        <v>0</v>
      </c>
      <c r="G163" s="61">
        <f t="shared" si="72"/>
        <v>0</v>
      </c>
      <c r="H163" s="181">
        <v>13200</v>
      </c>
      <c r="I163" s="181">
        <f t="shared" si="79"/>
        <v>13200</v>
      </c>
      <c r="J163" s="9">
        <f t="shared" si="77"/>
        <v>0</v>
      </c>
      <c r="K163" s="45" t="s">
        <v>196</v>
      </c>
      <c r="L163" s="178">
        <v>306000</v>
      </c>
      <c r="M163" s="178">
        <v>0</v>
      </c>
      <c r="N163" s="178">
        <v>319500</v>
      </c>
      <c r="O163" s="178">
        <v>0</v>
      </c>
    </row>
    <row r="164" spans="1:15" ht="16.5">
      <c r="A164" s="58" t="str">
        <f t="shared" si="73"/>
        <v>IT87</v>
      </c>
      <c r="B164" s="59" t="s">
        <v>4</v>
      </c>
      <c r="C164" s="181">
        <v>26400</v>
      </c>
      <c r="D164" s="61">
        <f t="shared" si="78"/>
        <v>252000</v>
      </c>
      <c r="E164" s="61">
        <f t="shared" si="80"/>
        <v>264200</v>
      </c>
      <c r="F164" s="61">
        <f t="shared" si="81"/>
        <v>0</v>
      </c>
      <c r="G164" s="61">
        <f t="shared" si="72"/>
        <v>0</v>
      </c>
      <c r="H164" s="181">
        <v>14200</v>
      </c>
      <c r="I164" s="181">
        <f t="shared" si="79"/>
        <v>14200</v>
      </c>
      <c r="J164" s="9">
        <f t="shared" si="77"/>
        <v>0</v>
      </c>
      <c r="K164" s="183" t="s">
        <v>307</v>
      </c>
      <c r="L164" s="178">
        <v>252000</v>
      </c>
      <c r="M164" s="178">
        <v>0</v>
      </c>
      <c r="N164" s="178">
        <v>264200</v>
      </c>
      <c r="O164" s="178">
        <v>0</v>
      </c>
    </row>
    <row r="165" spans="1:15" ht="16.5">
      <c r="A165" s="58" t="str">
        <f t="shared" si="73"/>
        <v>Merveille</v>
      </c>
      <c r="B165" s="97" t="s">
        <v>314</v>
      </c>
      <c r="C165" s="61">
        <v>12400</v>
      </c>
      <c r="D165" s="61">
        <f t="shared" si="78"/>
        <v>30000</v>
      </c>
      <c r="E165" s="61">
        <f t="shared" si="80"/>
        <v>41500</v>
      </c>
      <c r="F165" s="61">
        <f t="shared" si="81"/>
        <v>0</v>
      </c>
      <c r="G165" s="61">
        <f t="shared" si="72"/>
        <v>0</v>
      </c>
      <c r="H165" s="181">
        <v>900</v>
      </c>
      <c r="I165" s="181">
        <f t="shared" si="79"/>
        <v>900</v>
      </c>
      <c r="J165" s="9">
        <f t="shared" si="77"/>
        <v>0</v>
      </c>
      <c r="K165" s="45" t="s">
        <v>93</v>
      </c>
      <c r="L165" s="178">
        <v>30000</v>
      </c>
      <c r="M165" s="178">
        <v>0</v>
      </c>
      <c r="N165" s="178">
        <v>41500</v>
      </c>
      <c r="O165" s="178">
        <v>0</v>
      </c>
    </row>
    <row r="166" spans="1:15" ht="16.5">
      <c r="A166" s="58" t="str">
        <f t="shared" si="73"/>
        <v>Oracle</v>
      </c>
      <c r="B166" s="97" t="s">
        <v>153</v>
      </c>
      <c r="C166" s="61">
        <v>36825</v>
      </c>
      <c r="D166" s="61">
        <f t="shared" si="78"/>
        <v>304000</v>
      </c>
      <c r="E166" s="61">
        <f t="shared" si="80"/>
        <v>326100</v>
      </c>
      <c r="F166" s="61">
        <f t="shared" si="81"/>
        <v>0</v>
      </c>
      <c r="G166" s="61">
        <f t="shared" si="72"/>
        <v>0</v>
      </c>
      <c r="H166" s="181">
        <v>14725</v>
      </c>
      <c r="I166" s="181">
        <f t="shared" si="79"/>
        <v>14725</v>
      </c>
      <c r="J166" s="9">
        <f t="shared" si="77"/>
        <v>0</v>
      </c>
      <c r="K166" s="45" t="s">
        <v>294</v>
      </c>
      <c r="L166" s="178">
        <v>304000</v>
      </c>
      <c r="M166" s="178">
        <v>0</v>
      </c>
      <c r="N166" s="178">
        <v>326100</v>
      </c>
      <c r="O166" s="178">
        <v>0</v>
      </c>
    </row>
    <row r="167" spans="1:15" ht="16.5">
      <c r="A167" s="58" t="str">
        <f t="shared" si="73"/>
        <v>P29</v>
      </c>
      <c r="B167" s="59" t="s">
        <v>4</v>
      </c>
      <c r="C167" s="61">
        <v>86900</v>
      </c>
      <c r="D167" s="61">
        <f t="shared" si="78"/>
        <v>944000</v>
      </c>
      <c r="E167" s="61">
        <f t="shared" si="80"/>
        <v>699700</v>
      </c>
      <c r="F167" s="61">
        <f t="shared" si="81"/>
        <v>290000</v>
      </c>
      <c r="G167" s="61">
        <f t="shared" si="72"/>
        <v>0</v>
      </c>
      <c r="H167" s="181">
        <v>41200</v>
      </c>
      <c r="I167" s="181">
        <f t="shared" si="79"/>
        <v>41200</v>
      </c>
      <c r="J167" s="9">
        <f t="shared" si="77"/>
        <v>0</v>
      </c>
      <c r="K167" s="45" t="s">
        <v>29</v>
      </c>
      <c r="L167" s="178">
        <v>944000</v>
      </c>
      <c r="M167" s="178">
        <v>290000</v>
      </c>
      <c r="N167" s="178">
        <v>699700</v>
      </c>
      <c r="O167" s="178">
        <v>0</v>
      </c>
    </row>
    <row r="168" spans="1:15" ht="16.5">
      <c r="A168" s="58" t="str">
        <f t="shared" si="73"/>
        <v>T73</v>
      </c>
      <c r="B168" s="59" t="s">
        <v>4</v>
      </c>
      <c r="C168" s="61">
        <v>43500</v>
      </c>
      <c r="D168" s="61">
        <f t="shared" si="78"/>
        <v>401500</v>
      </c>
      <c r="E168" s="61">
        <f t="shared" si="80"/>
        <v>382000</v>
      </c>
      <c r="F168" s="61">
        <f t="shared" si="81"/>
        <v>0</v>
      </c>
      <c r="G168" s="61">
        <f t="shared" si="72"/>
        <v>0</v>
      </c>
      <c r="H168" s="181">
        <v>63000</v>
      </c>
      <c r="I168" s="181">
        <f t="shared" si="79"/>
        <v>63000</v>
      </c>
      <c r="J168" s="9">
        <f t="shared" si="77"/>
        <v>0</v>
      </c>
      <c r="K168" s="45" t="s">
        <v>264</v>
      </c>
      <c r="L168" s="178">
        <v>401500</v>
      </c>
      <c r="M168" s="178">
        <v>0</v>
      </c>
      <c r="N168" s="178">
        <v>382000</v>
      </c>
      <c r="O168" s="178">
        <v>0</v>
      </c>
    </row>
    <row r="169" spans="1:15" ht="16.5">
      <c r="A169" s="10" t="s">
        <v>50</v>
      </c>
      <c r="B169" s="11"/>
      <c r="C169" s="12">
        <f t="shared" ref="C169:I169" si="82">SUM(C153:C168)</f>
        <v>4625233</v>
      </c>
      <c r="D169" s="57">
        <f t="shared" si="82"/>
        <v>8905500</v>
      </c>
      <c r="E169" s="57">
        <f t="shared" si="82"/>
        <v>10213735</v>
      </c>
      <c r="F169" s="57">
        <f t="shared" si="82"/>
        <v>8905500</v>
      </c>
      <c r="G169" s="57">
        <f t="shared" si="82"/>
        <v>17814165</v>
      </c>
      <c r="H169" s="57">
        <f t="shared" si="82"/>
        <v>12225663</v>
      </c>
      <c r="I169" s="57">
        <f t="shared" si="82"/>
        <v>12225663</v>
      </c>
      <c r="J169" s="9"/>
      <c r="K169" s="3"/>
      <c r="L169" s="47">
        <f>+SUM(L153:L168)</f>
        <v>8905500</v>
      </c>
      <c r="M169" s="47">
        <f>+SUM(M153:M168)</f>
        <v>8905500</v>
      </c>
      <c r="N169" s="47">
        <f>+SUM(N153:N168)</f>
        <v>10213735</v>
      </c>
      <c r="O169" s="47">
        <f>+SUM(O153:O168)</f>
        <v>17814165</v>
      </c>
    </row>
    <row r="170" spans="1:15" ht="16.5">
      <c r="A170" s="10"/>
      <c r="B170" s="11"/>
      <c r="C170" s="12"/>
      <c r="D170" s="13"/>
      <c r="E170" s="12"/>
      <c r="F170" s="13"/>
      <c r="G170" s="12"/>
      <c r="H170" s="12"/>
      <c r="I170" s="13" t="b">
        <f>I169=D172</f>
        <v>1</v>
      </c>
      <c r="J170" s="9"/>
      <c r="L170" s="5"/>
      <c r="M170" s="5"/>
      <c r="N170" s="5"/>
      <c r="O170" s="5"/>
    </row>
    <row r="171" spans="1:15" ht="16.5">
      <c r="A171" s="10" t="s">
        <v>321</v>
      </c>
      <c r="B171" s="11" t="s">
        <v>245</v>
      </c>
      <c r="C171" s="12" t="s">
        <v>246</v>
      </c>
      <c r="D171" s="12" t="s">
        <v>322</v>
      </c>
      <c r="E171" s="12" t="s">
        <v>51</v>
      </c>
      <c r="F171" s="12"/>
      <c r="G171" s="12">
        <f>+D169-F169</f>
        <v>0</v>
      </c>
      <c r="H171" s="12"/>
      <c r="I171" s="206"/>
    </row>
    <row r="172" spans="1:15" ht="16.5">
      <c r="A172" s="14">
        <f>C169</f>
        <v>4625233</v>
      </c>
      <c r="B172" s="15">
        <f>G169</f>
        <v>17814165</v>
      </c>
      <c r="C172" s="12">
        <f>E169</f>
        <v>10213735</v>
      </c>
      <c r="D172" s="12">
        <f>A172+B172-C172</f>
        <v>12225663</v>
      </c>
      <c r="E172" s="13">
        <f>I169-D172</f>
        <v>0</v>
      </c>
      <c r="F172" s="12"/>
      <c r="G172" s="12"/>
      <c r="H172" s="12"/>
      <c r="I172" s="12"/>
    </row>
    <row r="173" spans="1:15" ht="16.5">
      <c r="A173" s="14"/>
      <c r="B173" s="15"/>
      <c r="C173" s="12"/>
      <c r="D173" s="12"/>
      <c r="E173" s="13"/>
      <c r="F173" s="12"/>
      <c r="G173" s="12"/>
      <c r="H173" s="12"/>
      <c r="I173" s="12"/>
    </row>
    <row r="174" spans="1:15">
      <c r="A174" s="16" t="s">
        <v>52</v>
      </c>
      <c r="B174" s="16"/>
      <c r="C174" s="16"/>
      <c r="D174" s="17"/>
      <c r="E174" s="17"/>
      <c r="F174" s="17"/>
      <c r="G174" s="17"/>
      <c r="H174" s="17"/>
      <c r="I174" s="17"/>
    </row>
    <row r="175" spans="1:15">
      <c r="A175" s="18" t="s">
        <v>323</v>
      </c>
      <c r="B175" s="18"/>
      <c r="C175" s="18"/>
      <c r="D175" s="18"/>
      <c r="E175" s="18"/>
      <c r="F175" s="18"/>
      <c r="G175" s="18"/>
      <c r="H175" s="18"/>
      <c r="I175" s="18"/>
      <c r="J175" s="18"/>
    </row>
    <row r="176" spans="1:15">
      <c r="A176" s="19"/>
      <c r="B176" s="17"/>
      <c r="C176" s="20"/>
      <c r="D176" s="20"/>
      <c r="E176" s="20"/>
      <c r="F176" s="20"/>
      <c r="G176" s="20"/>
      <c r="H176" s="17"/>
      <c r="I176" s="17"/>
    </row>
    <row r="177" spans="1:11">
      <c r="A177" s="166" t="s">
        <v>53</v>
      </c>
      <c r="B177" s="168" t="s">
        <v>54</v>
      </c>
      <c r="C177" s="170" t="s">
        <v>324</v>
      </c>
      <c r="D177" s="171" t="s">
        <v>55</v>
      </c>
      <c r="E177" s="172"/>
      <c r="F177" s="172"/>
      <c r="G177" s="173"/>
      <c r="H177" s="174" t="s">
        <v>56</v>
      </c>
      <c r="I177" s="162" t="s">
        <v>57</v>
      </c>
      <c r="J177" s="204"/>
    </row>
    <row r="178" spans="1:11" ht="25.5">
      <c r="A178" s="167"/>
      <c r="B178" s="169"/>
      <c r="C178" s="22"/>
      <c r="D178" s="21" t="s">
        <v>24</v>
      </c>
      <c r="E178" s="21" t="s">
        <v>25</v>
      </c>
      <c r="F178" s="22" t="s">
        <v>122</v>
      </c>
      <c r="G178" s="21" t="s">
        <v>58</v>
      </c>
      <c r="H178" s="175"/>
      <c r="I178" s="163"/>
      <c r="J178" s="165" t="s">
        <v>325</v>
      </c>
      <c r="K178" s="142"/>
    </row>
    <row r="179" spans="1:11">
      <c r="A179" s="23"/>
      <c r="B179" s="24" t="s">
        <v>59</v>
      </c>
      <c r="C179" s="25"/>
      <c r="D179" s="25"/>
      <c r="E179" s="25"/>
      <c r="F179" s="25"/>
      <c r="G179" s="25"/>
      <c r="H179" s="25"/>
      <c r="I179" s="26"/>
      <c r="J179" s="165"/>
      <c r="K179" s="142"/>
    </row>
    <row r="180" spans="1:11">
      <c r="A180" s="121" t="s">
        <v>90</v>
      </c>
      <c r="B180" s="126" t="str">
        <f t="shared" ref="B180:B192" si="83">A156</f>
        <v>Crépin</v>
      </c>
      <c r="C180" s="32">
        <f t="shared" ref="C180:C192" si="84">+C156</f>
        <v>223370</v>
      </c>
      <c r="D180" s="31"/>
      <c r="E180" s="32">
        <f>+D156</f>
        <v>440000</v>
      </c>
      <c r="F180" s="32"/>
      <c r="G180" s="32"/>
      <c r="H180" s="55">
        <f t="shared" ref="H180:H192" si="85">+F156</f>
        <v>0</v>
      </c>
      <c r="I180" s="32">
        <f t="shared" ref="I180:I192" si="86">+E156</f>
        <v>488000</v>
      </c>
      <c r="J180" s="30">
        <f t="shared" ref="J180:J181" si="87">+SUM(C180:G180)-(H180+I180)</f>
        <v>175370</v>
      </c>
      <c r="K180" s="143" t="b">
        <f t="shared" ref="K180:K192" si="88">J180=I156</f>
        <v>1</v>
      </c>
    </row>
    <row r="181" spans="1:11">
      <c r="A181" s="121" t="str">
        <f>+A180</f>
        <v>OCTOBRE</v>
      </c>
      <c r="B181" s="126" t="str">
        <f t="shared" si="83"/>
        <v>Donald-Roméo</v>
      </c>
      <c r="C181" s="32">
        <f t="shared" si="84"/>
        <v>1605</v>
      </c>
      <c r="D181" s="31"/>
      <c r="E181" s="32">
        <f t="shared" ref="E181:E183" si="89">+D157</f>
        <v>278000</v>
      </c>
      <c r="F181" s="32"/>
      <c r="G181" s="32"/>
      <c r="H181" s="55">
        <f t="shared" si="85"/>
        <v>0</v>
      </c>
      <c r="I181" s="32">
        <f t="shared" si="86"/>
        <v>261900</v>
      </c>
      <c r="J181" s="30">
        <f t="shared" si="87"/>
        <v>17705</v>
      </c>
      <c r="K181" s="143" t="b">
        <f t="shared" si="88"/>
        <v>1</v>
      </c>
    </row>
    <row r="182" spans="1:11">
      <c r="A182" s="121" t="str">
        <f t="shared" ref="A182:A192" si="90">+A181</f>
        <v>OCTOBRE</v>
      </c>
      <c r="B182" s="126" t="str">
        <f t="shared" si="83"/>
        <v>Dovi</v>
      </c>
      <c r="C182" s="32">
        <f t="shared" si="84"/>
        <v>58000</v>
      </c>
      <c r="D182" s="31"/>
      <c r="E182" s="32">
        <f t="shared" si="89"/>
        <v>420000</v>
      </c>
      <c r="F182" s="32"/>
      <c r="G182" s="32"/>
      <c r="H182" s="55">
        <f t="shared" si="85"/>
        <v>420000</v>
      </c>
      <c r="I182" s="32">
        <f t="shared" si="86"/>
        <v>45000</v>
      </c>
      <c r="J182" s="30">
        <f t="shared" ref="J182" si="91">+SUM(C182:G182)-(H182+I182)</f>
        <v>13000</v>
      </c>
      <c r="K182" s="143" t="b">
        <f t="shared" si="88"/>
        <v>1</v>
      </c>
    </row>
    <row r="183" spans="1:11">
      <c r="A183" s="121" t="str">
        <f t="shared" si="90"/>
        <v>OCTOBRE</v>
      </c>
      <c r="B183" s="126" t="str">
        <f t="shared" si="83"/>
        <v>Evariste</v>
      </c>
      <c r="C183" s="32">
        <f t="shared" si="84"/>
        <v>2475</v>
      </c>
      <c r="D183" s="31"/>
      <c r="E183" s="32">
        <f t="shared" si="89"/>
        <v>110000</v>
      </c>
      <c r="F183" s="32"/>
      <c r="G183" s="32"/>
      <c r="H183" s="55">
        <f t="shared" si="85"/>
        <v>0</v>
      </c>
      <c r="I183" s="32">
        <f t="shared" si="86"/>
        <v>101000</v>
      </c>
      <c r="J183" s="30">
        <f t="shared" ref="J183" si="92">+SUM(C183:G183)-(H183+I183)</f>
        <v>11475</v>
      </c>
      <c r="K183" s="143" t="b">
        <f t="shared" si="88"/>
        <v>1</v>
      </c>
    </row>
    <row r="184" spans="1:11">
      <c r="A184" s="121" t="str">
        <f t="shared" si="90"/>
        <v>OCTOBRE</v>
      </c>
      <c r="B184" s="128" t="str">
        <f t="shared" si="83"/>
        <v>I55S</v>
      </c>
      <c r="C184" s="119">
        <f t="shared" si="84"/>
        <v>233614</v>
      </c>
      <c r="D184" s="122"/>
      <c r="E184" s="119">
        <f>+D160</f>
        <v>0</v>
      </c>
      <c r="F184" s="136"/>
      <c r="G184" s="136"/>
      <c r="H184" s="154">
        <f t="shared" si="85"/>
        <v>0</v>
      </c>
      <c r="I184" s="119">
        <f t="shared" si="86"/>
        <v>0</v>
      </c>
      <c r="J184" s="120">
        <f>+SUM(C184:G184)-(H184+I184)</f>
        <v>233614</v>
      </c>
      <c r="K184" s="143" t="b">
        <f t="shared" si="88"/>
        <v>1</v>
      </c>
    </row>
    <row r="185" spans="1:11">
      <c r="A185" s="121" t="str">
        <f t="shared" si="90"/>
        <v>OCTOBRE</v>
      </c>
      <c r="B185" s="128" t="str">
        <f t="shared" si="83"/>
        <v>I73X</v>
      </c>
      <c r="C185" s="119">
        <f t="shared" si="84"/>
        <v>249769</v>
      </c>
      <c r="D185" s="122"/>
      <c r="E185" s="119">
        <f>+D161</f>
        <v>0</v>
      </c>
      <c r="F185" s="136"/>
      <c r="G185" s="136"/>
      <c r="H185" s="154">
        <f t="shared" si="85"/>
        <v>0</v>
      </c>
      <c r="I185" s="119">
        <f t="shared" si="86"/>
        <v>0</v>
      </c>
      <c r="J185" s="120">
        <f t="shared" ref="J185:J192" si="93">+SUM(C185:G185)-(H185+I185)</f>
        <v>249769</v>
      </c>
      <c r="K185" s="143" t="b">
        <f t="shared" si="88"/>
        <v>1</v>
      </c>
    </row>
    <row r="186" spans="1:11">
      <c r="A186" s="121" t="str">
        <f t="shared" si="90"/>
        <v>OCTOBRE</v>
      </c>
      <c r="B186" s="126" t="str">
        <f t="shared" si="83"/>
        <v>Grace</v>
      </c>
      <c r="C186" s="32">
        <f t="shared" si="84"/>
        <v>0</v>
      </c>
      <c r="D186" s="31"/>
      <c r="E186" s="32">
        <f>+D162</f>
        <v>0</v>
      </c>
      <c r="F186" s="32"/>
      <c r="G186" s="103"/>
      <c r="H186" s="55">
        <f t="shared" si="85"/>
        <v>0</v>
      </c>
      <c r="I186" s="32">
        <f t="shared" si="86"/>
        <v>0</v>
      </c>
      <c r="J186" s="30">
        <f t="shared" si="93"/>
        <v>0</v>
      </c>
      <c r="K186" s="143" t="b">
        <f t="shared" si="88"/>
        <v>1</v>
      </c>
    </row>
    <row r="187" spans="1:11">
      <c r="A187" s="121" t="str">
        <f t="shared" si="90"/>
        <v>OCTOBRE</v>
      </c>
      <c r="B187" s="126" t="str">
        <f t="shared" si="83"/>
        <v>Hurielle</v>
      </c>
      <c r="C187" s="32">
        <f t="shared" si="84"/>
        <v>26700</v>
      </c>
      <c r="D187" s="31"/>
      <c r="E187" s="32">
        <f t="shared" ref="E187:E192" si="94">+D163</f>
        <v>306000</v>
      </c>
      <c r="F187" s="32"/>
      <c r="G187" s="103"/>
      <c r="H187" s="55">
        <f t="shared" si="85"/>
        <v>0</v>
      </c>
      <c r="I187" s="32">
        <f t="shared" si="86"/>
        <v>319500</v>
      </c>
      <c r="J187" s="30">
        <f t="shared" si="93"/>
        <v>13200</v>
      </c>
      <c r="K187" s="143" t="b">
        <f t="shared" si="88"/>
        <v>1</v>
      </c>
    </row>
    <row r="188" spans="1:11">
      <c r="A188" s="121" t="str">
        <f t="shared" si="90"/>
        <v>OCTOBRE</v>
      </c>
      <c r="B188" s="126" t="str">
        <f t="shared" si="83"/>
        <v>IT87</v>
      </c>
      <c r="C188" s="32">
        <f t="shared" si="84"/>
        <v>26400</v>
      </c>
      <c r="D188" s="31"/>
      <c r="E188" s="32">
        <f t="shared" si="94"/>
        <v>252000</v>
      </c>
      <c r="F188" s="32"/>
      <c r="G188" s="103"/>
      <c r="H188" s="55">
        <f t="shared" si="85"/>
        <v>0</v>
      </c>
      <c r="I188" s="32">
        <f t="shared" si="86"/>
        <v>264200</v>
      </c>
      <c r="J188" s="30">
        <f t="shared" si="93"/>
        <v>14200</v>
      </c>
      <c r="K188" s="143" t="b">
        <f t="shared" si="88"/>
        <v>1</v>
      </c>
    </row>
    <row r="189" spans="1:11">
      <c r="A189" s="121" t="str">
        <f t="shared" si="90"/>
        <v>OCTOBRE</v>
      </c>
      <c r="B189" s="126" t="str">
        <f t="shared" si="83"/>
        <v>Merveille</v>
      </c>
      <c r="C189" s="32">
        <f t="shared" si="84"/>
        <v>12400</v>
      </c>
      <c r="D189" s="31"/>
      <c r="E189" s="32">
        <f t="shared" si="94"/>
        <v>30000</v>
      </c>
      <c r="F189" s="32"/>
      <c r="G189" s="103"/>
      <c r="H189" s="55">
        <f t="shared" si="85"/>
        <v>0</v>
      </c>
      <c r="I189" s="32">
        <f t="shared" si="86"/>
        <v>41500</v>
      </c>
      <c r="J189" s="30">
        <f t="shared" si="93"/>
        <v>900</v>
      </c>
      <c r="K189" s="143" t="b">
        <f t="shared" si="88"/>
        <v>1</v>
      </c>
    </row>
    <row r="190" spans="1:11">
      <c r="A190" s="121" t="str">
        <f t="shared" si="90"/>
        <v>OCTOBRE</v>
      </c>
      <c r="B190" s="126" t="str">
        <f t="shared" si="83"/>
        <v>Oracle</v>
      </c>
      <c r="C190" s="32">
        <f t="shared" si="84"/>
        <v>36825</v>
      </c>
      <c r="D190" s="31"/>
      <c r="E190" s="32">
        <f t="shared" si="94"/>
        <v>304000</v>
      </c>
      <c r="F190" s="32"/>
      <c r="G190" s="103"/>
      <c r="H190" s="55">
        <f t="shared" si="85"/>
        <v>0</v>
      </c>
      <c r="I190" s="32">
        <f t="shared" si="86"/>
        <v>326100</v>
      </c>
      <c r="J190" s="30">
        <f t="shared" si="93"/>
        <v>14725</v>
      </c>
      <c r="K190" s="143" t="b">
        <f t="shared" si="88"/>
        <v>1</v>
      </c>
    </row>
    <row r="191" spans="1:11">
      <c r="A191" s="121" t="str">
        <f t="shared" si="90"/>
        <v>OCTOBRE</v>
      </c>
      <c r="B191" s="126" t="str">
        <f t="shared" si="83"/>
        <v>P29</v>
      </c>
      <c r="C191" s="32">
        <f t="shared" si="84"/>
        <v>86900</v>
      </c>
      <c r="D191" s="118"/>
      <c r="E191" s="32">
        <f t="shared" si="94"/>
        <v>944000</v>
      </c>
      <c r="F191" s="51"/>
      <c r="G191" s="137"/>
      <c r="H191" s="55">
        <f t="shared" si="85"/>
        <v>290000</v>
      </c>
      <c r="I191" s="32">
        <f t="shared" si="86"/>
        <v>699700</v>
      </c>
      <c r="J191" s="30">
        <f t="shared" si="93"/>
        <v>41200</v>
      </c>
      <c r="K191" s="143" t="b">
        <f t="shared" si="88"/>
        <v>1</v>
      </c>
    </row>
    <row r="192" spans="1:11">
      <c r="A192" s="121" t="str">
        <f t="shared" si="90"/>
        <v>OCTOBRE</v>
      </c>
      <c r="B192" s="126" t="str">
        <f t="shared" si="83"/>
        <v>T73</v>
      </c>
      <c r="C192" s="32">
        <f t="shared" si="84"/>
        <v>43500</v>
      </c>
      <c r="D192" s="118"/>
      <c r="E192" s="32">
        <f t="shared" si="94"/>
        <v>401500</v>
      </c>
      <c r="F192" s="51"/>
      <c r="G192" s="137"/>
      <c r="H192" s="55">
        <f t="shared" si="85"/>
        <v>0</v>
      </c>
      <c r="I192" s="32">
        <f t="shared" si="86"/>
        <v>382000</v>
      </c>
      <c r="J192" s="30">
        <f t="shared" si="93"/>
        <v>63000</v>
      </c>
      <c r="K192" s="143" t="b">
        <f t="shared" si="88"/>
        <v>1</v>
      </c>
    </row>
    <row r="193" spans="1:16">
      <c r="A193" s="34" t="s">
        <v>60</v>
      </c>
      <c r="B193" s="35"/>
      <c r="C193" s="35"/>
      <c r="D193" s="35"/>
      <c r="E193" s="35"/>
      <c r="F193" s="35"/>
      <c r="G193" s="35"/>
      <c r="H193" s="35"/>
      <c r="I193" s="35"/>
      <c r="J193" s="36"/>
      <c r="K193" s="142"/>
    </row>
    <row r="194" spans="1:16">
      <c r="A194" s="121" t="str">
        <f>A192</f>
        <v>OCTOBRE</v>
      </c>
      <c r="B194" s="37" t="s">
        <v>61</v>
      </c>
      <c r="C194" s="38">
        <f>+C155</f>
        <v>334975</v>
      </c>
      <c r="D194" s="49"/>
      <c r="E194" s="49">
        <f>D155</f>
        <v>5420000</v>
      </c>
      <c r="F194" s="49"/>
      <c r="G194" s="124"/>
      <c r="H194" s="51">
        <f>+F155</f>
        <v>3195500</v>
      </c>
      <c r="I194" s="125">
        <f>+E155</f>
        <v>2090545</v>
      </c>
      <c r="J194" s="30">
        <f>+SUM(C194:G194)-(H194+I194)</f>
        <v>468930</v>
      </c>
      <c r="K194" s="143" t="b">
        <f>J194=I155</f>
        <v>1</v>
      </c>
    </row>
    <row r="195" spans="1:16">
      <c r="A195" s="43" t="s">
        <v>62</v>
      </c>
      <c r="B195" s="24"/>
      <c r="C195" s="35"/>
      <c r="D195" s="24"/>
      <c r="E195" s="24"/>
      <c r="F195" s="24"/>
      <c r="G195" s="24"/>
      <c r="H195" s="24"/>
      <c r="I195" s="24"/>
      <c r="J195" s="36"/>
      <c r="K195" s="142"/>
    </row>
    <row r="196" spans="1:16">
      <c r="A196" s="121" t="str">
        <f>+A194</f>
        <v>OCTOBRE</v>
      </c>
      <c r="B196" s="37" t="s">
        <v>24</v>
      </c>
      <c r="C196" s="124">
        <f>+C153</f>
        <v>1128360</v>
      </c>
      <c r="D196" s="131">
        <f>+G153</f>
        <v>17814165</v>
      </c>
      <c r="E196" s="49"/>
      <c r="F196" s="49"/>
      <c r="G196" s="49"/>
      <c r="H196" s="51">
        <f>+F153</f>
        <v>4000000</v>
      </c>
      <c r="I196" s="53">
        <f>+E153</f>
        <v>4131785</v>
      </c>
      <c r="J196" s="30">
        <f>+SUM(C196:G196)-(H196+I196)</f>
        <v>10810740</v>
      </c>
      <c r="K196" s="143" t="b">
        <f>+J196=I153</f>
        <v>1</v>
      </c>
    </row>
    <row r="197" spans="1:16">
      <c r="A197" s="121" t="str">
        <f t="shared" ref="A197" si="95">+A196</f>
        <v>OCTOBRE</v>
      </c>
      <c r="B197" s="37" t="s">
        <v>64</v>
      </c>
      <c r="C197" s="124">
        <f>+C154</f>
        <v>2160340</v>
      </c>
      <c r="D197" s="49">
        <f>+G154</f>
        <v>0</v>
      </c>
      <c r="E197" s="48"/>
      <c r="F197" s="48"/>
      <c r="G197" s="48">
        <f>+D154</f>
        <v>0</v>
      </c>
      <c r="H197" s="32">
        <f>+F154</f>
        <v>1000000</v>
      </c>
      <c r="I197" s="50">
        <f>+E154</f>
        <v>1062505</v>
      </c>
      <c r="J197" s="30">
        <f>+SUM(C197:G197)-(H197+I197)</f>
        <v>97835</v>
      </c>
      <c r="K197" s="143" t="b">
        <f>+J197=I154</f>
        <v>1</v>
      </c>
    </row>
    <row r="198" spans="1:16" ht="15.75">
      <c r="C198" s="140">
        <f>SUM(C180:C197)</f>
        <v>4625233</v>
      </c>
      <c r="I198" s="139">
        <f>SUM(I180:I197)</f>
        <v>10213735</v>
      </c>
      <c r="J198" s="104">
        <f>+SUM(J180:J197)</f>
        <v>12225663</v>
      </c>
      <c r="K198" s="5" t="b">
        <f>J198=I169</f>
        <v>1</v>
      </c>
    </row>
    <row r="199" spans="1:16" ht="15.75">
      <c r="C199" s="140"/>
      <c r="I199" s="139"/>
      <c r="J199" s="104"/>
    </row>
    <row r="200" spans="1:16" ht="15.75">
      <c r="A200" s="157"/>
      <c r="B200" s="157"/>
      <c r="C200" s="158"/>
      <c r="D200" s="157"/>
      <c r="E200" s="157"/>
      <c r="F200" s="157"/>
      <c r="G200" s="157"/>
      <c r="H200" s="157"/>
      <c r="I200" s="159"/>
      <c r="J200" s="160"/>
      <c r="K200" s="157"/>
      <c r="L200" s="161"/>
      <c r="M200" s="161"/>
      <c r="N200" s="161"/>
      <c r="O200" s="161"/>
      <c r="P200" s="157"/>
    </row>
    <row r="202" spans="1:16" ht="15.75">
      <c r="A202" s="6" t="s">
        <v>36</v>
      </c>
      <c r="B202" s="6" t="s">
        <v>1</v>
      </c>
      <c r="C202" s="6">
        <v>45170</v>
      </c>
      <c r="D202" s="7" t="s">
        <v>37</v>
      </c>
      <c r="E202" s="7" t="s">
        <v>38</v>
      </c>
      <c r="F202" s="7" t="s">
        <v>39</v>
      </c>
      <c r="G202" s="7" t="s">
        <v>40</v>
      </c>
      <c r="H202" s="6">
        <v>45199</v>
      </c>
      <c r="I202" s="7" t="s">
        <v>41</v>
      </c>
      <c r="K202" s="45"/>
      <c r="L202" s="45" t="s">
        <v>42</v>
      </c>
      <c r="M202" s="45" t="s">
        <v>43</v>
      </c>
      <c r="N202" s="45" t="s">
        <v>44</v>
      </c>
      <c r="O202" s="45" t="s">
        <v>45</v>
      </c>
    </row>
    <row r="203" spans="1:16" ht="16.5">
      <c r="A203" s="58" t="str">
        <f>K203</f>
        <v>BCI</v>
      </c>
      <c r="B203" s="59" t="s">
        <v>46</v>
      </c>
      <c r="C203" s="61">
        <v>7301705</v>
      </c>
      <c r="D203" s="61">
        <f>+L203</f>
        <v>0</v>
      </c>
      <c r="E203" s="61">
        <f>+N203</f>
        <v>173345</v>
      </c>
      <c r="F203" s="61">
        <f>+M203</f>
        <v>6000000</v>
      </c>
      <c r="G203" s="61">
        <f t="shared" ref="G203:G218" si="96">+O203</f>
        <v>0</v>
      </c>
      <c r="H203" s="61">
        <v>1128360</v>
      </c>
      <c r="I203" s="61">
        <f>+C203+D203-E203-F203+G203</f>
        <v>1128360</v>
      </c>
      <c r="J203" s="9">
        <f>I203-H203</f>
        <v>0</v>
      </c>
      <c r="K203" s="45" t="s">
        <v>24</v>
      </c>
      <c r="L203" s="178">
        <v>0</v>
      </c>
      <c r="M203" s="178">
        <v>6000000</v>
      </c>
      <c r="N203" s="178">
        <v>173345</v>
      </c>
      <c r="O203" s="178">
        <v>0</v>
      </c>
    </row>
    <row r="204" spans="1:16" ht="16.5">
      <c r="A204" s="58" t="str">
        <f t="shared" ref="A204:A218" si="97">K204</f>
        <v>BCI-Sous Compte</v>
      </c>
      <c r="B204" s="59" t="s">
        <v>46</v>
      </c>
      <c r="C204" s="61">
        <v>9607481</v>
      </c>
      <c r="D204" s="61">
        <f>+L204</f>
        <v>0</v>
      </c>
      <c r="E204" s="61">
        <f t="shared" ref="E204:E209" si="98">+N204</f>
        <v>5447141</v>
      </c>
      <c r="F204" s="61">
        <f t="shared" ref="F204:F211" si="99">+M204</f>
        <v>2000000</v>
      </c>
      <c r="G204" s="61">
        <f t="shared" si="96"/>
        <v>0</v>
      </c>
      <c r="H204" s="61">
        <v>2160340</v>
      </c>
      <c r="I204" s="61">
        <f t="shared" ref="I204:I209" si="100">+C204+D204-E204-F204+G204</f>
        <v>2160340</v>
      </c>
      <c r="J204" s="9">
        <f t="shared" ref="J204:J206" si="101">I204-H204</f>
        <v>0</v>
      </c>
      <c r="K204" s="45" t="s">
        <v>147</v>
      </c>
      <c r="L204" s="178">
        <v>0</v>
      </c>
      <c r="M204" s="178">
        <v>2000000</v>
      </c>
      <c r="N204" s="178">
        <v>5447141</v>
      </c>
      <c r="O204" s="178">
        <v>0</v>
      </c>
    </row>
    <row r="205" spans="1:16" ht="16.5">
      <c r="A205" s="58" t="str">
        <f t="shared" si="97"/>
        <v>Caisse</v>
      </c>
      <c r="B205" s="59" t="s">
        <v>25</v>
      </c>
      <c r="C205" s="61">
        <v>376082</v>
      </c>
      <c r="D205" s="61">
        <f t="shared" ref="D205:D218" si="102">+L205</f>
        <v>8502900</v>
      </c>
      <c r="E205" s="61">
        <f t="shared" si="98"/>
        <v>2813207</v>
      </c>
      <c r="F205" s="61">
        <f t="shared" si="99"/>
        <v>5730800</v>
      </c>
      <c r="G205" s="61">
        <f t="shared" si="96"/>
        <v>0</v>
      </c>
      <c r="H205" s="61">
        <v>334975</v>
      </c>
      <c r="I205" s="61">
        <f t="shared" si="100"/>
        <v>334975</v>
      </c>
      <c r="J205" s="9">
        <f t="shared" si="101"/>
        <v>0</v>
      </c>
      <c r="K205" s="45" t="s">
        <v>25</v>
      </c>
      <c r="L205" s="178">
        <v>8502900</v>
      </c>
      <c r="M205" s="178">
        <v>5730800</v>
      </c>
      <c r="N205" s="178">
        <v>2813207</v>
      </c>
      <c r="O205" s="178">
        <v>0</v>
      </c>
    </row>
    <row r="206" spans="1:16" ht="16.5">
      <c r="A206" s="58" t="str">
        <f t="shared" si="97"/>
        <v>Crépin</v>
      </c>
      <c r="B206" s="59" t="s">
        <v>2</v>
      </c>
      <c r="C206" s="61">
        <v>483120</v>
      </c>
      <c r="D206" s="61">
        <f t="shared" si="102"/>
        <v>1652000</v>
      </c>
      <c r="E206" s="61">
        <f t="shared" si="98"/>
        <v>1631750</v>
      </c>
      <c r="F206" s="61">
        <f t="shared" si="99"/>
        <v>280000</v>
      </c>
      <c r="G206" s="61">
        <f t="shared" si="96"/>
        <v>0</v>
      </c>
      <c r="H206" s="61">
        <v>223370</v>
      </c>
      <c r="I206" s="61">
        <f t="shared" si="100"/>
        <v>223370</v>
      </c>
      <c r="J206" s="9">
        <f t="shared" si="101"/>
        <v>0</v>
      </c>
      <c r="K206" s="45" t="s">
        <v>47</v>
      </c>
      <c r="L206" s="178">
        <v>1652000</v>
      </c>
      <c r="M206" s="178">
        <v>280000</v>
      </c>
      <c r="N206" s="178">
        <v>1631750</v>
      </c>
      <c r="O206" s="178">
        <v>0</v>
      </c>
    </row>
    <row r="207" spans="1:16" ht="16.5">
      <c r="A207" s="58" t="str">
        <f t="shared" si="97"/>
        <v>Donald-Roméo</v>
      </c>
      <c r="B207" s="59" t="s">
        <v>153</v>
      </c>
      <c r="C207" s="61">
        <v>88855</v>
      </c>
      <c r="D207" s="61">
        <f t="shared" si="102"/>
        <v>719800</v>
      </c>
      <c r="E207" s="61">
        <f t="shared" si="98"/>
        <v>807050</v>
      </c>
      <c r="F207" s="61">
        <f t="shared" si="99"/>
        <v>0</v>
      </c>
      <c r="G207" s="61">
        <f t="shared" si="96"/>
        <v>0</v>
      </c>
      <c r="H207" s="61">
        <v>1605</v>
      </c>
      <c r="I207" s="61">
        <f t="shared" si="100"/>
        <v>1605</v>
      </c>
      <c r="J207" s="9">
        <f t="shared" ref="J207:J218" si="103">I207-H207</f>
        <v>0</v>
      </c>
      <c r="K207" s="45" t="s">
        <v>293</v>
      </c>
      <c r="L207" s="178">
        <v>719800</v>
      </c>
      <c r="M207" s="178">
        <v>0</v>
      </c>
      <c r="N207" s="178">
        <v>807050</v>
      </c>
      <c r="O207" s="178">
        <v>0</v>
      </c>
    </row>
    <row r="208" spans="1:16" ht="16.5">
      <c r="A208" s="58" t="str">
        <f t="shared" si="97"/>
        <v>Dovi</v>
      </c>
      <c r="B208" s="59" t="s">
        <v>2</v>
      </c>
      <c r="C208" s="61">
        <v>415000</v>
      </c>
      <c r="D208" s="61">
        <f t="shared" si="102"/>
        <v>520000</v>
      </c>
      <c r="E208" s="61">
        <f t="shared" si="98"/>
        <v>247750</v>
      </c>
      <c r="F208" s="61">
        <f t="shared" si="99"/>
        <v>629250</v>
      </c>
      <c r="G208" s="61">
        <f t="shared" si="96"/>
        <v>0</v>
      </c>
      <c r="H208" s="61">
        <v>58000</v>
      </c>
      <c r="I208" s="61">
        <f t="shared" si="100"/>
        <v>58000</v>
      </c>
      <c r="J208" s="9">
        <f t="shared" si="103"/>
        <v>0</v>
      </c>
      <c r="K208" s="45" t="s">
        <v>300</v>
      </c>
      <c r="L208" s="178">
        <v>520000</v>
      </c>
      <c r="M208" s="178">
        <v>629250</v>
      </c>
      <c r="N208" s="178">
        <v>247750</v>
      </c>
      <c r="O208" s="178">
        <v>0</v>
      </c>
    </row>
    <row r="209" spans="1:15" ht="16.5">
      <c r="A209" s="58" t="str">
        <f t="shared" si="97"/>
        <v>Evariste</v>
      </c>
      <c r="B209" s="59" t="s">
        <v>154</v>
      </c>
      <c r="C209" s="61">
        <v>75975</v>
      </c>
      <c r="D209" s="61">
        <f t="shared" si="102"/>
        <v>562000</v>
      </c>
      <c r="E209" s="61">
        <f t="shared" si="98"/>
        <v>635500</v>
      </c>
      <c r="F209" s="61">
        <f t="shared" si="99"/>
        <v>0</v>
      </c>
      <c r="G209" s="61">
        <f t="shared" si="96"/>
        <v>0</v>
      </c>
      <c r="H209" s="61">
        <v>2475</v>
      </c>
      <c r="I209" s="61">
        <f t="shared" si="100"/>
        <v>2475</v>
      </c>
      <c r="J209" s="9">
        <f t="shared" si="103"/>
        <v>0</v>
      </c>
      <c r="K209" s="45" t="s">
        <v>31</v>
      </c>
      <c r="L209" s="178">
        <v>562000</v>
      </c>
      <c r="M209" s="178">
        <v>0</v>
      </c>
      <c r="N209" s="178">
        <v>635500</v>
      </c>
      <c r="O209" s="178">
        <v>0</v>
      </c>
    </row>
    <row r="210" spans="1:15" ht="16.5">
      <c r="A210" s="58" t="str">
        <f t="shared" si="97"/>
        <v>I55S</v>
      </c>
      <c r="B210" s="115" t="s">
        <v>4</v>
      </c>
      <c r="C210" s="117">
        <v>233614</v>
      </c>
      <c r="D210" s="117">
        <f t="shared" si="102"/>
        <v>0</v>
      </c>
      <c r="E210" s="117">
        <f>+N210</f>
        <v>0</v>
      </c>
      <c r="F210" s="117">
        <f t="shared" si="99"/>
        <v>0</v>
      </c>
      <c r="G210" s="117">
        <f t="shared" si="96"/>
        <v>0</v>
      </c>
      <c r="H210" s="117">
        <v>233614</v>
      </c>
      <c r="I210" s="117">
        <f>+C210+D210-E210-F210+G210</f>
        <v>233614</v>
      </c>
      <c r="J210" s="9">
        <f t="shared" si="103"/>
        <v>0</v>
      </c>
      <c r="K210" s="45" t="s">
        <v>84</v>
      </c>
      <c r="L210" s="178">
        <v>0</v>
      </c>
      <c r="M210" s="178">
        <v>0</v>
      </c>
      <c r="N210" s="178">
        <v>0</v>
      </c>
      <c r="O210" s="178">
        <v>0</v>
      </c>
    </row>
    <row r="211" spans="1:15" ht="16.5">
      <c r="A211" s="58" t="str">
        <f t="shared" si="97"/>
        <v>I73X</v>
      </c>
      <c r="B211" s="115" t="s">
        <v>4</v>
      </c>
      <c r="C211" s="117">
        <v>249769</v>
      </c>
      <c r="D211" s="117">
        <f t="shared" si="102"/>
        <v>0</v>
      </c>
      <c r="E211" s="117">
        <f>+N211</f>
        <v>0</v>
      </c>
      <c r="F211" s="117">
        <f t="shared" si="99"/>
        <v>0</v>
      </c>
      <c r="G211" s="117">
        <f t="shared" si="96"/>
        <v>0</v>
      </c>
      <c r="H211" s="117">
        <v>249769</v>
      </c>
      <c r="I211" s="117">
        <f t="shared" ref="I211:I218" si="104">+C211+D211-E211-F211+G211</f>
        <v>249769</v>
      </c>
      <c r="J211" s="9">
        <f t="shared" si="103"/>
        <v>0</v>
      </c>
      <c r="K211" s="45" t="s">
        <v>83</v>
      </c>
      <c r="L211" s="178">
        <v>0</v>
      </c>
      <c r="M211" s="178">
        <v>0</v>
      </c>
      <c r="N211" s="178">
        <v>0</v>
      </c>
      <c r="O211" s="178">
        <v>0</v>
      </c>
    </row>
    <row r="212" spans="1:15" ht="16.5">
      <c r="A212" s="58" t="str">
        <f t="shared" si="97"/>
        <v>Grace</v>
      </c>
      <c r="B212" s="59" t="s">
        <v>2</v>
      </c>
      <c r="C212" s="181">
        <v>136150</v>
      </c>
      <c r="D212" s="61">
        <f t="shared" si="102"/>
        <v>0</v>
      </c>
      <c r="E212" s="61">
        <f t="shared" ref="E212:E218" si="105">+N212</f>
        <v>44500</v>
      </c>
      <c r="F212" s="61">
        <f>+M212</f>
        <v>91650</v>
      </c>
      <c r="G212" s="61">
        <f t="shared" si="96"/>
        <v>0</v>
      </c>
      <c r="H212" s="181">
        <v>0</v>
      </c>
      <c r="I212" s="181">
        <f t="shared" si="104"/>
        <v>0</v>
      </c>
      <c r="J212" s="9">
        <f t="shared" si="103"/>
        <v>0</v>
      </c>
      <c r="K212" s="183" t="s">
        <v>142</v>
      </c>
      <c r="L212" s="178">
        <v>0</v>
      </c>
      <c r="M212" s="178">
        <v>91650</v>
      </c>
      <c r="N212" s="178">
        <v>44500</v>
      </c>
      <c r="O212" s="178">
        <v>0</v>
      </c>
    </row>
    <row r="213" spans="1:15" ht="16.5">
      <c r="A213" s="58" t="str">
        <f t="shared" si="97"/>
        <v>Hurielle</v>
      </c>
      <c r="B213" s="97" t="s">
        <v>153</v>
      </c>
      <c r="C213" s="61">
        <v>114500</v>
      </c>
      <c r="D213" s="61">
        <f t="shared" si="102"/>
        <v>298000</v>
      </c>
      <c r="E213" s="61">
        <f t="shared" si="105"/>
        <v>365800</v>
      </c>
      <c r="F213" s="61">
        <f t="shared" ref="F213:F218" si="106">+M213</f>
        <v>20000</v>
      </c>
      <c r="G213" s="61">
        <f t="shared" si="96"/>
        <v>0</v>
      </c>
      <c r="H213" s="181">
        <v>26700</v>
      </c>
      <c r="I213" s="181">
        <f t="shared" si="104"/>
        <v>26700</v>
      </c>
      <c r="J213" s="9">
        <f t="shared" si="103"/>
        <v>0</v>
      </c>
      <c r="K213" s="45" t="s">
        <v>196</v>
      </c>
      <c r="L213" s="178">
        <v>298000</v>
      </c>
      <c r="M213" s="178">
        <v>20000</v>
      </c>
      <c r="N213" s="178">
        <v>365800</v>
      </c>
      <c r="O213" s="178">
        <v>0</v>
      </c>
    </row>
    <row r="214" spans="1:15" ht="16.5">
      <c r="A214" s="58" t="str">
        <f t="shared" si="97"/>
        <v>IT87</v>
      </c>
      <c r="B214" s="59" t="s">
        <v>4</v>
      </c>
      <c r="C214" s="181">
        <v>6000</v>
      </c>
      <c r="D214" s="61">
        <f t="shared" si="102"/>
        <v>564000</v>
      </c>
      <c r="E214" s="61">
        <f t="shared" si="105"/>
        <v>543600</v>
      </c>
      <c r="F214" s="61">
        <f t="shared" si="106"/>
        <v>0</v>
      </c>
      <c r="G214" s="61">
        <f t="shared" si="96"/>
        <v>0</v>
      </c>
      <c r="H214" s="181">
        <v>26400</v>
      </c>
      <c r="I214" s="181">
        <f t="shared" si="104"/>
        <v>26400</v>
      </c>
      <c r="J214" s="9">
        <f t="shared" si="103"/>
        <v>0</v>
      </c>
      <c r="K214" s="183" t="s">
        <v>307</v>
      </c>
      <c r="L214" s="178">
        <v>564000</v>
      </c>
      <c r="M214" s="178">
        <v>0</v>
      </c>
      <c r="N214" s="178">
        <v>543600</v>
      </c>
      <c r="O214" s="178">
        <v>0</v>
      </c>
    </row>
    <row r="215" spans="1:15" ht="16.5">
      <c r="A215" s="58" t="str">
        <f t="shared" si="97"/>
        <v>Merveille</v>
      </c>
      <c r="B215" s="97" t="s">
        <v>314</v>
      </c>
      <c r="C215" s="61">
        <v>155600</v>
      </c>
      <c r="D215" s="61">
        <f t="shared" si="102"/>
        <v>270000</v>
      </c>
      <c r="E215" s="61">
        <f t="shared" si="105"/>
        <v>398200</v>
      </c>
      <c r="F215" s="61">
        <f t="shared" si="106"/>
        <v>15000</v>
      </c>
      <c r="G215" s="61">
        <f t="shared" si="96"/>
        <v>0</v>
      </c>
      <c r="H215" s="181">
        <v>12400</v>
      </c>
      <c r="I215" s="181">
        <f t="shared" si="104"/>
        <v>12400</v>
      </c>
      <c r="J215" s="9">
        <f t="shared" si="103"/>
        <v>0</v>
      </c>
      <c r="K215" s="45" t="s">
        <v>93</v>
      </c>
      <c r="L215" s="178">
        <v>270000</v>
      </c>
      <c r="M215" s="178">
        <v>15000</v>
      </c>
      <c r="N215" s="178">
        <v>398200</v>
      </c>
      <c r="O215" s="178">
        <v>0</v>
      </c>
    </row>
    <row r="216" spans="1:15" ht="16.5">
      <c r="A216" s="58" t="str">
        <f t="shared" si="97"/>
        <v>Oracle</v>
      </c>
      <c r="B216" s="97" t="s">
        <v>153</v>
      </c>
      <c r="C216" s="61">
        <v>117425</v>
      </c>
      <c r="D216" s="61">
        <f t="shared" si="102"/>
        <v>290000</v>
      </c>
      <c r="E216" s="61">
        <f t="shared" si="105"/>
        <v>353600</v>
      </c>
      <c r="F216" s="61">
        <f t="shared" si="106"/>
        <v>17000</v>
      </c>
      <c r="G216" s="61">
        <f t="shared" si="96"/>
        <v>0</v>
      </c>
      <c r="H216" s="181">
        <v>36825</v>
      </c>
      <c r="I216" s="181">
        <f t="shared" si="104"/>
        <v>36825</v>
      </c>
      <c r="J216" s="9">
        <f t="shared" si="103"/>
        <v>0</v>
      </c>
      <c r="K216" s="45" t="s">
        <v>294</v>
      </c>
      <c r="L216" s="178">
        <v>290000</v>
      </c>
      <c r="M216" s="178">
        <v>17000</v>
      </c>
      <c r="N216" s="178">
        <v>353600</v>
      </c>
      <c r="O216" s="178">
        <v>0</v>
      </c>
    </row>
    <row r="217" spans="1:15" ht="16.5">
      <c r="A217" s="58" t="str">
        <f t="shared" si="97"/>
        <v>P29</v>
      </c>
      <c r="B217" s="59" t="s">
        <v>4</v>
      </c>
      <c r="C217" s="61">
        <v>125100</v>
      </c>
      <c r="D217" s="61">
        <f t="shared" si="102"/>
        <v>631000</v>
      </c>
      <c r="E217" s="61">
        <f t="shared" si="105"/>
        <v>669200</v>
      </c>
      <c r="F217" s="61">
        <f t="shared" si="106"/>
        <v>0</v>
      </c>
      <c r="G217" s="61">
        <f t="shared" si="96"/>
        <v>0</v>
      </c>
      <c r="H217" s="181">
        <v>86900</v>
      </c>
      <c r="I217" s="181">
        <f t="shared" si="104"/>
        <v>86900</v>
      </c>
      <c r="J217" s="9">
        <f t="shared" si="103"/>
        <v>0</v>
      </c>
      <c r="K217" s="45" t="s">
        <v>29</v>
      </c>
      <c r="L217" s="178">
        <v>631000</v>
      </c>
      <c r="M217" s="178">
        <v>0</v>
      </c>
      <c r="N217" s="178">
        <v>669200</v>
      </c>
      <c r="O217" s="178">
        <v>0</v>
      </c>
    </row>
    <row r="218" spans="1:15" ht="16.5">
      <c r="A218" s="58" t="str">
        <f t="shared" si="97"/>
        <v>T73</v>
      </c>
      <c r="B218" s="59" t="s">
        <v>4</v>
      </c>
      <c r="C218" s="61">
        <v>59200</v>
      </c>
      <c r="D218" s="61">
        <f t="shared" si="102"/>
        <v>774000</v>
      </c>
      <c r="E218" s="61">
        <f t="shared" si="105"/>
        <v>789700</v>
      </c>
      <c r="F218" s="61">
        <f t="shared" si="106"/>
        <v>0</v>
      </c>
      <c r="G218" s="61">
        <f t="shared" si="96"/>
        <v>0</v>
      </c>
      <c r="H218" s="181">
        <v>43500</v>
      </c>
      <c r="I218" s="181">
        <f t="shared" si="104"/>
        <v>43500</v>
      </c>
      <c r="J218" s="9">
        <f t="shared" si="103"/>
        <v>0</v>
      </c>
      <c r="K218" s="45" t="s">
        <v>264</v>
      </c>
      <c r="L218" s="178">
        <v>774000</v>
      </c>
      <c r="M218" s="178">
        <v>0</v>
      </c>
      <c r="N218" s="178">
        <v>789700</v>
      </c>
      <c r="O218" s="178">
        <v>0</v>
      </c>
    </row>
    <row r="219" spans="1:15" ht="16.5">
      <c r="A219" s="10" t="s">
        <v>50</v>
      </c>
      <c r="B219" s="11"/>
      <c r="C219" s="12">
        <f t="shared" ref="C219:I219" si="107">SUM(C203:C218)</f>
        <v>19545576</v>
      </c>
      <c r="D219" s="57">
        <f t="shared" si="107"/>
        <v>14783700</v>
      </c>
      <c r="E219" s="57">
        <f t="shared" si="107"/>
        <v>14920343</v>
      </c>
      <c r="F219" s="57">
        <f t="shared" si="107"/>
        <v>14783700</v>
      </c>
      <c r="G219" s="57">
        <f t="shared" si="107"/>
        <v>0</v>
      </c>
      <c r="H219" s="57">
        <f t="shared" si="107"/>
        <v>4625233</v>
      </c>
      <c r="I219" s="57">
        <f t="shared" si="107"/>
        <v>4625233</v>
      </c>
      <c r="J219" s="9"/>
      <c r="K219" s="3"/>
      <c r="L219" s="47">
        <f>+SUM(L203:L218)</f>
        <v>14783700</v>
      </c>
      <c r="M219" s="47">
        <f>+SUM(M203:M218)</f>
        <v>14783700</v>
      </c>
      <c r="N219" s="47">
        <f>+SUM(N203:N218)</f>
        <v>14920343</v>
      </c>
      <c r="O219" s="47">
        <f>+SUM(O203:O218)</f>
        <v>0</v>
      </c>
    </row>
    <row r="220" spans="1:15" ht="16.5">
      <c r="A220" s="10"/>
      <c r="B220" s="11"/>
      <c r="C220" s="12"/>
      <c r="D220" s="13"/>
      <c r="E220" s="12"/>
      <c r="F220" s="13"/>
      <c r="G220" s="12"/>
      <c r="H220" s="12"/>
      <c r="I220" s="13" t="b">
        <f>I219=D222</f>
        <v>1</v>
      </c>
      <c r="J220" s="9"/>
      <c r="L220" s="5"/>
      <c r="M220" s="5"/>
      <c r="N220" s="5"/>
      <c r="O220" s="5"/>
    </row>
    <row r="221" spans="1:15" ht="16.5">
      <c r="A221" s="10" t="s">
        <v>316</v>
      </c>
      <c r="B221" s="11" t="s">
        <v>239</v>
      </c>
      <c r="C221" s="12" t="s">
        <v>238</v>
      </c>
      <c r="D221" s="12" t="s">
        <v>317</v>
      </c>
      <c r="E221" s="12" t="s">
        <v>51</v>
      </c>
      <c r="F221" s="12"/>
      <c r="G221" s="12">
        <f>+D219-F219</f>
        <v>0</v>
      </c>
      <c r="H221" s="12"/>
      <c r="I221" s="206"/>
    </row>
    <row r="222" spans="1:15" ht="16.5">
      <c r="A222" s="14">
        <f>C219</f>
        <v>19545576</v>
      </c>
      <c r="B222" s="15">
        <f>G219</f>
        <v>0</v>
      </c>
      <c r="C222" s="12">
        <f>E219</f>
        <v>14920343</v>
      </c>
      <c r="D222" s="12">
        <f>A222+B222-C222</f>
        <v>4625233</v>
      </c>
      <c r="E222" s="13">
        <f>I219-D222</f>
        <v>0</v>
      </c>
      <c r="F222" s="12"/>
      <c r="G222" s="12"/>
      <c r="H222" s="12"/>
      <c r="I222" s="12"/>
    </row>
    <row r="223" spans="1:15" ht="16.5">
      <c r="A223" s="14"/>
      <c r="B223" s="15"/>
      <c r="C223" s="12"/>
      <c r="D223" s="12"/>
      <c r="E223" s="13"/>
      <c r="F223" s="12"/>
      <c r="G223" s="12"/>
      <c r="H223" s="12"/>
      <c r="I223" s="12"/>
    </row>
    <row r="224" spans="1:15">
      <c r="A224" s="16" t="s">
        <v>52</v>
      </c>
      <c r="B224" s="16"/>
      <c r="C224" s="16"/>
      <c r="D224" s="17"/>
      <c r="E224" s="17"/>
      <c r="F224" s="17"/>
      <c r="G224" s="17"/>
      <c r="H224" s="17"/>
      <c r="I224" s="17"/>
    </row>
    <row r="225" spans="1:11">
      <c r="A225" s="18" t="s">
        <v>318</v>
      </c>
      <c r="B225" s="18"/>
      <c r="C225" s="18"/>
      <c r="D225" s="18"/>
      <c r="E225" s="18"/>
      <c r="F225" s="18"/>
      <c r="G225" s="18"/>
      <c r="H225" s="18"/>
      <c r="I225" s="18"/>
      <c r="J225" s="18"/>
    </row>
    <row r="226" spans="1:11">
      <c r="A226" s="19"/>
      <c r="B226" s="17"/>
      <c r="C226" s="20"/>
      <c r="D226" s="20"/>
      <c r="E226" s="20"/>
      <c r="F226" s="20"/>
      <c r="G226" s="20"/>
      <c r="H226" s="17"/>
      <c r="I226" s="17"/>
    </row>
    <row r="227" spans="1:11">
      <c r="A227" s="166" t="s">
        <v>53</v>
      </c>
      <c r="B227" s="168" t="s">
        <v>54</v>
      </c>
      <c r="C227" s="170" t="s">
        <v>319</v>
      </c>
      <c r="D227" s="171" t="s">
        <v>55</v>
      </c>
      <c r="E227" s="172"/>
      <c r="F227" s="172"/>
      <c r="G227" s="173"/>
      <c r="H227" s="174" t="s">
        <v>56</v>
      </c>
      <c r="I227" s="162" t="s">
        <v>57</v>
      </c>
      <c r="J227" s="204"/>
    </row>
    <row r="228" spans="1:11" ht="25.5">
      <c r="A228" s="167"/>
      <c r="B228" s="169"/>
      <c r="C228" s="22"/>
      <c r="D228" s="21" t="s">
        <v>24</v>
      </c>
      <c r="E228" s="21" t="s">
        <v>25</v>
      </c>
      <c r="F228" s="22" t="s">
        <v>122</v>
      </c>
      <c r="G228" s="21" t="s">
        <v>58</v>
      </c>
      <c r="H228" s="175"/>
      <c r="I228" s="163"/>
      <c r="J228" s="165" t="s">
        <v>320</v>
      </c>
      <c r="K228" s="142"/>
    </row>
    <row r="229" spans="1:11">
      <c r="A229" s="23"/>
      <c r="B229" s="24" t="s">
        <v>59</v>
      </c>
      <c r="C229" s="25"/>
      <c r="D229" s="25"/>
      <c r="E229" s="25"/>
      <c r="F229" s="25"/>
      <c r="G229" s="25"/>
      <c r="H229" s="25"/>
      <c r="I229" s="26"/>
      <c r="J229" s="165"/>
      <c r="K229" s="142"/>
    </row>
    <row r="230" spans="1:11">
      <c r="A230" s="121" t="s">
        <v>79</v>
      </c>
      <c r="B230" s="126" t="str">
        <f t="shared" ref="B230:B242" si="108">A206</f>
        <v>Crépin</v>
      </c>
      <c r="C230" s="32">
        <f t="shared" ref="C230:C242" si="109">+C206</f>
        <v>483120</v>
      </c>
      <c r="D230" s="31"/>
      <c r="E230" s="32">
        <f>+D206</f>
        <v>1652000</v>
      </c>
      <c r="F230" s="32"/>
      <c r="G230" s="32"/>
      <c r="H230" s="55">
        <f t="shared" ref="H230:H242" si="110">+F206</f>
        <v>280000</v>
      </c>
      <c r="I230" s="32">
        <f t="shared" ref="I230:I242" si="111">+E206</f>
        <v>1631750</v>
      </c>
      <c r="J230" s="30">
        <f t="shared" ref="J230:J231" si="112">+SUM(C230:G230)-(H230+I230)</f>
        <v>223370</v>
      </c>
      <c r="K230" s="143" t="b">
        <f t="shared" ref="K230:K242" si="113">J230=I206</f>
        <v>1</v>
      </c>
    </row>
    <row r="231" spans="1:11">
      <c r="A231" s="121" t="str">
        <f>+A230</f>
        <v>SEPTEMBRE</v>
      </c>
      <c r="B231" s="126" t="str">
        <f t="shared" si="108"/>
        <v>Donald-Roméo</v>
      </c>
      <c r="C231" s="32">
        <f t="shared" si="109"/>
        <v>88855</v>
      </c>
      <c r="D231" s="31"/>
      <c r="E231" s="32">
        <f t="shared" ref="E231:E233" si="114">+D207</f>
        <v>719800</v>
      </c>
      <c r="F231" s="32"/>
      <c r="G231" s="32"/>
      <c r="H231" s="55">
        <f t="shared" si="110"/>
        <v>0</v>
      </c>
      <c r="I231" s="32">
        <f t="shared" si="111"/>
        <v>807050</v>
      </c>
      <c r="J231" s="30">
        <f t="shared" si="112"/>
        <v>1605</v>
      </c>
      <c r="K231" s="143" t="b">
        <f t="shared" si="113"/>
        <v>1</v>
      </c>
    </row>
    <row r="232" spans="1:11">
      <c r="A232" s="121" t="str">
        <f t="shared" ref="A232:A242" si="115">+A231</f>
        <v>SEPTEMBRE</v>
      </c>
      <c r="B232" s="126" t="str">
        <f t="shared" si="108"/>
        <v>Dovi</v>
      </c>
      <c r="C232" s="32">
        <f t="shared" si="109"/>
        <v>415000</v>
      </c>
      <c r="D232" s="31"/>
      <c r="E232" s="32">
        <f t="shared" si="114"/>
        <v>520000</v>
      </c>
      <c r="F232" s="32"/>
      <c r="G232" s="32"/>
      <c r="H232" s="55">
        <f t="shared" si="110"/>
        <v>629250</v>
      </c>
      <c r="I232" s="32">
        <f t="shared" si="111"/>
        <v>247750</v>
      </c>
      <c r="J232" s="30">
        <f t="shared" ref="J232" si="116">+SUM(C232:G232)-(H232+I232)</f>
        <v>58000</v>
      </c>
      <c r="K232" s="143" t="b">
        <f t="shared" si="113"/>
        <v>1</v>
      </c>
    </row>
    <row r="233" spans="1:11">
      <c r="A233" s="121" t="str">
        <f t="shared" si="115"/>
        <v>SEPTEMBRE</v>
      </c>
      <c r="B233" s="126" t="str">
        <f t="shared" si="108"/>
        <v>Evariste</v>
      </c>
      <c r="C233" s="32">
        <f t="shared" si="109"/>
        <v>75975</v>
      </c>
      <c r="D233" s="31"/>
      <c r="E233" s="32">
        <f t="shared" si="114"/>
        <v>562000</v>
      </c>
      <c r="F233" s="32"/>
      <c r="G233" s="32"/>
      <c r="H233" s="55">
        <f t="shared" si="110"/>
        <v>0</v>
      </c>
      <c r="I233" s="32">
        <f t="shared" si="111"/>
        <v>635500</v>
      </c>
      <c r="J233" s="30">
        <f t="shared" ref="J233" si="117">+SUM(C233:G233)-(H233+I233)</f>
        <v>2475</v>
      </c>
      <c r="K233" s="143" t="b">
        <f t="shared" si="113"/>
        <v>1</v>
      </c>
    </row>
    <row r="234" spans="1:11">
      <c r="A234" s="121" t="str">
        <f t="shared" si="115"/>
        <v>SEPTEMBRE</v>
      </c>
      <c r="B234" s="128" t="str">
        <f t="shared" si="108"/>
        <v>I55S</v>
      </c>
      <c r="C234" s="119">
        <f t="shared" si="109"/>
        <v>233614</v>
      </c>
      <c r="D234" s="122"/>
      <c r="E234" s="119">
        <f>+D210</f>
        <v>0</v>
      </c>
      <c r="F234" s="136"/>
      <c r="G234" s="136"/>
      <c r="H234" s="154">
        <f t="shared" si="110"/>
        <v>0</v>
      </c>
      <c r="I234" s="119">
        <f t="shared" si="111"/>
        <v>0</v>
      </c>
      <c r="J234" s="120">
        <f>+SUM(C234:G234)-(H234+I234)</f>
        <v>233614</v>
      </c>
      <c r="K234" s="143" t="b">
        <f t="shared" si="113"/>
        <v>1</v>
      </c>
    </row>
    <row r="235" spans="1:11">
      <c r="A235" s="121" t="str">
        <f t="shared" si="115"/>
        <v>SEPTEMBRE</v>
      </c>
      <c r="B235" s="128" t="str">
        <f t="shared" si="108"/>
        <v>I73X</v>
      </c>
      <c r="C235" s="119">
        <f t="shared" si="109"/>
        <v>249769</v>
      </c>
      <c r="D235" s="122"/>
      <c r="E235" s="119">
        <f>+D211</f>
        <v>0</v>
      </c>
      <c r="F235" s="136"/>
      <c r="G235" s="136"/>
      <c r="H235" s="154">
        <f t="shared" si="110"/>
        <v>0</v>
      </c>
      <c r="I235" s="119">
        <f t="shared" si="111"/>
        <v>0</v>
      </c>
      <c r="J235" s="120">
        <f t="shared" ref="J235:J242" si="118">+SUM(C235:G235)-(H235+I235)</f>
        <v>249769</v>
      </c>
      <c r="K235" s="143" t="b">
        <f t="shared" si="113"/>
        <v>1</v>
      </c>
    </row>
    <row r="236" spans="1:11">
      <c r="A236" s="121" t="str">
        <f t="shared" si="115"/>
        <v>SEPTEMBRE</v>
      </c>
      <c r="B236" s="126" t="str">
        <f t="shared" si="108"/>
        <v>Grace</v>
      </c>
      <c r="C236" s="32">
        <f t="shared" si="109"/>
        <v>136150</v>
      </c>
      <c r="D236" s="31"/>
      <c r="E236" s="32">
        <f>+D212</f>
        <v>0</v>
      </c>
      <c r="F236" s="32"/>
      <c r="G236" s="103"/>
      <c r="H236" s="55">
        <f t="shared" si="110"/>
        <v>91650</v>
      </c>
      <c r="I236" s="32">
        <f t="shared" si="111"/>
        <v>44500</v>
      </c>
      <c r="J236" s="30">
        <f t="shared" si="118"/>
        <v>0</v>
      </c>
      <c r="K236" s="143" t="b">
        <f t="shared" si="113"/>
        <v>1</v>
      </c>
    </row>
    <row r="237" spans="1:11">
      <c r="A237" s="121" t="str">
        <f t="shared" si="115"/>
        <v>SEPTEMBRE</v>
      </c>
      <c r="B237" s="126" t="str">
        <f t="shared" si="108"/>
        <v>Hurielle</v>
      </c>
      <c r="C237" s="32">
        <f t="shared" si="109"/>
        <v>114500</v>
      </c>
      <c r="D237" s="31"/>
      <c r="E237" s="32">
        <f t="shared" ref="E237:E242" si="119">+D213</f>
        <v>298000</v>
      </c>
      <c r="F237" s="32"/>
      <c r="G237" s="103"/>
      <c r="H237" s="55">
        <f t="shared" si="110"/>
        <v>20000</v>
      </c>
      <c r="I237" s="32">
        <f t="shared" si="111"/>
        <v>365800</v>
      </c>
      <c r="J237" s="30">
        <f t="shared" si="118"/>
        <v>26700</v>
      </c>
      <c r="K237" s="143" t="b">
        <f t="shared" si="113"/>
        <v>1</v>
      </c>
    </row>
    <row r="238" spans="1:11">
      <c r="A238" s="121" t="str">
        <f t="shared" si="115"/>
        <v>SEPTEMBRE</v>
      </c>
      <c r="B238" s="126" t="str">
        <f t="shared" si="108"/>
        <v>IT87</v>
      </c>
      <c r="C238" s="32">
        <f t="shared" si="109"/>
        <v>6000</v>
      </c>
      <c r="D238" s="31"/>
      <c r="E238" s="32">
        <f t="shared" si="119"/>
        <v>564000</v>
      </c>
      <c r="F238" s="32"/>
      <c r="G238" s="103"/>
      <c r="H238" s="55">
        <f t="shared" si="110"/>
        <v>0</v>
      </c>
      <c r="I238" s="32">
        <f t="shared" si="111"/>
        <v>543600</v>
      </c>
      <c r="J238" s="30">
        <f t="shared" si="118"/>
        <v>26400</v>
      </c>
      <c r="K238" s="143" t="b">
        <f t="shared" si="113"/>
        <v>1</v>
      </c>
    </row>
    <row r="239" spans="1:11">
      <c r="A239" s="121" t="str">
        <f t="shared" si="115"/>
        <v>SEPTEMBRE</v>
      </c>
      <c r="B239" s="126" t="str">
        <f t="shared" si="108"/>
        <v>Merveille</v>
      </c>
      <c r="C239" s="32">
        <f t="shared" si="109"/>
        <v>155600</v>
      </c>
      <c r="D239" s="31"/>
      <c r="E239" s="32">
        <f t="shared" si="119"/>
        <v>270000</v>
      </c>
      <c r="F239" s="32"/>
      <c r="G239" s="103"/>
      <c r="H239" s="55">
        <f t="shared" si="110"/>
        <v>15000</v>
      </c>
      <c r="I239" s="32">
        <f t="shared" si="111"/>
        <v>398200</v>
      </c>
      <c r="J239" s="30">
        <f t="shared" si="118"/>
        <v>12400</v>
      </c>
      <c r="K239" s="143" t="b">
        <f t="shared" si="113"/>
        <v>1</v>
      </c>
    </row>
    <row r="240" spans="1:11">
      <c r="A240" s="121" t="str">
        <f t="shared" si="115"/>
        <v>SEPTEMBRE</v>
      </c>
      <c r="B240" s="126" t="str">
        <f t="shared" si="108"/>
        <v>Oracle</v>
      </c>
      <c r="C240" s="32">
        <f t="shared" si="109"/>
        <v>117425</v>
      </c>
      <c r="D240" s="31"/>
      <c r="E240" s="32">
        <f t="shared" si="119"/>
        <v>290000</v>
      </c>
      <c r="F240" s="32"/>
      <c r="G240" s="103"/>
      <c r="H240" s="55">
        <f t="shared" si="110"/>
        <v>17000</v>
      </c>
      <c r="I240" s="32">
        <f t="shared" si="111"/>
        <v>353600</v>
      </c>
      <c r="J240" s="30">
        <f t="shared" si="118"/>
        <v>36825</v>
      </c>
      <c r="K240" s="143" t="b">
        <f t="shared" si="113"/>
        <v>1</v>
      </c>
    </row>
    <row r="241" spans="1:16">
      <c r="A241" s="121" t="str">
        <f t="shared" si="115"/>
        <v>SEPTEMBRE</v>
      </c>
      <c r="B241" s="126" t="str">
        <f t="shared" si="108"/>
        <v>P29</v>
      </c>
      <c r="C241" s="32">
        <f t="shared" si="109"/>
        <v>125100</v>
      </c>
      <c r="D241" s="118"/>
      <c r="E241" s="32">
        <f t="shared" si="119"/>
        <v>631000</v>
      </c>
      <c r="F241" s="51"/>
      <c r="G241" s="137"/>
      <c r="H241" s="55">
        <f t="shared" si="110"/>
        <v>0</v>
      </c>
      <c r="I241" s="32">
        <f t="shared" si="111"/>
        <v>669200</v>
      </c>
      <c r="J241" s="30">
        <f t="shared" si="118"/>
        <v>86900</v>
      </c>
      <c r="K241" s="143" t="b">
        <f t="shared" si="113"/>
        <v>1</v>
      </c>
    </row>
    <row r="242" spans="1:16">
      <c r="A242" s="121" t="str">
        <f t="shared" si="115"/>
        <v>SEPTEMBRE</v>
      </c>
      <c r="B242" s="126" t="str">
        <f t="shared" si="108"/>
        <v>T73</v>
      </c>
      <c r="C242" s="32">
        <f t="shared" si="109"/>
        <v>59200</v>
      </c>
      <c r="D242" s="118"/>
      <c r="E242" s="32">
        <f t="shared" si="119"/>
        <v>774000</v>
      </c>
      <c r="F242" s="51"/>
      <c r="G242" s="137"/>
      <c r="H242" s="55">
        <f t="shared" si="110"/>
        <v>0</v>
      </c>
      <c r="I242" s="32">
        <f t="shared" si="111"/>
        <v>789700</v>
      </c>
      <c r="J242" s="30">
        <f t="shared" si="118"/>
        <v>43500</v>
      </c>
      <c r="K242" s="143" t="b">
        <f t="shared" si="113"/>
        <v>1</v>
      </c>
    </row>
    <row r="243" spans="1:16">
      <c r="A243" s="34" t="s">
        <v>60</v>
      </c>
      <c r="B243" s="35"/>
      <c r="C243" s="35"/>
      <c r="D243" s="35"/>
      <c r="E243" s="35"/>
      <c r="F243" s="35"/>
      <c r="G243" s="35"/>
      <c r="H243" s="35"/>
      <c r="I243" s="35"/>
      <c r="J243" s="36"/>
      <c r="K243" s="142"/>
    </row>
    <row r="244" spans="1:16">
      <c r="A244" s="121" t="str">
        <f>A242</f>
        <v>SEPTEMBRE</v>
      </c>
      <c r="B244" s="37" t="s">
        <v>61</v>
      </c>
      <c r="C244" s="38">
        <f>+C205</f>
        <v>376082</v>
      </c>
      <c r="D244" s="49"/>
      <c r="E244" s="49">
        <f>D205</f>
        <v>8502900</v>
      </c>
      <c r="F244" s="49"/>
      <c r="G244" s="124"/>
      <c r="H244" s="51">
        <f>+F205</f>
        <v>5730800</v>
      </c>
      <c r="I244" s="125">
        <f>+E205</f>
        <v>2813207</v>
      </c>
      <c r="J244" s="30">
        <f>+SUM(C244:G244)-(H244+I244)</f>
        <v>334975</v>
      </c>
      <c r="K244" s="143" t="b">
        <f>J244=I205</f>
        <v>1</v>
      </c>
    </row>
    <row r="245" spans="1:16">
      <c r="A245" s="43" t="s">
        <v>62</v>
      </c>
      <c r="B245" s="24"/>
      <c r="C245" s="35"/>
      <c r="D245" s="24"/>
      <c r="E245" s="24"/>
      <c r="F245" s="24"/>
      <c r="G245" s="24"/>
      <c r="H245" s="24"/>
      <c r="I245" s="24"/>
      <c r="J245" s="36"/>
      <c r="K245" s="142"/>
    </row>
    <row r="246" spans="1:16">
      <c r="A246" s="121" t="str">
        <f>+A244</f>
        <v>SEPTEMBRE</v>
      </c>
      <c r="B246" s="37" t="s">
        <v>24</v>
      </c>
      <c r="C246" s="124">
        <f>+C203</f>
        <v>7301705</v>
      </c>
      <c r="D246" s="131">
        <f>+G203</f>
        <v>0</v>
      </c>
      <c r="E246" s="49"/>
      <c r="F246" s="49"/>
      <c r="G246" s="49"/>
      <c r="H246" s="51">
        <f>+F203</f>
        <v>6000000</v>
      </c>
      <c r="I246" s="53">
        <f>+E203</f>
        <v>173345</v>
      </c>
      <c r="J246" s="30">
        <f>+SUM(C246:G246)-(H246+I246)</f>
        <v>1128360</v>
      </c>
      <c r="K246" s="143" t="b">
        <f>+J246=I203</f>
        <v>1</v>
      </c>
    </row>
    <row r="247" spans="1:16">
      <c r="A247" s="121" t="str">
        <f t="shared" ref="A247" si="120">+A246</f>
        <v>SEPTEMBRE</v>
      </c>
      <c r="B247" s="37" t="s">
        <v>64</v>
      </c>
      <c r="C247" s="124">
        <f>+C204</f>
        <v>9607481</v>
      </c>
      <c r="D247" s="49">
        <f>+G204</f>
        <v>0</v>
      </c>
      <c r="E247" s="48"/>
      <c r="F247" s="48"/>
      <c r="G247" s="48">
        <f>+D204</f>
        <v>0</v>
      </c>
      <c r="H247" s="32">
        <f>+F204</f>
        <v>2000000</v>
      </c>
      <c r="I247" s="50">
        <f>+E204</f>
        <v>5447141</v>
      </c>
      <c r="J247" s="30">
        <f>+SUM(C247:G247)-(H247+I247)</f>
        <v>2160340</v>
      </c>
      <c r="K247" s="143" t="b">
        <f>+J247=I204</f>
        <v>1</v>
      </c>
    </row>
    <row r="248" spans="1:16" ht="15.75">
      <c r="C248" s="140">
        <f>SUM(C230:C247)</f>
        <v>19545576</v>
      </c>
      <c r="I248" s="139">
        <f>SUM(I230:I247)</f>
        <v>14920343</v>
      </c>
      <c r="J248" s="104">
        <f>+SUM(J230:J247)</f>
        <v>4625233</v>
      </c>
      <c r="K248" s="5" t="b">
        <f>J248=I219</f>
        <v>1</v>
      </c>
    </row>
    <row r="249" spans="1:16" ht="15.75">
      <c r="C249" s="140"/>
      <c r="I249" s="139"/>
      <c r="J249" s="104"/>
    </row>
    <row r="250" spans="1:16" ht="15.75">
      <c r="A250" s="157"/>
      <c r="B250" s="157"/>
      <c r="C250" s="158"/>
      <c r="D250" s="157"/>
      <c r="E250" s="157"/>
      <c r="F250" s="157"/>
      <c r="G250" s="157"/>
      <c r="H250" s="157"/>
      <c r="I250" s="159"/>
      <c r="J250" s="160"/>
      <c r="K250" s="157"/>
      <c r="L250" s="161"/>
      <c r="M250" s="161"/>
      <c r="N250" s="161"/>
      <c r="O250" s="161"/>
      <c r="P250" s="157"/>
    </row>
    <row r="252" spans="1:16" ht="15.75">
      <c r="A252" s="6" t="s">
        <v>36</v>
      </c>
      <c r="B252" s="6" t="s">
        <v>1</v>
      </c>
      <c r="C252" s="6">
        <v>45139</v>
      </c>
      <c r="D252" s="7" t="s">
        <v>37</v>
      </c>
      <c r="E252" s="7" t="s">
        <v>38</v>
      </c>
      <c r="F252" s="7" t="s">
        <v>39</v>
      </c>
      <c r="G252" s="7" t="s">
        <v>40</v>
      </c>
      <c r="H252" s="6">
        <v>45169</v>
      </c>
      <c r="I252" s="7" t="s">
        <v>41</v>
      </c>
      <c r="K252" s="45"/>
      <c r="L252" s="45" t="s">
        <v>42</v>
      </c>
      <c r="M252" s="45" t="s">
        <v>43</v>
      </c>
      <c r="N252" s="45" t="s">
        <v>44</v>
      </c>
      <c r="O252" s="45" t="s">
        <v>45</v>
      </c>
    </row>
    <row r="253" spans="1:16" ht="16.5">
      <c r="A253" s="58" t="str">
        <f>K253</f>
        <v>BCI</v>
      </c>
      <c r="B253" s="59" t="s">
        <v>46</v>
      </c>
      <c r="C253" s="61">
        <v>4607330</v>
      </c>
      <c r="D253" s="61">
        <f>+L253</f>
        <v>0</v>
      </c>
      <c r="E253" s="61">
        <f>+N253</f>
        <v>993345</v>
      </c>
      <c r="F253" s="61">
        <f>+M253</f>
        <v>2000000</v>
      </c>
      <c r="G253" s="61">
        <f t="shared" ref="G253:G269" si="121">+O253</f>
        <v>5687720</v>
      </c>
      <c r="H253" s="61">
        <v>7301705</v>
      </c>
      <c r="I253" s="61">
        <f>+C253+D253-E253-F253+G253</f>
        <v>7301705</v>
      </c>
      <c r="J253" s="9">
        <f>I253-H253</f>
        <v>0</v>
      </c>
      <c r="K253" s="45" t="s">
        <v>24</v>
      </c>
      <c r="L253" s="178">
        <v>0</v>
      </c>
      <c r="M253" s="178">
        <v>2000000</v>
      </c>
      <c r="N253" s="178">
        <v>993345</v>
      </c>
      <c r="O253" s="178">
        <v>5687720</v>
      </c>
    </row>
    <row r="254" spans="1:16" ht="16.5">
      <c r="A254" s="58" t="str">
        <f t="shared" ref="A254:A269" si="122">K254</f>
        <v>BCI-Sous Compte</v>
      </c>
      <c r="B254" s="59" t="s">
        <v>46</v>
      </c>
      <c r="C254" s="61">
        <v>16185729</v>
      </c>
      <c r="D254" s="61">
        <f>+L254</f>
        <v>0</v>
      </c>
      <c r="E254" s="61">
        <f t="shared" ref="E254:E260" si="123">+N254</f>
        <v>2578288</v>
      </c>
      <c r="F254" s="61">
        <f t="shared" ref="F254:F262" si="124">+M254</f>
        <v>4000000</v>
      </c>
      <c r="G254" s="61">
        <f t="shared" si="121"/>
        <v>0</v>
      </c>
      <c r="H254" s="61">
        <v>9607441</v>
      </c>
      <c r="I254" s="61">
        <f t="shared" ref="I254:I260" si="125">+C254+D254-E254-F254+G254</f>
        <v>9607441</v>
      </c>
      <c r="J254" s="9">
        <f t="shared" ref="J254:J269" si="126">I254-H254</f>
        <v>0</v>
      </c>
      <c r="K254" s="45" t="s">
        <v>147</v>
      </c>
      <c r="L254" s="178">
        <v>0</v>
      </c>
      <c r="M254" s="178">
        <v>4000000</v>
      </c>
      <c r="N254" s="178">
        <v>2578288</v>
      </c>
      <c r="O254" s="178">
        <v>0</v>
      </c>
    </row>
    <row r="255" spans="1:16" ht="16.5">
      <c r="A255" s="58" t="str">
        <f t="shared" si="122"/>
        <v>Caisse</v>
      </c>
      <c r="B255" s="59" t="s">
        <v>25</v>
      </c>
      <c r="C255" s="61">
        <v>1129247</v>
      </c>
      <c r="D255" s="61">
        <f t="shared" ref="D255:D269" si="127">+L255</f>
        <v>6074300</v>
      </c>
      <c r="E255" s="61">
        <f t="shared" si="123"/>
        <v>1821465</v>
      </c>
      <c r="F255" s="61">
        <f t="shared" si="124"/>
        <v>5006000</v>
      </c>
      <c r="G255" s="61">
        <f t="shared" si="121"/>
        <v>0</v>
      </c>
      <c r="H255" s="61">
        <v>376082</v>
      </c>
      <c r="I255" s="61">
        <f t="shared" si="125"/>
        <v>376082</v>
      </c>
      <c r="J255" s="9">
        <f t="shared" si="126"/>
        <v>0</v>
      </c>
      <c r="K255" s="45" t="s">
        <v>25</v>
      </c>
      <c r="L255" s="178">
        <v>6074300</v>
      </c>
      <c r="M255" s="178">
        <v>5006000</v>
      </c>
      <c r="N255" s="178">
        <v>1821465</v>
      </c>
      <c r="O255" s="178">
        <v>0</v>
      </c>
    </row>
    <row r="256" spans="1:16" ht="16.5">
      <c r="A256" s="58" t="str">
        <f t="shared" si="122"/>
        <v>Crépin</v>
      </c>
      <c r="B256" s="59" t="s">
        <v>2</v>
      </c>
      <c r="C256" s="61">
        <v>229120</v>
      </c>
      <c r="D256" s="61">
        <f t="shared" si="127"/>
        <v>845000</v>
      </c>
      <c r="E256" s="61">
        <f t="shared" si="123"/>
        <v>591000</v>
      </c>
      <c r="F256" s="61">
        <f t="shared" si="124"/>
        <v>0</v>
      </c>
      <c r="G256" s="61">
        <f t="shared" si="121"/>
        <v>0</v>
      </c>
      <c r="H256" s="61">
        <v>483120</v>
      </c>
      <c r="I256" s="61">
        <f t="shared" si="125"/>
        <v>483120</v>
      </c>
      <c r="J256" s="9">
        <f t="shared" si="126"/>
        <v>0</v>
      </c>
      <c r="K256" s="45" t="s">
        <v>47</v>
      </c>
      <c r="L256" s="178">
        <v>845000</v>
      </c>
      <c r="M256" s="178">
        <v>0</v>
      </c>
      <c r="N256" s="178">
        <v>591000</v>
      </c>
      <c r="O256" s="178">
        <v>0</v>
      </c>
    </row>
    <row r="257" spans="1:15" ht="16.5">
      <c r="A257" s="58" t="str">
        <f t="shared" si="122"/>
        <v>D58</v>
      </c>
      <c r="B257" s="59" t="s">
        <v>4</v>
      </c>
      <c r="C257" s="61">
        <v>44300</v>
      </c>
      <c r="D257" s="61">
        <f t="shared" si="127"/>
        <v>0</v>
      </c>
      <c r="E257" s="61">
        <f t="shared" si="123"/>
        <v>0</v>
      </c>
      <c r="F257" s="61">
        <f t="shared" si="124"/>
        <v>44300</v>
      </c>
      <c r="G257" s="61">
        <f t="shared" si="121"/>
        <v>0</v>
      </c>
      <c r="H257" s="61">
        <v>0</v>
      </c>
      <c r="I257" s="61">
        <f t="shared" si="125"/>
        <v>0</v>
      </c>
      <c r="J257" s="9">
        <f>I257-H257</f>
        <v>0</v>
      </c>
      <c r="K257" s="45" t="s">
        <v>265</v>
      </c>
      <c r="L257" s="178">
        <v>0</v>
      </c>
      <c r="M257" s="178">
        <v>44300</v>
      </c>
      <c r="N257" s="178">
        <v>0</v>
      </c>
      <c r="O257" s="178">
        <v>0</v>
      </c>
    </row>
    <row r="258" spans="1:15" ht="16.5">
      <c r="A258" s="58" t="str">
        <f t="shared" si="122"/>
        <v>Donald-Roméo</v>
      </c>
      <c r="B258" s="59" t="s">
        <v>153</v>
      </c>
      <c r="C258" s="61">
        <v>44655</v>
      </c>
      <c r="D258" s="61">
        <f t="shared" si="127"/>
        <v>517000</v>
      </c>
      <c r="E258" s="61">
        <f t="shared" si="123"/>
        <v>447800</v>
      </c>
      <c r="F258" s="61">
        <f t="shared" si="124"/>
        <v>25000</v>
      </c>
      <c r="G258" s="61">
        <f t="shared" si="121"/>
        <v>0</v>
      </c>
      <c r="H258" s="61">
        <v>88855</v>
      </c>
      <c r="I258" s="61">
        <f t="shared" si="125"/>
        <v>88855</v>
      </c>
      <c r="J258" s="9">
        <f t="shared" si="126"/>
        <v>0</v>
      </c>
      <c r="K258" s="45" t="s">
        <v>293</v>
      </c>
      <c r="L258" s="178">
        <v>517000</v>
      </c>
      <c r="M258" s="178">
        <v>25000</v>
      </c>
      <c r="N258" s="178">
        <v>447800</v>
      </c>
      <c r="O258" s="178">
        <v>0</v>
      </c>
    </row>
    <row r="259" spans="1:15" ht="16.5">
      <c r="A259" s="58" t="str">
        <f t="shared" si="122"/>
        <v>Dovi</v>
      </c>
      <c r="B259" s="59" t="s">
        <v>2</v>
      </c>
      <c r="C259" s="61">
        <v>48000</v>
      </c>
      <c r="D259" s="61">
        <f t="shared" si="127"/>
        <v>421000</v>
      </c>
      <c r="E259" s="61">
        <f t="shared" si="123"/>
        <v>54000</v>
      </c>
      <c r="F259" s="61">
        <f t="shared" si="124"/>
        <v>0</v>
      </c>
      <c r="G259" s="61">
        <f t="shared" si="121"/>
        <v>0</v>
      </c>
      <c r="H259" s="61">
        <v>415000</v>
      </c>
      <c r="I259" s="61">
        <f t="shared" si="125"/>
        <v>415000</v>
      </c>
      <c r="J259" s="9">
        <f t="shared" si="126"/>
        <v>0</v>
      </c>
      <c r="K259" s="45" t="s">
        <v>300</v>
      </c>
      <c r="L259" s="178">
        <v>421000</v>
      </c>
      <c r="M259" s="178">
        <v>0</v>
      </c>
      <c r="N259" s="178">
        <v>54000</v>
      </c>
      <c r="O259" s="178">
        <v>0</v>
      </c>
    </row>
    <row r="260" spans="1:15" ht="16.5">
      <c r="A260" s="58" t="str">
        <f t="shared" si="122"/>
        <v>Evariste</v>
      </c>
      <c r="B260" s="59" t="s">
        <v>154</v>
      </c>
      <c r="C260" s="61">
        <v>17975</v>
      </c>
      <c r="D260" s="61">
        <f t="shared" si="127"/>
        <v>297000</v>
      </c>
      <c r="E260" s="61">
        <f t="shared" si="123"/>
        <v>239000</v>
      </c>
      <c r="F260" s="61">
        <f t="shared" si="124"/>
        <v>0</v>
      </c>
      <c r="G260" s="61">
        <f t="shared" si="121"/>
        <v>0</v>
      </c>
      <c r="H260" s="61">
        <v>75975</v>
      </c>
      <c r="I260" s="61">
        <f t="shared" si="125"/>
        <v>75975</v>
      </c>
      <c r="J260" s="9">
        <f t="shared" si="126"/>
        <v>0</v>
      </c>
      <c r="K260" s="45" t="s">
        <v>31</v>
      </c>
      <c r="L260" s="178">
        <v>297000</v>
      </c>
      <c r="M260" s="178">
        <v>0</v>
      </c>
      <c r="N260" s="178">
        <v>239000</v>
      </c>
      <c r="O260" s="178">
        <v>0</v>
      </c>
    </row>
    <row r="261" spans="1:15" ht="16.5">
      <c r="A261" s="58" t="str">
        <f t="shared" si="122"/>
        <v>I55S</v>
      </c>
      <c r="B261" s="115" t="s">
        <v>4</v>
      </c>
      <c r="C261" s="117">
        <v>233614</v>
      </c>
      <c r="D261" s="117">
        <f t="shared" si="127"/>
        <v>0</v>
      </c>
      <c r="E261" s="117">
        <f>+N261</f>
        <v>0</v>
      </c>
      <c r="F261" s="117">
        <f t="shared" si="124"/>
        <v>0</v>
      </c>
      <c r="G261" s="117">
        <f t="shared" si="121"/>
        <v>0</v>
      </c>
      <c r="H261" s="117">
        <v>233614</v>
      </c>
      <c r="I261" s="117">
        <f>+C261+D261-E261-F261+G261</f>
        <v>233614</v>
      </c>
      <c r="J261" s="9">
        <f t="shared" si="126"/>
        <v>0</v>
      </c>
      <c r="K261" s="45" t="s">
        <v>84</v>
      </c>
      <c r="L261" s="178">
        <v>0</v>
      </c>
      <c r="M261" s="178">
        <v>0</v>
      </c>
      <c r="N261" s="178">
        <v>0</v>
      </c>
      <c r="O261" s="178">
        <v>0</v>
      </c>
    </row>
    <row r="262" spans="1:15" ht="16.5">
      <c r="A262" s="58" t="str">
        <f t="shared" si="122"/>
        <v>I73X</v>
      </c>
      <c r="B262" s="115" t="s">
        <v>4</v>
      </c>
      <c r="C262" s="117">
        <v>249769</v>
      </c>
      <c r="D262" s="117">
        <f t="shared" si="127"/>
        <v>0</v>
      </c>
      <c r="E262" s="117">
        <f>+N262</f>
        <v>0</v>
      </c>
      <c r="F262" s="117">
        <f t="shared" si="124"/>
        <v>0</v>
      </c>
      <c r="G262" s="117">
        <f t="shared" si="121"/>
        <v>0</v>
      </c>
      <c r="H262" s="117">
        <v>249769</v>
      </c>
      <c r="I262" s="117">
        <f t="shared" ref="I262:I269" si="128">+C262+D262-E262-F262+G262</f>
        <v>249769</v>
      </c>
      <c r="J262" s="9">
        <f t="shared" si="126"/>
        <v>0</v>
      </c>
      <c r="K262" s="45" t="s">
        <v>83</v>
      </c>
      <c r="L262" s="178">
        <v>0</v>
      </c>
      <c r="M262" s="178">
        <v>0</v>
      </c>
      <c r="N262" s="178">
        <v>0</v>
      </c>
      <c r="O262" s="178">
        <v>0</v>
      </c>
    </row>
    <row r="263" spans="1:15" ht="16.5">
      <c r="A263" s="58" t="str">
        <f t="shared" si="122"/>
        <v>Grace</v>
      </c>
      <c r="B263" s="59" t="s">
        <v>2</v>
      </c>
      <c r="C263" s="181">
        <v>155150</v>
      </c>
      <c r="D263" s="61">
        <f t="shared" si="127"/>
        <v>0</v>
      </c>
      <c r="E263" s="61">
        <f t="shared" ref="E263:E269" si="129">+N263</f>
        <v>19000</v>
      </c>
      <c r="F263" s="61">
        <f>+M263</f>
        <v>0</v>
      </c>
      <c r="G263" s="61">
        <f t="shared" si="121"/>
        <v>0</v>
      </c>
      <c r="H263" s="181">
        <v>136150</v>
      </c>
      <c r="I263" s="181">
        <f t="shared" si="128"/>
        <v>136150</v>
      </c>
      <c r="J263" s="9">
        <f t="shared" si="126"/>
        <v>0</v>
      </c>
      <c r="K263" s="183" t="s">
        <v>142</v>
      </c>
      <c r="L263" s="178">
        <v>0</v>
      </c>
      <c r="M263" s="178">
        <v>0</v>
      </c>
      <c r="N263" s="178">
        <v>19000</v>
      </c>
      <c r="O263" s="178">
        <v>0</v>
      </c>
    </row>
    <row r="264" spans="1:15" ht="16.5">
      <c r="A264" s="58" t="str">
        <f t="shared" si="122"/>
        <v>Hurielle</v>
      </c>
      <c r="B264" s="97" t="s">
        <v>153</v>
      </c>
      <c r="C264" s="61">
        <v>3500</v>
      </c>
      <c r="D264" s="61">
        <f t="shared" si="127"/>
        <v>166000</v>
      </c>
      <c r="E264" s="61">
        <f t="shared" si="129"/>
        <v>55000</v>
      </c>
      <c r="F264" s="61">
        <f t="shared" ref="F264:F269" si="130">+M264</f>
        <v>0</v>
      </c>
      <c r="G264" s="61">
        <f t="shared" si="121"/>
        <v>0</v>
      </c>
      <c r="H264" s="181">
        <v>114500</v>
      </c>
      <c r="I264" s="181">
        <f t="shared" si="128"/>
        <v>114500</v>
      </c>
      <c r="J264" s="9">
        <f t="shared" si="126"/>
        <v>0</v>
      </c>
      <c r="K264" s="45" t="s">
        <v>196</v>
      </c>
      <c r="L264" s="178">
        <v>166000</v>
      </c>
      <c r="M264" s="178">
        <v>0</v>
      </c>
      <c r="N264" s="178">
        <v>55000</v>
      </c>
      <c r="O264" s="178">
        <v>0</v>
      </c>
    </row>
    <row r="265" spans="1:15" ht="16.5">
      <c r="A265" s="58" t="str">
        <f t="shared" si="122"/>
        <v>IT87</v>
      </c>
      <c r="B265" s="59" t="s">
        <v>4</v>
      </c>
      <c r="C265" s="181">
        <v>2000</v>
      </c>
      <c r="D265" s="61">
        <f t="shared" si="127"/>
        <v>560000</v>
      </c>
      <c r="E265" s="61">
        <f t="shared" si="129"/>
        <v>556000</v>
      </c>
      <c r="F265" s="61">
        <f t="shared" si="130"/>
        <v>0</v>
      </c>
      <c r="G265" s="61">
        <f t="shared" si="121"/>
        <v>0</v>
      </c>
      <c r="H265" s="181">
        <v>6000</v>
      </c>
      <c r="I265" s="181">
        <f t="shared" si="128"/>
        <v>6000</v>
      </c>
      <c r="J265" s="9">
        <f t="shared" si="126"/>
        <v>0</v>
      </c>
      <c r="K265" s="183" t="s">
        <v>307</v>
      </c>
      <c r="L265" s="178">
        <v>560000</v>
      </c>
      <c r="M265" s="178">
        <v>0</v>
      </c>
      <c r="N265" s="178">
        <v>556000</v>
      </c>
      <c r="O265" s="178">
        <v>0</v>
      </c>
    </row>
    <row r="266" spans="1:15" ht="16.5">
      <c r="A266" s="58" t="str">
        <f t="shared" si="122"/>
        <v>Merveille</v>
      </c>
      <c r="B266" s="97" t="s">
        <v>314</v>
      </c>
      <c r="C266" s="61">
        <v>36600</v>
      </c>
      <c r="D266" s="61">
        <f t="shared" si="127"/>
        <v>209000</v>
      </c>
      <c r="E266" s="61">
        <f t="shared" si="129"/>
        <v>85000</v>
      </c>
      <c r="F266" s="61">
        <f t="shared" si="130"/>
        <v>5000</v>
      </c>
      <c r="G266" s="61">
        <f t="shared" si="121"/>
        <v>0</v>
      </c>
      <c r="H266" s="181">
        <v>155600</v>
      </c>
      <c r="I266" s="181">
        <f t="shared" si="128"/>
        <v>155600</v>
      </c>
      <c r="J266" s="9">
        <f t="shared" si="126"/>
        <v>0</v>
      </c>
      <c r="K266" s="45" t="s">
        <v>93</v>
      </c>
      <c r="L266" s="178">
        <v>209000</v>
      </c>
      <c r="M266" s="178">
        <v>5000</v>
      </c>
      <c r="N266" s="178">
        <v>85000</v>
      </c>
      <c r="O266" s="178">
        <v>0</v>
      </c>
    </row>
    <row r="267" spans="1:15" ht="16.5">
      <c r="A267" s="58" t="str">
        <f t="shared" si="122"/>
        <v>Oracle</v>
      </c>
      <c r="B267" s="97" t="s">
        <v>153</v>
      </c>
      <c r="C267" s="61">
        <v>96225</v>
      </c>
      <c r="D267" s="61">
        <f t="shared" si="127"/>
        <v>270000</v>
      </c>
      <c r="E267" s="61">
        <f t="shared" si="129"/>
        <v>248800</v>
      </c>
      <c r="F267" s="61">
        <f t="shared" si="130"/>
        <v>0</v>
      </c>
      <c r="G267" s="61">
        <f t="shared" si="121"/>
        <v>0</v>
      </c>
      <c r="H267" s="181">
        <v>117425</v>
      </c>
      <c r="I267" s="181">
        <f t="shared" si="128"/>
        <v>117425</v>
      </c>
      <c r="J267" s="9">
        <f t="shared" si="126"/>
        <v>0</v>
      </c>
      <c r="K267" s="45" t="s">
        <v>294</v>
      </c>
      <c r="L267" s="178">
        <v>270000</v>
      </c>
      <c r="M267" s="178">
        <v>0</v>
      </c>
      <c r="N267" s="178">
        <v>248800</v>
      </c>
      <c r="O267" s="178">
        <v>0</v>
      </c>
    </row>
    <row r="268" spans="1:15" ht="16.5">
      <c r="A268" s="58" t="str">
        <f t="shared" si="122"/>
        <v>P29</v>
      </c>
      <c r="B268" s="59" t="s">
        <v>4</v>
      </c>
      <c r="C268" s="61">
        <v>47800</v>
      </c>
      <c r="D268" s="61">
        <f t="shared" si="127"/>
        <v>861000</v>
      </c>
      <c r="E268" s="61">
        <f t="shared" si="129"/>
        <v>783700</v>
      </c>
      <c r="F268" s="61">
        <f t="shared" si="130"/>
        <v>0</v>
      </c>
      <c r="G268" s="61">
        <f t="shared" si="121"/>
        <v>0</v>
      </c>
      <c r="H268" s="181">
        <v>125100</v>
      </c>
      <c r="I268" s="181">
        <f t="shared" si="128"/>
        <v>125100</v>
      </c>
      <c r="J268" s="9">
        <f t="shared" si="126"/>
        <v>0</v>
      </c>
      <c r="K268" s="45" t="s">
        <v>29</v>
      </c>
      <c r="L268" s="178">
        <v>861000</v>
      </c>
      <c r="M268" s="178">
        <v>0</v>
      </c>
      <c r="N268" s="178">
        <v>783700</v>
      </c>
      <c r="O268" s="178">
        <v>0</v>
      </c>
    </row>
    <row r="269" spans="1:15" ht="16.5">
      <c r="A269" s="58" t="str">
        <f t="shared" si="122"/>
        <v>T73</v>
      </c>
      <c r="B269" s="59" t="s">
        <v>4</v>
      </c>
      <c r="C269" s="61">
        <v>10200</v>
      </c>
      <c r="D269" s="61">
        <f t="shared" si="127"/>
        <v>860000</v>
      </c>
      <c r="E269" s="61">
        <f t="shared" si="129"/>
        <v>811000</v>
      </c>
      <c r="F269" s="61">
        <f t="shared" si="130"/>
        <v>0</v>
      </c>
      <c r="G269" s="61">
        <f t="shared" si="121"/>
        <v>0</v>
      </c>
      <c r="H269" s="181">
        <v>59200</v>
      </c>
      <c r="I269" s="181">
        <f t="shared" si="128"/>
        <v>59200</v>
      </c>
      <c r="J269" s="9">
        <f t="shared" si="126"/>
        <v>0</v>
      </c>
      <c r="K269" s="45" t="s">
        <v>264</v>
      </c>
      <c r="L269" s="178">
        <v>860000</v>
      </c>
      <c r="M269" s="178">
        <v>0</v>
      </c>
      <c r="N269" s="178">
        <v>811000</v>
      </c>
      <c r="O269" s="178">
        <v>0</v>
      </c>
    </row>
    <row r="270" spans="1:15" ht="16.5">
      <c r="A270" s="10" t="s">
        <v>50</v>
      </c>
      <c r="B270" s="11"/>
      <c r="C270" s="12">
        <f t="shared" ref="C270:I270" si="131">SUM(C253:C269)</f>
        <v>23141214</v>
      </c>
      <c r="D270" s="57">
        <f t="shared" si="131"/>
        <v>11080300</v>
      </c>
      <c r="E270" s="57">
        <f t="shared" si="131"/>
        <v>9283398</v>
      </c>
      <c r="F270" s="57">
        <f t="shared" si="131"/>
        <v>11080300</v>
      </c>
      <c r="G270" s="57">
        <f t="shared" si="131"/>
        <v>5687720</v>
      </c>
      <c r="H270" s="57">
        <f t="shared" si="131"/>
        <v>19545536</v>
      </c>
      <c r="I270" s="57">
        <f t="shared" si="131"/>
        <v>19545536</v>
      </c>
      <c r="J270" s="9"/>
      <c r="K270" s="3"/>
      <c r="L270" s="47">
        <f>+SUM(L253:L269)</f>
        <v>11080300</v>
      </c>
      <c r="M270" s="47">
        <f>+SUM(M253:M269)</f>
        <v>11080300</v>
      </c>
      <c r="N270" s="47">
        <f>+SUM(N253:N269)</f>
        <v>9283398</v>
      </c>
      <c r="O270" s="47">
        <f>+SUM(O253:O269)</f>
        <v>5687720</v>
      </c>
    </row>
    <row r="271" spans="1:15" ht="16.5">
      <c r="A271" s="10"/>
      <c r="B271" s="11"/>
      <c r="C271" s="12"/>
      <c r="D271" s="13"/>
      <c r="E271" s="12"/>
      <c r="F271" s="13"/>
      <c r="G271" s="12"/>
      <c r="H271" s="12"/>
      <c r="I271" s="13" t="b">
        <f>I270=D273</f>
        <v>1</v>
      </c>
      <c r="J271" s="9"/>
      <c r="L271" s="5"/>
      <c r="M271" s="5"/>
      <c r="N271" s="5"/>
      <c r="O271" s="5"/>
    </row>
    <row r="272" spans="1:15" ht="16.5">
      <c r="A272" s="10" t="s">
        <v>310</v>
      </c>
      <c r="B272" s="11" t="s">
        <v>229</v>
      </c>
      <c r="C272" s="12" t="s">
        <v>230</v>
      </c>
      <c r="D272" s="12" t="s">
        <v>311</v>
      </c>
      <c r="E272" s="12" t="s">
        <v>51</v>
      </c>
      <c r="F272" s="12"/>
      <c r="G272" s="12">
        <f>+D270-F270</f>
        <v>0</v>
      </c>
      <c r="H272" s="12"/>
      <c r="I272" s="206"/>
    </row>
    <row r="273" spans="1:11" ht="16.5">
      <c r="A273" s="14">
        <f>C270</f>
        <v>23141214</v>
      </c>
      <c r="B273" s="15">
        <f>G270</f>
        <v>5687720</v>
      </c>
      <c r="C273" s="12">
        <f>E270</f>
        <v>9283398</v>
      </c>
      <c r="D273" s="12">
        <f>A273+B273-C273</f>
        <v>19545536</v>
      </c>
      <c r="E273" s="13">
        <f>I270-D273</f>
        <v>0</v>
      </c>
      <c r="F273" s="12"/>
      <c r="G273" s="12"/>
      <c r="H273" s="12"/>
      <c r="I273" s="12"/>
    </row>
    <row r="274" spans="1:11" ht="16.5">
      <c r="A274" s="14"/>
      <c r="B274" s="15"/>
      <c r="C274" s="12"/>
      <c r="D274" s="12"/>
      <c r="E274" s="13"/>
      <c r="F274" s="12"/>
      <c r="G274" s="12"/>
      <c r="H274" s="12"/>
      <c r="I274" s="12"/>
    </row>
    <row r="275" spans="1:11">
      <c r="A275" s="16" t="s">
        <v>52</v>
      </c>
      <c r="B275" s="16"/>
      <c r="C275" s="16"/>
      <c r="D275" s="17"/>
      <c r="E275" s="17"/>
      <c r="F275" s="17"/>
      <c r="G275" s="17"/>
      <c r="H275" s="17"/>
      <c r="I275" s="17"/>
    </row>
    <row r="276" spans="1:11">
      <c r="A276" s="18" t="s">
        <v>315</v>
      </c>
      <c r="B276" s="18"/>
      <c r="C276" s="18"/>
      <c r="D276" s="18"/>
      <c r="E276" s="18"/>
      <c r="F276" s="18"/>
      <c r="G276" s="18"/>
      <c r="H276" s="18"/>
      <c r="I276" s="18"/>
      <c r="J276" s="18"/>
    </row>
    <row r="277" spans="1:11">
      <c r="A277" s="19"/>
      <c r="B277" s="17"/>
      <c r="C277" s="20"/>
      <c r="D277" s="20"/>
      <c r="E277" s="20"/>
      <c r="F277" s="20"/>
      <c r="G277" s="20"/>
      <c r="H277" s="17"/>
      <c r="I277" s="17"/>
    </row>
    <row r="278" spans="1:11">
      <c r="A278" s="166" t="s">
        <v>53</v>
      </c>
      <c r="B278" s="168" t="s">
        <v>54</v>
      </c>
      <c r="C278" s="170" t="s">
        <v>312</v>
      </c>
      <c r="D278" s="171" t="s">
        <v>55</v>
      </c>
      <c r="E278" s="172"/>
      <c r="F278" s="172"/>
      <c r="G278" s="173"/>
      <c r="H278" s="174" t="s">
        <v>56</v>
      </c>
      <c r="I278" s="162" t="s">
        <v>57</v>
      </c>
      <c r="J278" s="204"/>
    </row>
    <row r="279" spans="1:11" ht="25.5">
      <c r="A279" s="167"/>
      <c r="B279" s="169"/>
      <c r="C279" s="22"/>
      <c r="D279" s="21" t="s">
        <v>24</v>
      </c>
      <c r="E279" s="21" t="s">
        <v>25</v>
      </c>
      <c r="F279" s="22" t="s">
        <v>122</v>
      </c>
      <c r="G279" s="21" t="s">
        <v>58</v>
      </c>
      <c r="H279" s="175"/>
      <c r="I279" s="163"/>
      <c r="J279" s="165" t="s">
        <v>313</v>
      </c>
      <c r="K279" s="142"/>
    </row>
    <row r="280" spans="1:11">
      <c r="A280" s="23"/>
      <c r="B280" s="24" t="s">
        <v>59</v>
      </c>
      <c r="C280" s="25"/>
      <c r="D280" s="25"/>
      <c r="E280" s="25"/>
      <c r="F280" s="25"/>
      <c r="G280" s="25"/>
      <c r="H280" s="25"/>
      <c r="I280" s="26"/>
      <c r="J280" s="165"/>
      <c r="K280" s="142"/>
    </row>
    <row r="281" spans="1:11">
      <c r="A281" s="121" t="s">
        <v>138</v>
      </c>
      <c r="B281" s="126" t="str">
        <f>A256</f>
        <v>Crépin</v>
      </c>
      <c r="C281" s="32">
        <f>+C256</f>
        <v>229120</v>
      </c>
      <c r="D281" s="31"/>
      <c r="E281" s="32">
        <f>+D256</f>
        <v>845000</v>
      </c>
      <c r="F281" s="32"/>
      <c r="G281" s="32"/>
      <c r="H281" s="55">
        <f>+F256</f>
        <v>0</v>
      </c>
      <c r="I281" s="32">
        <f t="shared" ref="I281:I294" si="132">+E256</f>
        <v>591000</v>
      </c>
      <c r="J281" s="30">
        <f t="shared" ref="J281:J283" si="133">+SUM(C281:G281)-(H281+I281)</f>
        <v>483120</v>
      </c>
      <c r="K281" s="143" t="b">
        <f t="shared" ref="K281:K294" si="134">J281=I256</f>
        <v>1</v>
      </c>
    </row>
    <row r="282" spans="1:11">
      <c r="A282" s="121" t="str">
        <f>+A281</f>
        <v>AOUT</v>
      </c>
      <c r="B282" s="126" t="str">
        <f t="shared" ref="B282:B294" si="135">A257</f>
        <v>D58</v>
      </c>
      <c r="C282" s="32">
        <f>+C257</f>
        <v>44300</v>
      </c>
      <c r="D282" s="31"/>
      <c r="E282" s="32">
        <f>+D257</f>
        <v>0</v>
      </c>
      <c r="F282" s="32"/>
      <c r="G282" s="32"/>
      <c r="H282" s="55">
        <f>+F257</f>
        <v>44300</v>
      </c>
      <c r="I282" s="32">
        <f t="shared" si="132"/>
        <v>0</v>
      </c>
      <c r="J282" s="30">
        <f t="shared" si="133"/>
        <v>0</v>
      </c>
      <c r="K282" s="143" t="b">
        <f t="shared" si="134"/>
        <v>1</v>
      </c>
    </row>
    <row r="283" spans="1:11">
      <c r="A283" s="121" t="str">
        <f t="shared" ref="A283:A294" si="136">+A282</f>
        <v>AOUT</v>
      </c>
      <c r="B283" s="126" t="str">
        <f t="shared" si="135"/>
        <v>Donald-Roméo</v>
      </c>
      <c r="C283" s="32">
        <f>+C258</f>
        <v>44655</v>
      </c>
      <c r="D283" s="31"/>
      <c r="E283" s="32">
        <f>+D258</f>
        <v>517000</v>
      </c>
      <c r="F283" s="32"/>
      <c r="G283" s="32"/>
      <c r="H283" s="55">
        <f>+F258</f>
        <v>25000</v>
      </c>
      <c r="I283" s="32">
        <f t="shared" si="132"/>
        <v>447800</v>
      </c>
      <c r="J283" s="30">
        <f t="shared" si="133"/>
        <v>88855</v>
      </c>
      <c r="K283" s="143" t="b">
        <f t="shared" si="134"/>
        <v>1</v>
      </c>
    </row>
    <row r="284" spans="1:11">
      <c r="A284" s="121" t="str">
        <f t="shared" si="136"/>
        <v>AOUT</v>
      </c>
      <c r="B284" s="126" t="str">
        <f t="shared" si="135"/>
        <v>Dovi</v>
      </c>
      <c r="C284" s="32">
        <f>+C259</f>
        <v>48000</v>
      </c>
      <c r="D284" s="31"/>
      <c r="E284" s="32">
        <f>+D259</f>
        <v>421000</v>
      </c>
      <c r="F284" s="32"/>
      <c r="G284" s="32"/>
      <c r="H284" s="55">
        <f>+F259</f>
        <v>0</v>
      </c>
      <c r="I284" s="32">
        <f t="shared" si="132"/>
        <v>54000</v>
      </c>
      <c r="J284" s="30">
        <f t="shared" ref="J284" si="137">+SUM(C284:G284)-(H284+I284)</f>
        <v>415000</v>
      </c>
      <c r="K284" s="143" t="b">
        <f t="shared" si="134"/>
        <v>1</v>
      </c>
    </row>
    <row r="285" spans="1:11">
      <c r="A285" s="121" t="str">
        <f t="shared" si="136"/>
        <v>AOUT</v>
      </c>
      <c r="B285" s="126" t="str">
        <f t="shared" si="135"/>
        <v>Evariste</v>
      </c>
      <c r="C285" s="32">
        <f t="shared" ref="C285:C294" si="138">+C260</f>
        <v>17975</v>
      </c>
      <c r="D285" s="31"/>
      <c r="E285" s="32">
        <f t="shared" ref="E285:E294" si="139">+D260</f>
        <v>297000</v>
      </c>
      <c r="F285" s="32"/>
      <c r="G285" s="32"/>
      <c r="H285" s="55">
        <f t="shared" ref="H285:H294" si="140">+F260</f>
        <v>0</v>
      </c>
      <c r="I285" s="32">
        <f t="shared" si="132"/>
        <v>239000</v>
      </c>
      <c r="J285" s="30">
        <f t="shared" ref="J285" si="141">+SUM(C285:G285)-(H285+I285)</f>
        <v>75975</v>
      </c>
      <c r="K285" s="143" t="b">
        <f t="shared" si="134"/>
        <v>1</v>
      </c>
    </row>
    <row r="286" spans="1:11">
      <c r="A286" s="121" t="str">
        <f t="shared" si="136"/>
        <v>AOUT</v>
      </c>
      <c r="B286" s="128" t="str">
        <f t="shared" si="135"/>
        <v>I55S</v>
      </c>
      <c r="C286" s="119">
        <f t="shared" si="138"/>
        <v>233614</v>
      </c>
      <c r="D286" s="122"/>
      <c r="E286" s="119">
        <f t="shared" si="139"/>
        <v>0</v>
      </c>
      <c r="F286" s="136"/>
      <c r="G286" s="136"/>
      <c r="H286" s="154">
        <f t="shared" si="140"/>
        <v>0</v>
      </c>
      <c r="I286" s="119">
        <f t="shared" si="132"/>
        <v>0</v>
      </c>
      <c r="J286" s="120">
        <f>+SUM(C286:G286)-(H286+I286)</f>
        <v>233614</v>
      </c>
      <c r="K286" s="143" t="b">
        <f t="shared" si="134"/>
        <v>1</v>
      </c>
    </row>
    <row r="287" spans="1:11">
      <c r="A287" s="121" t="str">
        <f t="shared" si="136"/>
        <v>AOUT</v>
      </c>
      <c r="B287" s="128" t="str">
        <f t="shared" si="135"/>
        <v>I73X</v>
      </c>
      <c r="C287" s="119">
        <f t="shared" si="138"/>
        <v>249769</v>
      </c>
      <c r="D287" s="122"/>
      <c r="E287" s="119">
        <f t="shared" si="139"/>
        <v>0</v>
      </c>
      <c r="F287" s="136"/>
      <c r="G287" s="136"/>
      <c r="H287" s="154">
        <f t="shared" si="140"/>
        <v>0</v>
      </c>
      <c r="I287" s="119">
        <f t="shared" si="132"/>
        <v>0</v>
      </c>
      <c r="J287" s="120">
        <f t="shared" ref="J287:J294" si="142">+SUM(C287:G287)-(H287+I287)</f>
        <v>249769</v>
      </c>
      <c r="K287" s="143" t="b">
        <f t="shared" si="134"/>
        <v>1</v>
      </c>
    </row>
    <row r="288" spans="1:11">
      <c r="A288" s="121" t="str">
        <f t="shared" si="136"/>
        <v>AOUT</v>
      </c>
      <c r="B288" s="126" t="str">
        <f t="shared" si="135"/>
        <v>Grace</v>
      </c>
      <c r="C288" s="32">
        <f t="shared" si="138"/>
        <v>155150</v>
      </c>
      <c r="D288" s="31"/>
      <c r="E288" s="32">
        <f t="shared" si="139"/>
        <v>0</v>
      </c>
      <c r="F288" s="32"/>
      <c r="G288" s="103"/>
      <c r="H288" s="55">
        <f t="shared" si="140"/>
        <v>0</v>
      </c>
      <c r="I288" s="32">
        <f t="shared" si="132"/>
        <v>19000</v>
      </c>
      <c r="J288" s="30">
        <f t="shared" si="142"/>
        <v>136150</v>
      </c>
      <c r="K288" s="143" t="b">
        <f t="shared" si="134"/>
        <v>1</v>
      </c>
    </row>
    <row r="289" spans="1:16">
      <c r="A289" s="121" t="str">
        <f t="shared" si="136"/>
        <v>AOUT</v>
      </c>
      <c r="B289" s="126" t="str">
        <f t="shared" si="135"/>
        <v>Hurielle</v>
      </c>
      <c r="C289" s="32">
        <f t="shared" si="138"/>
        <v>3500</v>
      </c>
      <c r="D289" s="31"/>
      <c r="E289" s="32">
        <f t="shared" si="139"/>
        <v>166000</v>
      </c>
      <c r="F289" s="32"/>
      <c r="G289" s="103"/>
      <c r="H289" s="55">
        <f t="shared" si="140"/>
        <v>0</v>
      </c>
      <c r="I289" s="32">
        <f t="shared" si="132"/>
        <v>55000</v>
      </c>
      <c r="J289" s="30">
        <f t="shared" si="142"/>
        <v>114500</v>
      </c>
      <c r="K289" s="143" t="b">
        <f t="shared" si="134"/>
        <v>1</v>
      </c>
    </row>
    <row r="290" spans="1:16">
      <c r="A290" s="121" t="str">
        <f t="shared" si="136"/>
        <v>AOUT</v>
      </c>
      <c r="B290" s="126" t="str">
        <f t="shared" si="135"/>
        <v>IT87</v>
      </c>
      <c r="C290" s="32">
        <f t="shared" si="138"/>
        <v>2000</v>
      </c>
      <c r="D290" s="31"/>
      <c r="E290" s="32">
        <f t="shared" si="139"/>
        <v>560000</v>
      </c>
      <c r="F290" s="32"/>
      <c r="G290" s="103"/>
      <c r="H290" s="55">
        <f t="shared" si="140"/>
        <v>0</v>
      </c>
      <c r="I290" s="32">
        <f t="shared" si="132"/>
        <v>556000</v>
      </c>
      <c r="J290" s="30">
        <f t="shared" si="142"/>
        <v>6000</v>
      </c>
      <c r="K290" s="143" t="b">
        <f t="shared" si="134"/>
        <v>1</v>
      </c>
    </row>
    <row r="291" spans="1:16">
      <c r="A291" s="121" t="str">
        <f t="shared" si="136"/>
        <v>AOUT</v>
      </c>
      <c r="B291" s="126" t="str">
        <f t="shared" si="135"/>
        <v>Merveille</v>
      </c>
      <c r="C291" s="32">
        <f t="shared" si="138"/>
        <v>36600</v>
      </c>
      <c r="D291" s="31"/>
      <c r="E291" s="32">
        <f t="shared" si="139"/>
        <v>209000</v>
      </c>
      <c r="F291" s="32"/>
      <c r="G291" s="103"/>
      <c r="H291" s="55">
        <f t="shared" si="140"/>
        <v>5000</v>
      </c>
      <c r="I291" s="32">
        <f t="shared" si="132"/>
        <v>85000</v>
      </c>
      <c r="J291" s="30">
        <f t="shared" si="142"/>
        <v>155600</v>
      </c>
      <c r="K291" s="143" t="b">
        <f t="shared" si="134"/>
        <v>1</v>
      </c>
    </row>
    <row r="292" spans="1:16">
      <c r="A292" s="121" t="str">
        <f t="shared" si="136"/>
        <v>AOUT</v>
      </c>
      <c r="B292" s="126" t="str">
        <f t="shared" si="135"/>
        <v>Oracle</v>
      </c>
      <c r="C292" s="32">
        <f t="shared" si="138"/>
        <v>96225</v>
      </c>
      <c r="D292" s="31"/>
      <c r="E292" s="32">
        <f t="shared" si="139"/>
        <v>270000</v>
      </c>
      <c r="F292" s="32"/>
      <c r="G292" s="103"/>
      <c r="H292" s="55">
        <f t="shared" si="140"/>
        <v>0</v>
      </c>
      <c r="I292" s="32">
        <f t="shared" si="132"/>
        <v>248800</v>
      </c>
      <c r="J292" s="30">
        <f t="shared" si="142"/>
        <v>117425</v>
      </c>
      <c r="K292" s="143" t="b">
        <f t="shared" si="134"/>
        <v>1</v>
      </c>
    </row>
    <row r="293" spans="1:16">
      <c r="A293" s="121" t="str">
        <f t="shared" si="136"/>
        <v>AOUT</v>
      </c>
      <c r="B293" s="126" t="str">
        <f t="shared" si="135"/>
        <v>P29</v>
      </c>
      <c r="C293" s="32">
        <f t="shared" si="138"/>
        <v>47800</v>
      </c>
      <c r="D293" s="118"/>
      <c r="E293" s="32">
        <f t="shared" si="139"/>
        <v>861000</v>
      </c>
      <c r="F293" s="51"/>
      <c r="G293" s="137"/>
      <c r="H293" s="55">
        <f t="shared" si="140"/>
        <v>0</v>
      </c>
      <c r="I293" s="32">
        <f t="shared" si="132"/>
        <v>783700</v>
      </c>
      <c r="J293" s="30">
        <f t="shared" si="142"/>
        <v>125100</v>
      </c>
      <c r="K293" s="143" t="b">
        <f t="shared" si="134"/>
        <v>1</v>
      </c>
    </row>
    <row r="294" spans="1:16">
      <c r="A294" s="121" t="str">
        <f t="shared" si="136"/>
        <v>AOUT</v>
      </c>
      <c r="B294" s="126" t="str">
        <f t="shared" si="135"/>
        <v>T73</v>
      </c>
      <c r="C294" s="32">
        <f t="shared" si="138"/>
        <v>10200</v>
      </c>
      <c r="D294" s="118"/>
      <c r="E294" s="32">
        <f t="shared" si="139"/>
        <v>860000</v>
      </c>
      <c r="F294" s="51"/>
      <c r="G294" s="137"/>
      <c r="H294" s="55">
        <f t="shared" si="140"/>
        <v>0</v>
      </c>
      <c r="I294" s="32">
        <f t="shared" si="132"/>
        <v>811000</v>
      </c>
      <c r="J294" s="30">
        <f t="shared" si="142"/>
        <v>59200</v>
      </c>
      <c r="K294" s="143" t="b">
        <f t="shared" si="134"/>
        <v>1</v>
      </c>
    </row>
    <row r="295" spans="1:16">
      <c r="A295" s="34" t="s">
        <v>60</v>
      </c>
      <c r="B295" s="35"/>
      <c r="C295" s="35"/>
      <c r="D295" s="35"/>
      <c r="E295" s="35"/>
      <c r="F295" s="35"/>
      <c r="G295" s="35"/>
      <c r="H295" s="35"/>
      <c r="I295" s="35"/>
      <c r="J295" s="36"/>
      <c r="K295" s="142"/>
    </row>
    <row r="296" spans="1:16">
      <c r="A296" s="121" t="str">
        <f>A294</f>
        <v>AOUT</v>
      </c>
      <c r="B296" s="37" t="s">
        <v>61</v>
      </c>
      <c r="C296" s="38">
        <f>+C255</f>
        <v>1129247</v>
      </c>
      <c r="D296" s="49"/>
      <c r="E296" s="49">
        <f>D255</f>
        <v>6074300</v>
      </c>
      <c r="F296" s="49"/>
      <c r="G296" s="124"/>
      <c r="H296" s="51">
        <f>+F255</f>
        <v>5006000</v>
      </c>
      <c r="I296" s="125">
        <f>+E255</f>
        <v>1821465</v>
      </c>
      <c r="J296" s="30">
        <f>+SUM(C296:G296)-(H296+I296)</f>
        <v>376082</v>
      </c>
      <c r="K296" s="143" t="b">
        <f>J296=I255</f>
        <v>1</v>
      </c>
    </row>
    <row r="297" spans="1:16">
      <c r="A297" s="43" t="s">
        <v>62</v>
      </c>
      <c r="B297" s="24"/>
      <c r="C297" s="35"/>
      <c r="D297" s="24"/>
      <c r="E297" s="24"/>
      <c r="F297" s="24"/>
      <c r="G297" s="24"/>
      <c r="H297" s="24"/>
      <c r="I297" s="24"/>
      <c r="J297" s="36"/>
      <c r="K297" s="142"/>
    </row>
    <row r="298" spans="1:16">
      <c r="A298" s="121" t="str">
        <f>+A296</f>
        <v>AOUT</v>
      </c>
      <c r="B298" s="37" t="s">
        <v>24</v>
      </c>
      <c r="C298" s="124">
        <f>+C253</f>
        <v>4607330</v>
      </c>
      <c r="D298" s="131">
        <f>+G253</f>
        <v>5687720</v>
      </c>
      <c r="E298" s="49"/>
      <c r="F298" s="49"/>
      <c r="G298" s="49"/>
      <c r="H298" s="51">
        <f>+F253</f>
        <v>2000000</v>
      </c>
      <c r="I298" s="53">
        <f>+E253</f>
        <v>993345</v>
      </c>
      <c r="J298" s="30">
        <f>+SUM(C298:G298)-(H298+I298)</f>
        <v>7301705</v>
      </c>
      <c r="K298" s="143" t="b">
        <f>+J298=I253</f>
        <v>1</v>
      </c>
    </row>
    <row r="299" spans="1:16">
      <c r="A299" s="121" t="str">
        <f t="shared" ref="A299" si="143">+A298</f>
        <v>AOUT</v>
      </c>
      <c r="B299" s="37" t="s">
        <v>64</v>
      </c>
      <c r="C299" s="124">
        <f>+C254</f>
        <v>16185729</v>
      </c>
      <c r="D299" s="49">
        <f>+G254</f>
        <v>0</v>
      </c>
      <c r="E299" s="48"/>
      <c r="F299" s="48"/>
      <c r="G299" s="48">
        <f>+D254</f>
        <v>0</v>
      </c>
      <c r="H299" s="32">
        <f>+F254</f>
        <v>4000000</v>
      </c>
      <c r="I299" s="50">
        <f>+E254</f>
        <v>2578288</v>
      </c>
      <c r="J299" s="30">
        <f>+SUM(C299:G299)-(H299+I299)</f>
        <v>9607441</v>
      </c>
      <c r="K299" s="143" t="b">
        <f>+J299=I254</f>
        <v>1</v>
      </c>
    </row>
    <row r="300" spans="1:16" ht="15.75">
      <c r="C300" s="140">
        <f>SUM(C281:C299)</f>
        <v>23141214</v>
      </c>
      <c r="I300" s="139">
        <f>SUM(I281:I299)</f>
        <v>9283398</v>
      </c>
      <c r="J300" s="104">
        <f>+SUM(J281:J299)</f>
        <v>19545536</v>
      </c>
      <c r="K300" s="5" t="b">
        <f>J300=I270</f>
        <v>1</v>
      </c>
    </row>
    <row r="301" spans="1:16" ht="15.75">
      <c r="C301" s="140"/>
      <c r="I301" s="139"/>
      <c r="J301" s="104"/>
    </row>
    <row r="302" spans="1:16" ht="15.75">
      <c r="A302" s="157"/>
      <c r="B302" s="157"/>
      <c r="C302" s="158"/>
      <c r="D302" s="157"/>
      <c r="E302" s="157"/>
      <c r="F302" s="157"/>
      <c r="G302" s="157"/>
      <c r="H302" s="157"/>
      <c r="I302" s="159"/>
      <c r="J302" s="160"/>
      <c r="K302" s="157"/>
      <c r="L302" s="161"/>
      <c r="M302" s="161"/>
      <c r="N302" s="161"/>
      <c r="O302" s="161"/>
      <c r="P302" s="157"/>
    </row>
    <row r="304" spans="1:16" ht="15.75">
      <c r="A304" s="6" t="s">
        <v>36</v>
      </c>
      <c r="B304" s="6" t="s">
        <v>1</v>
      </c>
      <c r="C304" s="6">
        <v>45108</v>
      </c>
      <c r="D304" s="7" t="s">
        <v>37</v>
      </c>
      <c r="E304" s="7" t="s">
        <v>38</v>
      </c>
      <c r="F304" s="7" t="s">
        <v>39</v>
      </c>
      <c r="G304" s="7" t="s">
        <v>40</v>
      </c>
      <c r="H304" s="6">
        <v>45138</v>
      </c>
      <c r="I304" s="7" t="s">
        <v>41</v>
      </c>
      <c r="K304" s="45"/>
      <c r="L304" s="45" t="s">
        <v>42</v>
      </c>
      <c r="M304" s="45" t="s">
        <v>43</v>
      </c>
      <c r="N304" s="45" t="s">
        <v>44</v>
      </c>
      <c r="O304" s="45" t="s">
        <v>45</v>
      </c>
    </row>
    <row r="305" spans="1:15" ht="16.5">
      <c r="A305" s="58" t="str">
        <f>K305</f>
        <v>BCI</v>
      </c>
      <c r="B305" s="59" t="s">
        <v>46</v>
      </c>
      <c r="C305" s="61">
        <v>7240675</v>
      </c>
      <c r="D305" s="61">
        <f>+L305</f>
        <v>0</v>
      </c>
      <c r="E305" s="61">
        <f>+N305</f>
        <v>633345</v>
      </c>
      <c r="F305" s="61">
        <f>+M305</f>
        <v>2000000</v>
      </c>
      <c r="G305" s="61">
        <f t="shared" ref="G305:G321" si="144">+O305</f>
        <v>0</v>
      </c>
      <c r="H305" s="61">
        <v>4607330</v>
      </c>
      <c r="I305" s="61">
        <f>+C305+D305-E305-F305+G305</f>
        <v>4607330</v>
      </c>
      <c r="J305" s="9">
        <f>I305-H305</f>
        <v>0</v>
      </c>
      <c r="K305" s="45" t="s">
        <v>24</v>
      </c>
      <c r="L305" s="178">
        <v>0</v>
      </c>
      <c r="M305" s="178">
        <v>2000000</v>
      </c>
      <c r="N305" s="178">
        <v>633345</v>
      </c>
      <c r="O305" s="178">
        <v>0</v>
      </c>
    </row>
    <row r="306" spans="1:15" ht="16.5">
      <c r="A306" s="58" t="str">
        <f t="shared" ref="A306:A321" si="145">K306</f>
        <v>BCI-Sous Compte</v>
      </c>
      <c r="B306" s="59" t="s">
        <v>46</v>
      </c>
      <c r="C306" s="61">
        <v>13642205</v>
      </c>
      <c r="D306" s="61">
        <f>+L306</f>
        <v>0</v>
      </c>
      <c r="E306" s="61">
        <f t="shared" ref="E306:E312" si="146">+N306</f>
        <v>5228280</v>
      </c>
      <c r="F306" s="61">
        <f t="shared" ref="F306:F314" si="147">+M306</f>
        <v>4000000</v>
      </c>
      <c r="G306" s="61">
        <f t="shared" si="144"/>
        <v>11771804</v>
      </c>
      <c r="H306" s="61">
        <v>16185729</v>
      </c>
      <c r="I306" s="61">
        <f t="shared" ref="I306:I312" si="148">+C306+D306-E306-F306+G306</f>
        <v>16185729</v>
      </c>
      <c r="J306" s="9">
        <f t="shared" ref="J306:J321" si="149">I306-H306</f>
        <v>0</v>
      </c>
      <c r="K306" s="45" t="s">
        <v>147</v>
      </c>
      <c r="L306" s="178">
        <v>0</v>
      </c>
      <c r="M306" s="178">
        <v>4000000</v>
      </c>
      <c r="N306" s="178">
        <v>5228280</v>
      </c>
      <c r="O306" s="178">
        <v>11771804</v>
      </c>
    </row>
    <row r="307" spans="1:15" ht="16.5">
      <c r="A307" s="58" t="str">
        <f t="shared" si="145"/>
        <v>Caisse</v>
      </c>
      <c r="B307" s="59" t="s">
        <v>25</v>
      </c>
      <c r="C307" s="61">
        <v>798884</v>
      </c>
      <c r="D307" s="61">
        <f t="shared" ref="D307:D321" si="150">+L307</f>
        <v>6705000</v>
      </c>
      <c r="E307" s="61">
        <f t="shared" si="146"/>
        <v>2962137</v>
      </c>
      <c r="F307" s="61">
        <f t="shared" si="147"/>
        <v>3412500</v>
      </c>
      <c r="G307" s="61">
        <f t="shared" si="144"/>
        <v>0</v>
      </c>
      <c r="H307" s="61">
        <v>1129247</v>
      </c>
      <c r="I307" s="61">
        <f t="shared" si="148"/>
        <v>1129247</v>
      </c>
      <c r="J307" s="9">
        <f t="shared" si="149"/>
        <v>0</v>
      </c>
      <c r="K307" s="45" t="s">
        <v>25</v>
      </c>
      <c r="L307" s="178">
        <v>6705000</v>
      </c>
      <c r="M307" s="178">
        <v>3412500</v>
      </c>
      <c r="N307" s="178">
        <v>2962137</v>
      </c>
      <c r="O307" s="178">
        <v>0</v>
      </c>
    </row>
    <row r="308" spans="1:15" ht="16.5">
      <c r="A308" s="58" t="str">
        <f t="shared" si="145"/>
        <v>Crépin</v>
      </c>
      <c r="B308" s="59" t="s">
        <v>2</v>
      </c>
      <c r="C308" s="61">
        <v>304020</v>
      </c>
      <c r="D308" s="61">
        <f t="shared" si="150"/>
        <v>317000</v>
      </c>
      <c r="E308" s="61">
        <f t="shared" si="146"/>
        <v>391900</v>
      </c>
      <c r="F308" s="61">
        <f t="shared" si="147"/>
        <v>0</v>
      </c>
      <c r="G308" s="61">
        <f t="shared" si="144"/>
        <v>0</v>
      </c>
      <c r="H308" s="61">
        <v>229120</v>
      </c>
      <c r="I308" s="61">
        <f t="shared" si="148"/>
        <v>229120</v>
      </c>
      <c r="J308" s="9">
        <f t="shared" si="149"/>
        <v>0</v>
      </c>
      <c r="K308" s="45" t="s">
        <v>47</v>
      </c>
      <c r="L308" s="178">
        <v>317000</v>
      </c>
      <c r="M308" s="178">
        <v>0</v>
      </c>
      <c r="N308" s="178">
        <v>391900</v>
      </c>
      <c r="O308" s="178">
        <v>0</v>
      </c>
    </row>
    <row r="309" spans="1:15" ht="16.5">
      <c r="A309" s="58" t="str">
        <f t="shared" si="145"/>
        <v>D58</v>
      </c>
      <c r="B309" s="59" t="s">
        <v>4</v>
      </c>
      <c r="C309" s="61">
        <v>53800</v>
      </c>
      <c r="D309" s="61">
        <f t="shared" si="150"/>
        <v>441000</v>
      </c>
      <c r="E309" s="61">
        <f t="shared" si="146"/>
        <v>450500</v>
      </c>
      <c r="F309" s="61">
        <f t="shared" si="147"/>
        <v>0</v>
      </c>
      <c r="G309" s="61">
        <f t="shared" si="144"/>
        <v>0</v>
      </c>
      <c r="H309" s="61">
        <v>44300</v>
      </c>
      <c r="I309" s="61">
        <f t="shared" si="148"/>
        <v>44300</v>
      </c>
      <c r="J309" s="9">
        <f t="shared" si="149"/>
        <v>0</v>
      </c>
      <c r="K309" s="45" t="s">
        <v>265</v>
      </c>
      <c r="L309" s="178">
        <v>441000</v>
      </c>
      <c r="M309" s="178">
        <v>0</v>
      </c>
      <c r="N309" s="178">
        <v>450500</v>
      </c>
      <c r="O309" s="178">
        <v>0</v>
      </c>
    </row>
    <row r="310" spans="1:15" ht="16.5">
      <c r="A310" s="58" t="str">
        <f t="shared" si="145"/>
        <v>Donald-Roméo</v>
      </c>
      <c r="B310" s="59" t="s">
        <v>153</v>
      </c>
      <c r="C310" s="61">
        <v>236135</v>
      </c>
      <c r="D310" s="61">
        <f t="shared" si="150"/>
        <v>649500</v>
      </c>
      <c r="E310" s="61">
        <f t="shared" si="146"/>
        <v>775980</v>
      </c>
      <c r="F310" s="61">
        <f t="shared" si="147"/>
        <v>65000</v>
      </c>
      <c r="G310" s="61">
        <f t="shared" si="144"/>
        <v>0</v>
      </c>
      <c r="H310" s="61">
        <v>44655</v>
      </c>
      <c r="I310" s="61">
        <f t="shared" si="148"/>
        <v>44655</v>
      </c>
      <c r="J310" s="9">
        <f t="shared" si="149"/>
        <v>0</v>
      </c>
      <c r="K310" s="45" t="s">
        <v>293</v>
      </c>
      <c r="L310" s="178">
        <v>649500</v>
      </c>
      <c r="M310" s="178">
        <v>65000</v>
      </c>
      <c r="N310" s="178">
        <v>775980</v>
      </c>
      <c r="O310" s="178">
        <v>0</v>
      </c>
    </row>
    <row r="311" spans="1:15" ht="16.5">
      <c r="A311" s="58" t="str">
        <f t="shared" si="145"/>
        <v>Dovi</v>
      </c>
      <c r="B311" s="59" t="s">
        <v>2</v>
      </c>
      <c r="C311" s="61">
        <v>76000</v>
      </c>
      <c r="D311" s="61">
        <f t="shared" si="150"/>
        <v>0</v>
      </c>
      <c r="E311" s="61">
        <f t="shared" si="146"/>
        <v>28000</v>
      </c>
      <c r="F311" s="61">
        <f t="shared" si="147"/>
        <v>0</v>
      </c>
      <c r="G311" s="61">
        <f t="shared" si="144"/>
        <v>0</v>
      </c>
      <c r="H311" s="61">
        <v>48000</v>
      </c>
      <c r="I311" s="61">
        <f t="shared" si="148"/>
        <v>48000</v>
      </c>
      <c r="J311" s="9">
        <f t="shared" si="149"/>
        <v>0</v>
      </c>
      <c r="K311" s="45" t="s">
        <v>300</v>
      </c>
      <c r="L311" s="178">
        <v>0</v>
      </c>
      <c r="M311" s="178">
        <v>0</v>
      </c>
      <c r="N311" s="178">
        <v>28000</v>
      </c>
      <c r="O311" s="178">
        <v>0</v>
      </c>
    </row>
    <row r="312" spans="1:15" ht="16.5">
      <c r="A312" s="58" t="str">
        <f t="shared" si="145"/>
        <v>Evariste</v>
      </c>
      <c r="B312" s="59" t="s">
        <v>154</v>
      </c>
      <c r="C312" s="61">
        <v>78975</v>
      </c>
      <c r="D312" s="61">
        <f t="shared" si="150"/>
        <v>75000</v>
      </c>
      <c r="E312" s="61">
        <f t="shared" si="146"/>
        <v>136000</v>
      </c>
      <c r="F312" s="61">
        <f t="shared" si="147"/>
        <v>0</v>
      </c>
      <c r="G312" s="61">
        <f t="shared" si="144"/>
        <v>0</v>
      </c>
      <c r="H312" s="61">
        <v>17975</v>
      </c>
      <c r="I312" s="61">
        <f t="shared" si="148"/>
        <v>17975</v>
      </c>
      <c r="J312" s="9">
        <f t="shared" si="149"/>
        <v>0</v>
      </c>
      <c r="K312" s="45" t="s">
        <v>31</v>
      </c>
      <c r="L312" s="178">
        <v>75000</v>
      </c>
      <c r="M312" s="178">
        <v>0</v>
      </c>
      <c r="N312" s="178">
        <v>136000</v>
      </c>
      <c r="O312" s="178">
        <v>0</v>
      </c>
    </row>
    <row r="313" spans="1:15" ht="16.5">
      <c r="A313" s="58" t="str">
        <f t="shared" si="145"/>
        <v>I55S</v>
      </c>
      <c r="B313" s="115" t="s">
        <v>4</v>
      </c>
      <c r="C313" s="117">
        <v>233614</v>
      </c>
      <c r="D313" s="117">
        <f t="shared" si="150"/>
        <v>0</v>
      </c>
      <c r="E313" s="117">
        <f>+N313</f>
        <v>0</v>
      </c>
      <c r="F313" s="117">
        <f t="shared" si="147"/>
        <v>0</v>
      </c>
      <c r="G313" s="117">
        <f t="shared" si="144"/>
        <v>0</v>
      </c>
      <c r="H313" s="117">
        <v>233614</v>
      </c>
      <c r="I313" s="117">
        <f>+C313+D313-E313-F313+G313</f>
        <v>233614</v>
      </c>
      <c r="J313" s="9">
        <f t="shared" si="149"/>
        <v>0</v>
      </c>
      <c r="K313" s="45" t="s">
        <v>84</v>
      </c>
      <c r="L313" s="178">
        <v>0</v>
      </c>
      <c r="M313" s="178">
        <v>0</v>
      </c>
      <c r="N313" s="178">
        <v>0</v>
      </c>
      <c r="O313" s="178">
        <v>0</v>
      </c>
    </row>
    <row r="314" spans="1:15" ht="16.5">
      <c r="A314" s="58" t="str">
        <f t="shared" si="145"/>
        <v>I73X</v>
      </c>
      <c r="B314" s="115" t="s">
        <v>4</v>
      </c>
      <c r="C314" s="117">
        <v>249769</v>
      </c>
      <c r="D314" s="117">
        <f t="shared" si="150"/>
        <v>0</v>
      </c>
      <c r="E314" s="117">
        <f>+N314</f>
        <v>0</v>
      </c>
      <c r="F314" s="117">
        <f t="shared" si="147"/>
        <v>0</v>
      </c>
      <c r="G314" s="117">
        <f t="shared" si="144"/>
        <v>0</v>
      </c>
      <c r="H314" s="117">
        <v>249769</v>
      </c>
      <c r="I314" s="117">
        <f t="shared" ref="I314:I315" si="151">+C314+D314-E314-F314+G314</f>
        <v>249769</v>
      </c>
      <c r="J314" s="9">
        <f t="shared" si="149"/>
        <v>0</v>
      </c>
      <c r="K314" s="45" t="s">
        <v>83</v>
      </c>
      <c r="L314" s="178">
        <v>0</v>
      </c>
      <c r="M314" s="178">
        <v>0</v>
      </c>
      <c r="N314" s="178">
        <v>0</v>
      </c>
      <c r="O314" s="178">
        <v>0</v>
      </c>
    </row>
    <row r="315" spans="1:15" ht="16.5">
      <c r="A315" s="58" t="str">
        <f t="shared" si="145"/>
        <v>Grace</v>
      </c>
      <c r="B315" s="59" t="s">
        <v>2</v>
      </c>
      <c r="C315" s="181">
        <v>300650</v>
      </c>
      <c r="D315" s="61">
        <f t="shared" si="150"/>
        <v>0</v>
      </c>
      <c r="E315" s="61">
        <f t="shared" ref="E315:E321" si="152">+N315</f>
        <v>25500</v>
      </c>
      <c r="F315" s="61">
        <f>+M315</f>
        <v>120000</v>
      </c>
      <c r="G315" s="61">
        <f t="shared" si="144"/>
        <v>0</v>
      </c>
      <c r="H315" s="181">
        <v>155150</v>
      </c>
      <c r="I315" s="181">
        <f t="shared" si="151"/>
        <v>155150</v>
      </c>
      <c r="J315" s="9">
        <f t="shared" si="149"/>
        <v>0</v>
      </c>
      <c r="K315" s="183" t="s">
        <v>142</v>
      </c>
      <c r="L315" s="178">
        <v>0</v>
      </c>
      <c r="M315" s="178">
        <v>120000</v>
      </c>
      <c r="N315" s="178">
        <v>25500</v>
      </c>
      <c r="O315" s="178">
        <v>0</v>
      </c>
    </row>
    <row r="316" spans="1:15" ht="16.5">
      <c r="A316" s="58" t="str">
        <f t="shared" si="145"/>
        <v>Hurielle</v>
      </c>
      <c r="B316" s="97" t="s">
        <v>153</v>
      </c>
      <c r="C316" s="61">
        <v>0</v>
      </c>
      <c r="D316" s="61">
        <f t="shared" si="150"/>
        <v>20000</v>
      </c>
      <c r="E316" s="61">
        <f t="shared" si="152"/>
        <v>16500</v>
      </c>
      <c r="F316" s="61">
        <f t="shared" ref="F316:F321" si="153">+M316</f>
        <v>0</v>
      </c>
      <c r="G316" s="61">
        <f t="shared" si="144"/>
        <v>0</v>
      </c>
      <c r="H316" s="181">
        <v>3500</v>
      </c>
      <c r="I316" s="181">
        <f>+C316+D316-E316-F316+G316</f>
        <v>3500</v>
      </c>
      <c r="J316" s="9">
        <f t="shared" si="149"/>
        <v>0</v>
      </c>
      <c r="K316" s="45" t="s">
        <v>196</v>
      </c>
      <c r="L316" s="178">
        <v>20000</v>
      </c>
      <c r="M316" s="178">
        <v>0</v>
      </c>
      <c r="N316" s="178">
        <v>16500</v>
      </c>
      <c r="O316" s="178">
        <v>0</v>
      </c>
    </row>
    <row r="317" spans="1:15" ht="16.5">
      <c r="A317" s="58" t="str">
        <f t="shared" si="145"/>
        <v>IT87</v>
      </c>
      <c r="B317" s="59" t="s">
        <v>4</v>
      </c>
      <c r="C317" s="181">
        <v>0</v>
      </c>
      <c r="D317" s="61">
        <f t="shared" si="150"/>
        <v>40000</v>
      </c>
      <c r="E317" s="61">
        <f t="shared" si="152"/>
        <v>38000</v>
      </c>
      <c r="F317" s="61">
        <f t="shared" si="153"/>
        <v>0</v>
      </c>
      <c r="G317" s="61">
        <f t="shared" si="144"/>
        <v>0</v>
      </c>
      <c r="H317" s="181">
        <v>2000</v>
      </c>
      <c r="I317" s="181">
        <f t="shared" ref="I317:I321" si="154">+C317+D317-E317-F317+G317</f>
        <v>2000</v>
      </c>
      <c r="J317" s="9">
        <f t="shared" si="149"/>
        <v>0</v>
      </c>
      <c r="K317" s="183" t="s">
        <v>307</v>
      </c>
      <c r="L317" s="178">
        <v>40000</v>
      </c>
      <c r="M317" s="178">
        <v>0</v>
      </c>
      <c r="N317" s="178">
        <v>38000</v>
      </c>
      <c r="O317" s="178">
        <v>0</v>
      </c>
    </row>
    <row r="318" spans="1:15" ht="16.5">
      <c r="A318" s="58" t="str">
        <f t="shared" si="145"/>
        <v>Merveille</v>
      </c>
      <c r="B318" s="97" t="s">
        <v>2</v>
      </c>
      <c r="C318" s="61">
        <v>225600</v>
      </c>
      <c r="D318" s="61">
        <f t="shared" si="150"/>
        <v>20000</v>
      </c>
      <c r="E318" s="61">
        <f t="shared" si="152"/>
        <v>49000</v>
      </c>
      <c r="F318" s="61">
        <f t="shared" si="153"/>
        <v>160000</v>
      </c>
      <c r="G318" s="61">
        <f t="shared" si="144"/>
        <v>0</v>
      </c>
      <c r="H318" s="181">
        <v>36600</v>
      </c>
      <c r="I318" s="181">
        <f t="shared" si="154"/>
        <v>36600</v>
      </c>
      <c r="J318" s="9">
        <f t="shared" si="149"/>
        <v>0</v>
      </c>
      <c r="K318" s="45" t="s">
        <v>93</v>
      </c>
      <c r="L318" s="178">
        <v>20000</v>
      </c>
      <c r="M318" s="178">
        <v>160000</v>
      </c>
      <c r="N318" s="178">
        <v>49000</v>
      </c>
      <c r="O318" s="178">
        <v>0</v>
      </c>
    </row>
    <row r="319" spans="1:15" ht="16.5">
      <c r="A319" s="58" t="str">
        <f t="shared" si="145"/>
        <v>Oracle</v>
      </c>
      <c r="B319" s="97" t="s">
        <v>153</v>
      </c>
      <c r="C319" s="61">
        <v>25225</v>
      </c>
      <c r="D319" s="61">
        <f t="shared" si="150"/>
        <v>449000</v>
      </c>
      <c r="E319" s="61">
        <f t="shared" si="152"/>
        <v>378000</v>
      </c>
      <c r="F319" s="61">
        <f t="shared" si="153"/>
        <v>0</v>
      </c>
      <c r="G319" s="61">
        <f t="shared" si="144"/>
        <v>0</v>
      </c>
      <c r="H319" s="181">
        <v>96225</v>
      </c>
      <c r="I319" s="181">
        <f t="shared" si="154"/>
        <v>96225</v>
      </c>
      <c r="J319" s="9">
        <f t="shared" si="149"/>
        <v>0</v>
      </c>
      <c r="K319" s="45" t="s">
        <v>294</v>
      </c>
      <c r="L319" s="178">
        <v>449000</v>
      </c>
      <c r="M319" s="178">
        <v>0</v>
      </c>
      <c r="N319" s="178">
        <v>378000</v>
      </c>
      <c r="O319" s="178">
        <v>0</v>
      </c>
    </row>
    <row r="320" spans="1:15" ht="16.5">
      <c r="A320" s="58" t="str">
        <f t="shared" si="145"/>
        <v>P29</v>
      </c>
      <c r="B320" s="59" t="s">
        <v>4</v>
      </c>
      <c r="C320" s="61">
        <v>92800</v>
      </c>
      <c r="D320" s="61">
        <f t="shared" si="150"/>
        <v>870000</v>
      </c>
      <c r="E320" s="61">
        <f t="shared" si="152"/>
        <v>555000</v>
      </c>
      <c r="F320" s="61">
        <f t="shared" si="153"/>
        <v>360000</v>
      </c>
      <c r="G320" s="61">
        <f t="shared" si="144"/>
        <v>0</v>
      </c>
      <c r="H320" s="181">
        <v>47800</v>
      </c>
      <c r="I320" s="181">
        <f t="shared" si="154"/>
        <v>47800</v>
      </c>
      <c r="J320" s="9">
        <f t="shared" si="149"/>
        <v>0</v>
      </c>
      <c r="K320" s="45" t="s">
        <v>29</v>
      </c>
      <c r="L320" s="178">
        <v>870000</v>
      </c>
      <c r="M320" s="178">
        <v>360000</v>
      </c>
      <c r="N320" s="178">
        <v>555000</v>
      </c>
      <c r="O320" s="178">
        <v>0</v>
      </c>
    </row>
    <row r="321" spans="1:15" ht="16.5">
      <c r="A321" s="58" t="str">
        <f t="shared" si="145"/>
        <v>T73</v>
      </c>
      <c r="B321" s="59" t="s">
        <v>2</v>
      </c>
      <c r="C321" s="61">
        <v>35200</v>
      </c>
      <c r="D321" s="61">
        <f t="shared" si="150"/>
        <v>531000</v>
      </c>
      <c r="E321" s="61">
        <f t="shared" si="152"/>
        <v>556000</v>
      </c>
      <c r="F321" s="61">
        <f t="shared" si="153"/>
        <v>0</v>
      </c>
      <c r="G321" s="61">
        <f t="shared" si="144"/>
        <v>0</v>
      </c>
      <c r="H321" s="181">
        <v>10200</v>
      </c>
      <c r="I321" s="181">
        <f t="shared" si="154"/>
        <v>10200</v>
      </c>
      <c r="J321" s="9">
        <f t="shared" si="149"/>
        <v>0</v>
      </c>
      <c r="K321" s="45" t="s">
        <v>264</v>
      </c>
      <c r="L321" s="178">
        <v>531000</v>
      </c>
      <c r="M321" s="178">
        <v>0</v>
      </c>
      <c r="N321" s="178">
        <v>556000</v>
      </c>
      <c r="O321" s="178">
        <v>0</v>
      </c>
    </row>
    <row r="322" spans="1:15" ht="16.5">
      <c r="A322" s="10" t="s">
        <v>50</v>
      </c>
      <c r="B322" s="11"/>
      <c r="C322" s="12">
        <f t="shared" ref="C322:I322" si="155">SUM(C305:C321)</f>
        <v>23593552</v>
      </c>
      <c r="D322" s="57">
        <f t="shared" si="155"/>
        <v>10117500</v>
      </c>
      <c r="E322" s="57">
        <f t="shared" si="155"/>
        <v>12224142</v>
      </c>
      <c r="F322" s="57">
        <f t="shared" si="155"/>
        <v>10117500</v>
      </c>
      <c r="G322" s="57">
        <f t="shared" si="155"/>
        <v>11771804</v>
      </c>
      <c r="H322" s="57">
        <f t="shared" si="155"/>
        <v>23141214</v>
      </c>
      <c r="I322" s="57">
        <f t="shared" si="155"/>
        <v>23141214</v>
      </c>
      <c r="J322" s="9"/>
      <c r="K322" s="3"/>
      <c r="L322" s="47">
        <f>+SUM(L305:L321)</f>
        <v>10117500</v>
      </c>
      <c r="M322" s="47">
        <f>+SUM(M305:M321)</f>
        <v>10117500</v>
      </c>
      <c r="N322" s="47">
        <f>+SUM(N305:N321)</f>
        <v>12224142</v>
      </c>
      <c r="O322" s="47">
        <f>+SUM(O305:O321)</f>
        <v>11771804</v>
      </c>
    </row>
    <row r="323" spans="1:15" ht="16.5">
      <c r="A323" s="10"/>
      <c r="B323" s="11"/>
      <c r="C323" s="12"/>
      <c r="D323" s="13"/>
      <c r="E323" s="12"/>
      <c r="F323" s="13"/>
      <c r="G323" s="12"/>
      <c r="H323" s="12"/>
      <c r="I323" s="133" t="b">
        <f>I322=D325</f>
        <v>1</v>
      </c>
      <c r="J323" s="9"/>
      <c r="L323" s="5"/>
      <c r="M323" s="5"/>
      <c r="N323" s="5"/>
      <c r="O323" s="5"/>
    </row>
    <row r="324" spans="1:15" ht="16.5">
      <c r="A324" s="10" t="s">
        <v>303</v>
      </c>
      <c r="B324" s="11" t="s">
        <v>232</v>
      </c>
      <c r="C324" s="12" t="s">
        <v>226</v>
      </c>
      <c r="D324" s="12" t="s">
        <v>309</v>
      </c>
      <c r="E324" s="12" t="s">
        <v>51</v>
      </c>
      <c r="F324" s="12"/>
      <c r="G324" s="12">
        <f>+D322-F322</f>
        <v>0</v>
      </c>
      <c r="H324" s="12"/>
      <c r="I324" s="206"/>
    </row>
    <row r="325" spans="1:15" ht="16.5">
      <c r="A325" s="14">
        <f>C322</f>
        <v>23593552</v>
      </c>
      <c r="B325" s="15">
        <f>G322</f>
        <v>11771804</v>
      </c>
      <c r="C325" s="12">
        <f>E322</f>
        <v>12224142</v>
      </c>
      <c r="D325" s="12">
        <f>A325+B325-C325</f>
        <v>23141214</v>
      </c>
      <c r="E325" s="13">
        <f>I322-D325</f>
        <v>0</v>
      </c>
      <c r="F325" s="12"/>
      <c r="G325" s="12"/>
      <c r="H325" s="12"/>
      <c r="I325" s="12"/>
    </row>
    <row r="326" spans="1:15" ht="16.5">
      <c r="A326" s="14"/>
      <c r="B326" s="15"/>
      <c r="C326" s="12"/>
      <c r="D326" s="12"/>
      <c r="E326" s="13"/>
      <c r="F326" s="12"/>
      <c r="G326" s="12"/>
      <c r="H326" s="12"/>
      <c r="I326" s="12"/>
    </row>
    <row r="327" spans="1:15">
      <c r="A327" s="16" t="s">
        <v>52</v>
      </c>
      <c r="B327" s="16"/>
      <c r="C327" s="16"/>
      <c r="D327" s="17"/>
      <c r="E327" s="17"/>
      <c r="F327" s="17"/>
      <c r="G327" s="17"/>
      <c r="H327" s="17"/>
      <c r="I327" s="17"/>
    </row>
    <row r="328" spans="1:15">
      <c r="A328" s="18" t="s">
        <v>304</v>
      </c>
      <c r="B328" s="18"/>
      <c r="C328" s="18"/>
      <c r="D328" s="18"/>
      <c r="E328" s="18"/>
      <c r="F328" s="18"/>
      <c r="G328" s="18"/>
      <c r="H328" s="18"/>
      <c r="I328" s="18"/>
      <c r="J328" s="18"/>
    </row>
    <row r="329" spans="1:15">
      <c r="A329" s="19"/>
      <c r="B329" s="17"/>
      <c r="C329" s="20"/>
      <c r="D329" s="20"/>
      <c r="E329" s="20"/>
      <c r="F329" s="20"/>
      <c r="G329" s="20"/>
      <c r="H329" s="17"/>
      <c r="I329" s="17"/>
    </row>
    <row r="330" spans="1:15">
      <c r="A330" s="166" t="s">
        <v>53</v>
      </c>
      <c r="B330" s="168" t="s">
        <v>54</v>
      </c>
      <c r="C330" s="170" t="s">
        <v>305</v>
      </c>
      <c r="D330" s="171" t="s">
        <v>55</v>
      </c>
      <c r="E330" s="172"/>
      <c r="F330" s="172"/>
      <c r="G330" s="173"/>
      <c r="H330" s="174" t="s">
        <v>56</v>
      </c>
      <c r="I330" s="162" t="s">
        <v>57</v>
      </c>
      <c r="J330" s="204"/>
    </row>
    <row r="331" spans="1:15" ht="25.5">
      <c r="A331" s="167"/>
      <c r="B331" s="169"/>
      <c r="C331" s="22"/>
      <c r="D331" s="21" t="s">
        <v>24</v>
      </c>
      <c r="E331" s="21" t="s">
        <v>25</v>
      </c>
      <c r="F331" s="22" t="s">
        <v>122</v>
      </c>
      <c r="G331" s="21" t="s">
        <v>58</v>
      </c>
      <c r="H331" s="175"/>
      <c r="I331" s="163"/>
      <c r="J331" s="165" t="s">
        <v>306</v>
      </c>
      <c r="K331" s="142"/>
    </row>
    <row r="332" spans="1:15">
      <c r="A332" s="23"/>
      <c r="B332" s="24" t="s">
        <v>59</v>
      </c>
      <c r="C332" s="25"/>
      <c r="D332" s="25"/>
      <c r="E332" s="25"/>
      <c r="F332" s="25"/>
      <c r="G332" s="25"/>
      <c r="H332" s="25"/>
      <c r="I332" s="26"/>
      <c r="J332" s="165"/>
      <c r="K332" s="142"/>
    </row>
    <row r="333" spans="1:15">
      <c r="A333" s="121" t="s">
        <v>72</v>
      </c>
      <c r="B333" s="126" t="str">
        <f>A308</f>
        <v>Crépin</v>
      </c>
      <c r="C333" s="32">
        <f>+C308</f>
        <v>304020</v>
      </c>
      <c r="D333" s="31"/>
      <c r="E333" s="32">
        <f>+D308</f>
        <v>317000</v>
      </c>
      <c r="F333" s="32"/>
      <c r="G333" s="32"/>
      <c r="H333" s="55">
        <f>+F308</f>
        <v>0</v>
      </c>
      <c r="I333" s="32">
        <f t="shared" ref="I333:I346" si="156">+E308</f>
        <v>391900</v>
      </c>
      <c r="J333" s="30">
        <f t="shared" ref="J333:J335" si="157">+SUM(C333:G333)-(H333+I333)</f>
        <v>229120</v>
      </c>
      <c r="K333" s="143" t="b">
        <f t="shared" ref="K333:K346" si="158">J333=I308</f>
        <v>1</v>
      </c>
    </row>
    <row r="334" spans="1:15">
      <c r="A334" s="121" t="str">
        <f>+A333</f>
        <v>JUILLET</v>
      </c>
      <c r="B334" s="126" t="str">
        <f t="shared" ref="B334:B346" si="159">A309</f>
        <v>D58</v>
      </c>
      <c r="C334" s="32">
        <f>+C309</f>
        <v>53800</v>
      </c>
      <c r="D334" s="31"/>
      <c r="E334" s="32">
        <f>+D309</f>
        <v>441000</v>
      </c>
      <c r="F334" s="32"/>
      <c r="G334" s="32"/>
      <c r="H334" s="55">
        <f>+F309</f>
        <v>0</v>
      </c>
      <c r="I334" s="32">
        <f t="shared" si="156"/>
        <v>450500</v>
      </c>
      <c r="J334" s="30">
        <f t="shared" si="157"/>
        <v>44300</v>
      </c>
      <c r="K334" s="143" t="b">
        <f t="shared" si="158"/>
        <v>1</v>
      </c>
    </row>
    <row r="335" spans="1:15">
      <c r="A335" s="121" t="str">
        <f t="shared" ref="A335:A346" si="160">+A334</f>
        <v>JUILLET</v>
      </c>
      <c r="B335" s="126" t="str">
        <f t="shared" si="159"/>
        <v>Donald-Roméo</v>
      </c>
      <c r="C335" s="32">
        <f>+C310</f>
        <v>236135</v>
      </c>
      <c r="D335" s="31"/>
      <c r="E335" s="32">
        <f>+D310</f>
        <v>649500</v>
      </c>
      <c r="F335" s="32"/>
      <c r="G335" s="32"/>
      <c r="H335" s="55">
        <f>+F310</f>
        <v>65000</v>
      </c>
      <c r="I335" s="32">
        <f t="shared" si="156"/>
        <v>775980</v>
      </c>
      <c r="J335" s="30">
        <f t="shared" si="157"/>
        <v>44655</v>
      </c>
      <c r="K335" s="143" t="b">
        <f t="shared" si="158"/>
        <v>1</v>
      </c>
    </row>
    <row r="336" spans="1:15">
      <c r="A336" s="121" t="str">
        <f t="shared" si="160"/>
        <v>JUILLET</v>
      </c>
      <c r="B336" s="126" t="str">
        <f t="shared" si="159"/>
        <v>Dovi</v>
      </c>
      <c r="C336" s="32">
        <f>+C311</f>
        <v>76000</v>
      </c>
      <c r="D336" s="31"/>
      <c r="E336" s="32">
        <f>+D311</f>
        <v>0</v>
      </c>
      <c r="F336" s="32"/>
      <c r="G336" s="32"/>
      <c r="H336" s="55">
        <f>+F311</f>
        <v>0</v>
      </c>
      <c r="I336" s="32">
        <f t="shared" si="156"/>
        <v>28000</v>
      </c>
      <c r="J336" s="30">
        <f t="shared" ref="J336" si="161">+SUM(C336:G336)-(H336+I336)</f>
        <v>48000</v>
      </c>
      <c r="K336" s="143" t="b">
        <f t="shared" si="158"/>
        <v>1</v>
      </c>
    </row>
    <row r="337" spans="1:11">
      <c r="A337" s="121" t="str">
        <f t="shared" si="160"/>
        <v>JUILLET</v>
      </c>
      <c r="B337" s="126" t="str">
        <f t="shared" si="159"/>
        <v>Evariste</v>
      </c>
      <c r="C337" s="32">
        <f t="shared" ref="C337:C346" si="162">+C312</f>
        <v>78975</v>
      </c>
      <c r="D337" s="31"/>
      <c r="E337" s="32">
        <f t="shared" ref="E337:E346" si="163">+D312</f>
        <v>75000</v>
      </c>
      <c r="F337" s="32"/>
      <c r="G337" s="32"/>
      <c r="H337" s="55">
        <f t="shared" ref="H337:H346" si="164">+F312</f>
        <v>0</v>
      </c>
      <c r="I337" s="32">
        <f t="shared" si="156"/>
        <v>136000</v>
      </c>
      <c r="J337" s="30">
        <f t="shared" ref="J337" si="165">+SUM(C337:G337)-(H337+I337)</f>
        <v>17975</v>
      </c>
      <c r="K337" s="143" t="b">
        <f t="shared" si="158"/>
        <v>1</v>
      </c>
    </row>
    <row r="338" spans="1:11">
      <c r="A338" s="121" t="str">
        <f t="shared" si="160"/>
        <v>JUILLET</v>
      </c>
      <c r="B338" s="128" t="str">
        <f t="shared" si="159"/>
        <v>I55S</v>
      </c>
      <c r="C338" s="119">
        <f t="shared" si="162"/>
        <v>233614</v>
      </c>
      <c r="D338" s="122"/>
      <c r="E338" s="119">
        <f t="shared" si="163"/>
        <v>0</v>
      </c>
      <c r="F338" s="136"/>
      <c r="G338" s="136"/>
      <c r="H338" s="154">
        <f t="shared" si="164"/>
        <v>0</v>
      </c>
      <c r="I338" s="119">
        <f t="shared" si="156"/>
        <v>0</v>
      </c>
      <c r="J338" s="120">
        <f>+SUM(C338:G338)-(H338+I338)</f>
        <v>233614</v>
      </c>
      <c r="K338" s="143" t="b">
        <f t="shared" si="158"/>
        <v>1</v>
      </c>
    </row>
    <row r="339" spans="1:11">
      <c r="A339" s="121" t="str">
        <f t="shared" si="160"/>
        <v>JUILLET</v>
      </c>
      <c r="B339" s="128" t="str">
        <f t="shared" si="159"/>
        <v>I73X</v>
      </c>
      <c r="C339" s="119">
        <f t="shared" si="162"/>
        <v>249769</v>
      </c>
      <c r="D339" s="122"/>
      <c r="E339" s="119">
        <f t="shared" si="163"/>
        <v>0</v>
      </c>
      <c r="F339" s="136"/>
      <c r="G339" s="136"/>
      <c r="H339" s="154">
        <f t="shared" si="164"/>
        <v>0</v>
      </c>
      <c r="I339" s="119">
        <f t="shared" si="156"/>
        <v>0</v>
      </c>
      <c r="J339" s="120">
        <f t="shared" ref="J339:J346" si="166">+SUM(C339:G339)-(H339+I339)</f>
        <v>249769</v>
      </c>
      <c r="K339" s="143" t="b">
        <f t="shared" si="158"/>
        <v>1</v>
      </c>
    </row>
    <row r="340" spans="1:11">
      <c r="A340" s="121" t="str">
        <f t="shared" si="160"/>
        <v>JUILLET</v>
      </c>
      <c r="B340" s="126" t="str">
        <f t="shared" si="159"/>
        <v>Grace</v>
      </c>
      <c r="C340" s="32">
        <f t="shared" si="162"/>
        <v>300650</v>
      </c>
      <c r="D340" s="31"/>
      <c r="E340" s="32">
        <f t="shared" si="163"/>
        <v>0</v>
      </c>
      <c r="F340" s="32"/>
      <c r="G340" s="103"/>
      <c r="H340" s="55">
        <f t="shared" si="164"/>
        <v>120000</v>
      </c>
      <c r="I340" s="32">
        <f t="shared" si="156"/>
        <v>25500</v>
      </c>
      <c r="J340" s="30">
        <f t="shared" si="166"/>
        <v>155150</v>
      </c>
      <c r="K340" s="143" t="b">
        <f t="shared" si="158"/>
        <v>1</v>
      </c>
    </row>
    <row r="341" spans="1:11">
      <c r="A341" s="121" t="str">
        <f t="shared" si="160"/>
        <v>JUILLET</v>
      </c>
      <c r="B341" s="126" t="str">
        <f t="shared" si="159"/>
        <v>Hurielle</v>
      </c>
      <c r="C341" s="32">
        <f t="shared" si="162"/>
        <v>0</v>
      </c>
      <c r="D341" s="31"/>
      <c r="E341" s="32">
        <f t="shared" si="163"/>
        <v>20000</v>
      </c>
      <c r="F341" s="32"/>
      <c r="G341" s="103"/>
      <c r="H341" s="55">
        <f t="shared" si="164"/>
        <v>0</v>
      </c>
      <c r="I341" s="32">
        <f t="shared" si="156"/>
        <v>16500</v>
      </c>
      <c r="J341" s="30">
        <f t="shared" si="166"/>
        <v>3500</v>
      </c>
      <c r="K341" s="143" t="b">
        <f t="shared" si="158"/>
        <v>1</v>
      </c>
    </row>
    <row r="342" spans="1:11">
      <c r="A342" s="121" t="str">
        <f t="shared" si="160"/>
        <v>JUILLET</v>
      </c>
      <c r="B342" s="126" t="str">
        <f t="shared" si="159"/>
        <v>IT87</v>
      </c>
      <c r="C342" s="32">
        <f t="shared" si="162"/>
        <v>0</v>
      </c>
      <c r="D342" s="31"/>
      <c r="E342" s="32">
        <f t="shared" si="163"/>
        <v>40000</v>
      </c>
      <c r="F342" s="32"/>
      <c r="G342" s="103"/>
      <c r="H342" s="55">
        <f t="shared" si="164"/>
        <v>0</v>
      </c>
      <c r="I342" s="32">
        <f t="shared" si="156"/>
        <v>38000</v>
      </c>
      <c r="J342" s="30">
        <f t="shared" si="166"/>
        <v>2000</v>
      </c>
      <c r="K342" s="143" t="b">
        <f t="shared" si="158"/>
        <v>1</v>
      </c>
    </row>
    <row r="343" spans="1:11">
      <c r="A343" s="121" t="str">
        <f t="shared" si="160"/>
        <v>JUILLET</v>
      </c>
      <c r="B343" s="126" t="str">
        <f t="shared" si="159"/>
        <v>Merveille</v>
      </c>
      <c r="C343" s="32">
        <f t="shared" si="162"/>
        <v>225600</v>
      </c>
      <c r="D343" s="31"/>
      <c r="E343" s="32">
        <f t="shared" si="163"/>
        <v>20000</v>
      </c>
      <c r="F343" s="32"/>
      <c r="G343" s="103"/>
      <c r="H343" s="55">
        <f t="shared" si="164"/>
        <v>160000</v>
      </c>
      <c r="I343" s="32">
        <f t="shared" si="156"/>
        <v>49000</v>
      </c>
      <c r="J343" s="30">
        <f t="shared" si="166"/>
        <v>36600</v>
      </c>
      <c r="K343" s="143" t="b">
        <f t="shared" si="158"/>
        <v>1</v>
      </c>
    </row>
    <row r="344" spans="1:11">
      <c r="A344" s="121" t="str">
        <f t="shared" si="160"/>
        <v>JUILLET</v>
      </c>
      <c r="B344" s="126" t="str">
        <f t="shared" si="159"/>
        <v>Oracle</v>
      </c>
      <c r="C344" s="32">
        <f t="shared" si="162"/>
        <v>25225</v>
      </c>
      <c r="D344" s="31"/>
      <c r="E344" s="32">
        <f t="shared" si="163"/>
        <v>449000</v>
      </c>
      <c r="F344" s="32"/>
      <c r="G344" s="103"/>
      <c r="H344" s="55">
        <f t="shared" si="164"/>
        <v>0</v>
      </c>
      <c r="I344" s="32">
        <f t="shared" si="156"/>
        <v>378000</v>
      </c>
      <c r="J344" s="30">
        <f t="shared" si="166"/>
        <v>96225</v>
      </c>
      <c r="K344" s="143" t="b">
        <f t="shared" si="158"/>
        <v>1</v>
      </c>
    </row>
    <row r="345" spans="1:11">
      <c r="A345" s="121" t="str">
        <f t="shared" si="160"/>
        <v>JUILLET</v>
      </c>
      <c r="B345" s="126" t="str">
        <f t="shared" si="159"/>
        <v>P29</v>
      </c>
      <c r="C345" s="32">
        <f t="shared" si="162"/>
        <v>92800</v>
      </c>
      <c r="D345" s="118"/>
      <c r="E345" s="32">
        <f t="shared" si="163"/>
        <v>870000</v>
      </c>
      <c r="F345" s="51"/>
      <c r="G345" s="137"/>
      <c r="H345" s="55">
        <f t="shared" si="164"/>
        <v>360000</v>
      </c>
      <c r="I345" s="32">
        <f t="shared" si="156"/>
        <v>555000</v>
      </c>
      <c r="J345" s="30">
        <f t="shared" si="166"/>
        <v>47800</v>
      </c>
      <c r="K345" s="143" t="b">
        <f t="shared" si="158"/>
        <v>1</v>
      </c>
    </row>
    <row r="346" spans="1:11">
      <c r="A346" s="121" t="str">
        <f t="shared" si="160"/>
        <v>JUILLET</v>
      </c>
      <c r="B346" s="126" t="str">
        <f t="shared" si="159"/>
        <v>T73</v>
      </c>
      <c r="C346" s="32">
        <f t="shared" si="162"/>
        <v>35200</v>
      </c>
      <c r="D346" s="118"/>
      <c r="E346" s="32">
        <f t="shared" si="163"/>
        <v>531000</v>
      </c>
      <c r="F346" s="51"/>
      <c r="G346" s="137"/>
      <c r="H346" s="55">
        <f t="shared" si="164"/>
        <v>0</v>
      </c>
      <c r="I346" s="32">
        <f t="shared" si="156"/>
        <v>556000</v>
      </c>
      <c r="J346" s="30">
        <f t="shared" si="166"/>
        <v>10200</v>
      </c>
      <c r="K346" s="143" t="b">
        <f t="shared" si="158"/>
        <v>1</v>
      </c>
    </row>
    <row r="347" spans="1:11">
      <c r="A347" s="34" t="s">
        <v>60</v>
      </c>
      <c r="B347" s="35"/>
      <c r="C347" s="35"/>
      <c r="D347" s="35"/>
      <c r="E347" s="35"/>
      <c r="F347" s="35"/>
      <c r="G347" s="35"/>
      <c r="H347" s="35"/>
      <c r="I347" s="35"/>
      <c r="J347" s="36"/>
      <c r="K347" s="142"/>
    </row>
    <row r="348" spans="1:11">
      <c r="A348" s="121" t="str">
        <f>A346</f>
        <v>JUILLET</v>
      </c>
      <c r="B348" s="37" t="s">
        <v>61</v>
      </c>
      <c r="C348" s="38">
        <f>+C307</f>
        <v>798884</v>
      </c>
      <c r="D348" s="49"/>
      <c r="E348" s="49">
        <f>D307</f>
        <v>6705000</v>
      </c>
      <c r="F348" s="49"/>
      <c r="G348" s="124"/>
      <c r="H348" s="51">
        <f>+F307</f>
        <v>3412500</v>
      </c>
      <c r="I348" s="125">
        <f>+E307</f>
        <v>2962137</v>
      </c>
      <c r="J348" s="30">
        <f>+SUM(C348:G348)-(H348+I348)</f>
        <v>1129247</v>
      </c>
      <c r="K348" s="143" t="b">
        <f>J348=I307</f>
        <v>1</v>
      </c>
    </row>
    <row r="349" spans="1:11">
      <c r="A349" s="43" t="s">
        <v>62</v>
      </c>
      <c r="B349" s="24"/>
      <c r="C349" s="35"/>
      <c r="D349" s="24"/>
      <c r="E349" s="24"/>
      <c r="F349" s="24"/>
      <c r="G349" s="24"/>
      <c r="H349" s="24"/>
      <c r="I349" s="24"/>
      <c r="J349" s="36"/>
      <c r="K349" s="142"/>
    </row>
    <row r="350" spans="1:11">
      <c r="A350" s="121" t="str">
        <f>+A348</f>
        <v>JUILLET</v>
      </c>
      <c r="B350" s="37" t="s">
        <v>24</v>
      </c>
      <c r="C350" s="124">
        <f>+C305</f>
        <v>7240675</v>
      </c>
      <c r="D350" s="131">
        <f>+G305</f>
        <v>0</v>
      </c>
      <c r="E350" s="49"/>
      <c r="F350" s="49"/>
      <c r="G350" s="49"/>
      <c r="H350" s="51">
        <f>+F305</f>
        <v>2000000</v>
      </c>
      <c r="I350" s="53">
        <f>+E305</f>
        <v>633345</v>
      </c>
      <c r="J350" s="30">
        <f>+SUM(C350:G350)-(H350+I350)</f>
        <v>4607330</v>
      </c>
      <c r="K350" s="143" t="b">
        <f>+J350=I305</f>
        <v>1</v>
      </c>
    </row>
    <row r="351" spans="1:11">
      <c r="A351" s="121" t="str">
        <f t="shared" ref="A351" si="167">+A350</f>
        <v>JUILLET</v>
      </c>
      <c r="B351" s="37" t="s">
        <v>64</v>
      </c>
      <c r="C351" s="124">
        <f>+C306</f>
        <v>13642205</v>
      </c>
      <c r="D351" s="49">
        <f>+G306</f>
        <v>11771804</v>
      </c>
      <c r="E351" s="48"/>
      <c r="F351" s="48"/>
      <c r="G351" s="48">
        <f>+D306</f>
        <v>0</v>
      </c>
      <c r="H351" s="32">
        <f>+F306</f>
        <v>4000000</v>
      </c>
      <c r="I351" s="50">
        <f>+E306</f>
        <v>5228280</v>
      </c>
      <c r="J351" s="30">
        <f>+SUM(C351:G351)-(H351+I351)</f>
        <v>16185729</v>
      </c>
      <c r="K351" s="143" t="b">
        <f>+J351=I306</f>
        <v>1</v>
      </c>
    </row>
    <row r="352" spans="1:11" ht="15.75">
      <c r="C352" s="140">
        <f>SUM(C333:C351)</f>
        <v>23593552</v>
      </c>
      <c r="I352" s="139">
        <f>SUM(I333:I351)</f>
        <v>12224142</v>
      </c>
      <c r="J352" s="104">
        <f>+SUM(J333:J351)</f>
        <v>23141214</v>
      </c>
      <c r="K352" s="5" t="b">
        <f>J352=I322</f>
        <v>1</v>
      </c>
    </row>
    <row r="353" spans="1:16" ht="15.75">
      <c r="C353" s="140"/>
      <c r="I353" s="139"/>
      <c r="J353" s="104"/>
    </row>
    <row r="354" spans="1:16" ht="15.75">
      <c r="A354" s="157"/>
      <c r="B354" s="157"/>
      <c r="C354" s="158"/>
      <c r="D354" s="157"/>
      <c r="E354" s="157"/>
      <c r="F354" s="157"/>
      <c r="G354" s="157"/>
      <c r="H354" s="157"/>
      <c r="I354" s="159"/>
      <c r="J354" s="160"/>
      <c r="K354" s="157"/>
      <c r="L354" s="161"/>
      <c r="M354" s="161"/>
      <c r="N354" s="161"/>
      <c r="O354" s="161"/>
      <c r="P354" s="157"/>
    </row>
    <row r="356" spans="1:16" ht="15.75">
      <c r="A356" s="6" t="s">
        <v>36</v>
      </c>
      <c r="B356" s="6" t="s">
        <v>1</v>
      </c>
      <c r="C356" s="6">
        <v>45078</v>
      </c>
      <c r="D356" s="7" t="s">
        <v>37</v>
      </c>
      <c r="E356" s="7" t="s">
        <v>38</v>
      </c>
      <c r="F356" s="7" t="s">
        <v>39</v>
      </c>
      <c r="G356" s="7" t="s">
        <v>40</v>
      </c>
      <c r="H356" s="6">
        <v>45107</v>
      </c>
      <c r="I356" s="7" t="s">
        <v>41</v>
      </c>
      <c r="K356" s="45"/>
      <c r="L356" s="45" t="s">
        <v>42</v>
      </c>
      <c r="M356" s="45" t="s">
        <v>43</v>
      </c>
      <c r="N356" s="45" t="s">
        <v>44</v>
      </c>
      <c r="O356" s="45" t="s">
        <v>45</v>
      </c>
    </row>
    <row r="357" spans="1:16" ht="16.5">
      <c r="A357" s="58" t="str">
        <f>K357</f>
        <v>BCI</v>
      </c>
      <c r="B357" s="59" t="s">
        <v>46</v>
      </c>
      <c r="C357" s="61">
        <v>14703145</v>
      </c>
      <c r="D357" s="61">
        <f>+L357</f>
        <v>0</v>
      </c>
      <c r="E357" s="61">
        <f>+N357</f>
        <v>35235</v>
      </c>
      <c r="F357" s="61">
        <f>+M357</f>
        <v>25049328</v>
      </c>
      <c r="G357" s="61">
        <f t="shared" ref="G357:G373" si="168">+O357</f>
        <v>17622093</v>
      </c>
      <c r="H357" s="61">
        <v>7240675</v>
      </c>
      <c r="I357" s="61">
        <f>+C357+D357-E357-F357+G357</f>
        <v>7240675</v>
      </c>
      <c r="J357" s="9">
        <f>I357-H357</f>
        <v>0</v>
      </c>
      <c r="K357" s="45" t="s">
        <v>24</v>
      </c>
      <c r="L357" s="178">
        <v>0</v>
      </c>
      <c r="M357" s="178">
        <v>25049328</v>
      </c>
      <c r="N357" s="178">
        <v>35235</v>
      </c>
      <c r="O357" s="178">
        <v>17622093</v>
      </c>
    </row>
    <row r="358" spans="1:16" ht="16.5">
      <c r="A358" s="58" t="str">
        <f t="shared" ref="A358:A373" si="169">K358</f>
        <v>BCI-Sous Compte</v>
      </c>
      <c r="B358" s="59" t="s">
        <v>46</v>
      </c>
      <c r="C358" s="61">
        <v>499301</v>
      </c>
      <c r="D358" s="61">
        <f>+L358</f>
        <v>19049328</v>
      </c>
      <c r="E358" s="61">
        <f t="shared" ref="E358:E364" si="170">+N358</f>
        <v>3906424</v>
      </c>
      <c r="F358" s="61">
        <f t="shared" ref="F358:F364" si="171">+M358</f>
        <v>2000000</v>
      </c>
      <c r="G358" s="61">
        <f t="shared" si="168"/>
        <v>0</v>
      </c>
      <c r="H358" s="61">
        <v>13642205</v>
      </c>
      <c r="I358" s="61">
        <f t="shared" ref="I358:I364" si="172">+C358+D358-E358-F358+G358</f>
        <v>13642205</v>
      </c>
      <c r="J358" s="9">
        <f t="shared" ref="J358:J373" si="173">I358-H358</f>
        <v>0</v>
      </c>
      <c r="K358" s="45" t="s">
        <v>147</v>
      </c>
      <c r="L358" s="178">
        <v>19049328</v>
      </c>
      <c r="M358" s="178">
        <v>2000000</v>
      </c>
      <c r="N358" s="178">
        <v>3906424</v>
      </c>
      <c r="O358" s="178">
        <v>0</v>
      </c>
    </row>
    <row r="359" spans="1:16" ht="16.5">
      <c r="A359" s="58" t="str">
        <f t="shared" si="169"/>
        <v>Caisse</v>
      </c>
      <c r="B359" s="59" t="s">
        <v>25</v>
      </c>
      <c r="C359" s="61">
        <v>275723</v>
      </c>
      <c r="D359" s="61">
        <f t="shared" ref="D359:D364" si="174">+L359</f>
        <v>8454305</v>
      </c>
      <c r="E359" s="61">
        <f t="shared" si="170"/>
        <v>2771320</v>
      </c>
      <c r="F359" s="61">
        <f t="shared" si="171"/>
        <v>5159824</v>
      </c>
      <c r="G359" s="61">
        <f t="shared" si="168"/>
        <v>0</v>
      </c>
      <c r="H359" s="61">
        <v>798884</v>
      </c>
      <c r="I359" s="61">
        <f t="shared" si="172"/>
        <v>798884</v>
      </c>
      <c r="J359" s="9">
        <f t="shared" si="173"/>
        <v>0</v>
      </c>
      <c r="K359" s="45" t="s">
        <v>25</v>
      </c>
      <c r="L359" s="178">
        <v>8454305</v>
      </c>
      <c r="M359" s="178">
        <v>5159824</v>
      </c>
      <c r="N359" s="178">
        <v>2771320</v>
      </c>
      <c r="O359" s="178">
        <v>0</v>
      </c>
    </row>
    <row r="360" spans="1:16" ht="16.5">
      <c r="A360" s="58" t="str">
        <f t="shared" si="169"/>
        <v>Crépin</v>
      </c>
      <c r="B360" s="59" t="s">
        <v>153</v>
      </c>
      <c r="C360" s="61">
        <v>240620</v>
      </c>
      <c r="D360" s="61">
        <f t="shared" si="174"/>
        <v>555500</v>
      </c>
      <c r="E360" s="61">
        <f t="shared" si="170"/>
        <v>492100</v>
      </c>
      <c r="F360" s="61">
        <f t="shared" si="171"/>
        <v>0</v>
      </c>
      <c r="G360" s="61">
        <f t="shared" si="168"/>
        <v>0</v>
      </c>
      <c r="H360" s="61">
        <v>304020</v>
      </c>
      <c r="I360" s="61">
        <f t="shared" si="172"/>
        <v>304020</v>
      </c>
      <c r="J360" s="9">
        <f t="shared" si="173"/>
        <v>0</v>
      </c>
      <c r="K360" s="45" t="s">
        <v>47</v>
      </c>
      <c r="L360" s="178">
        <v>555500</v>
      </c>
      <c r="M360" s="178">
        <v>0</v>
      </c>
      <c r="N360" s="178">
        <v>492100</v>
      </c>
      <c r="O360" s="178">
        <v>0</v>
      </c>
    </row>
    <row r="361" spans="1:16" ht="16.5">
      <c r="A361" s="58" t="str">
        <f t="shared" si="169"/>
        <v>D58</v>
      </c>
      <c r="B361" s="59" t="s">
        <v>4</v>
      </c>
      <c r="C361" s="61">
        <v>14700</v>
      </c>
      <c r="D361" s="61">
        <f t="shared" si="174"/>
        <v>402500</v>
      </c>
      <c r="E361" s="61">
        <f t="shared" si="170"/>
        <v>363400</v>
      </c>
      <c r="F361" s="61">
        <f t="shared" si="171"/>
        <v>0</v>
      </c>
      <c r="G361" s="61">
        <f t="shared" si="168"/>
        <v>0</v>
      </c>
      <c r="H361" s="61">
        <v>53800</v>
      </c>
      <c r="I361" s="61">
        <f t="shared" si="172"/>
        <v>53800</v>
      </c>
      <c r="J361" s="9">
        <f t="shared" si="173"/>
        <v>0</v>
      </c>
      <c r="K361" s="45" t="s">
        <v>265</v>
      </c>
      <c r="L361" s="178">
        <v>402500</v>
      </c>
      <c r="M361" s="178">
        <v>0</v>
      </c>
      <c r="N361" s="178">
        <v>363400</v>
      </c>
      <c r="O361" s="178">
        <v>0</v>
      </c>
    </row>
    <row r="362" spans="1:16" ht="16.5">
      <c r="A362" s="58" t="str">
        <f t="shared" si="169"/>
        <v>Donald</v>
      </c>
      <c r="B362" s="59" t="s">
        <v>153</v>
      </c>
      <c r="C362" s="61">
        <v>111990</v>
      </c>
      <c r="D362" s="61">
        <f t="shared" si="174"/>
        <v>705000</v>
      </c>
      <c r="E362" s="61">
        <f t="shared" si="170"/>
        <v>557355</v>
      </c>
      <c r="F362" s="61">
        <f t="shared" si="171"/>
        <v>23500</v>
      </c>
      <c r="G362" s="61">
        <f t="shared" si="168"/>
        <v>0</v>
      </c>
      <c r="H362" s="61">
        <v>236135</v>
      </c>
      <c r="I362" s="61">
        <f t="shared" si="172"/>
        <v>236135</v>
      </c>
      <c r="J362" s="9">
        <f t="shared" si="173"/>
        <v>0</v>
      </c>
      <c r="K362" s="45" t="s">
        <v>252</v>
      </c>
      <c r="L362" s="178">
        <v>705000</v>
      </c>
      <c r="M362" s="178">
        <v>23500</v>
      </c>
      <c r="N362" s="178">
        <v>557355</v>
      </c>
      <c r="O362" s="178">
        <v>0</v>
      </c>
    </row>
    <row r="363" spans="1:16" ht="16.5">
      <c r="A363" s="58" t="str">
        <f t="shared" si="169"/>
        <v>Dovi</v>
      </c>
      <c r="B363" s="59" t="s">
        <v>2</v>
      </c>
      <c r="C363" s="61">
        <v>0</v>
      </c>
      <c r="D363" s="61">
        <f t="shared" si="174"/>
        <v>234000</v>
      </c>
      <c r="E363" s="61">
        <f t="shared" si="170"/>
        <v>158000</v>
      </c>
      <c r="F363" s="61">
        <f t="shared" si="171"/>
        <v>0</v>
      </c>
      <c r="G363" s="61">
        <f t="shared" si="168"/>
        <v>0</v>
      </c>
      <c r="H363" s="61">
        <v>76000</v>
      </c>
      <c r="I363" s="61">
        <f t="shared" si="172"/>
        <v>76000</v>
      </c>
      <c r="J363" s="9">
        <f t="shared" si="173"/>
        <v>0</v>
      </c>
      <c r="K363" s="45" t="s">
        <v>300</v>
      </c>
      <c r="L363" s="178">
        <v>234000</v>
      </c>
      <c r="M363" s="178">
        <v>0</v>
      </c>
      <c r="N363" s="178">
        <v>158000</v>
      </c>
      <c r="O363" s="178">
        <v>0</v>
      </c>
    </row>
    <row r="364" spans="1:16" ht="16.5">
      <c r="A364" s="58" t="str">
        <f t="shared" si="169"/>
        <v>Evariste</v>
      </c>
      <c r="B364" s="59" t="s">
        <v>154</v>
      </c>
      <c r="C364" s="61">
        <v>28375</v>
      </c>
      <c r="D364" s="61">
        <f t="shared" si="174"/>
        <v>322000</v>
      </c>
      <c r="E364" s="61">
        <f t="shared" si="170"/>
        <v>271400</v>
      </c>
      <c r="F364" s="61">
        <f t="shared" si="171"/>
        <v>0</v>
      </c>
      <c r="G364" s="61">
        <f t="shared" si="168"/>
        <v>0</v>
      </c>
      <c r="H364" s="61">
        <v>78975</v>
      </c>
      <c r="I364" s="61">
        <f t="shared" si="172"/>
        <v>78975</v>
      </c>
      <c r="J364" s="9">
        <f t="shared" si="173"/>
        <v>0</v>
      </c>
      <c r="K364" s="45" t="s">
        <v>31</v>
      </c>
      <c r="L364" s="178">
        <v>322000</v>
      </c>
      <c r="M364" s="178">
        <v>0</v>
      </c>
      <c r="N364" s="178">
        <v>271400</v>
      </c>
      <c r="O364" s="178">
        <v>0</v>
      </c>
    </row>
    <row r="365" spans="1:16" ht="16.5">
      <c r="A365" s="58" t="str">
        <f t="shared" si="169"/>
        <v>I55S</v>
      </c>
      <c r="B365" s="115" t="s">
        <v>4</v>
      </c>
      <c r="C365" s="117">
        <v>233614</v>
      </c>
      <c r="D365" s="117">
        <f t="shared" ref="D365:D373" si="175">+L365</f>
        <v>0</v>
      </c>
      <c r="E365" s="117">
        <f>+N365</f>
        <v>0</v>
      </c>
      <c r="F365" s="117">
        <f t="shared" ref="F365:F366" si="176">+M365</f>
        <v>0</v>
      </c>
      <c r="G365" s="117">
        <f t="shared" si="168"/>
        <v>0</v>
      </c>
      <c r="H365" s="117">
        <v>233614</v>
      </c>
      <c r="I365" s="117">
        <f>+C365+D365-E365-F365+G365</f>
        <v>233614</v>
      </c>
      <c r="J365" s="9">
        <f t="shared" si="173"/>
        <v>0</v>
      </c>
      <c r="K365" s="45" t="s">
        <v>84</v>
      </c>
      <c r="L365" s="178">
        <v>0</v>
      </c>
      <c r="M365" s="178">
        <v>0</v>
      </c>
      <c r="N365" s="178">
        <v>0</v>
      </c>
      <c r="O365" s="178">
        <v>0</v>
      </c>
    </row>
    <row r="366" spans="1:16" ht="16.5">
      <c r="A366" s="58" t="str">
        <f t="shared" si="169"/>
        <v>I73X</v>
      </c>
      <c r="B366" s="115" t="s">
        <v>4</v>
      </c>
      <c r="C366" s="117">
        <v>249769</v>
      </c>
      <c r="D366" s="117">
        <f t="shared" si="175"/>
        <v>0</v>
      </c>
      <c r="E366" s="117">
        <f>+N366</f>
        <v>0</v>
      </c>
      <c r="F366" s="117">
        <f t="shared" si="176"/>
        <v>0</v>
      </c>
      <c r="G366" s="117">
        <f t="shared" si="168"/>
        <v>0</v>
      </c>
      <c r="H366" s="117">
        <v>249769</v>
      </c>
      <c r="I366" s="117">
        <f t="shared" ref="I366:I373" si="177">+C366+D366-E366-F366+G366</f>
        <v>249769</v>
      </c>
      <c r="J366" s="9">
        <f t="shared" si="173"/>
        <v>0</v>
      </c>
      <c r="K366" s="45" t="s">
        <v>83</v>
      </c>
      <c r="L366" s="178">
        <v>0</v>
      </c>
      <c r="M366" s="178">
        <v>0</v>
      </c>
      <c r="N366" s="178">
        <v>0</v>
      </c>
      <c r="O366" s="178">
        <v>0</v>
      </c>
    </row>
    <row r="367" spans="1:16" ht="16.5">
      <c r="A367" s="58" t="str">
        <f t="shared" si="169"/>
        <v>Grace</v>
      </c>
      <c r="B367" s="59" t="s">
        <v>2</v>
      </c>
      <c r="C367" s="181">
        <v>46550</v>
      </c>
      <c r="D367" s="61">
        <f t="shared" si="175"/>
        <v>829000</v>
      </c>
      <c r="E367" s="61">
        <f t="shared" ref="E367:E373" si="178">+N367</f>
        <v>199900</v>
      </c>
      <c r="F367" s="61">
        <f>+M367</f>
        <v>375000</v>
      </c>
      <c r="G367" s="61">
        <f t="shared" si="168"/>
        <v>0</v>
      </c>
      <c r="H367" s="181">
        <v>300650</v>
      </c>
      <c r="I367" s="181">
        <f t="shared" si="177"/>
        <v>300650</v>
      </c>
      <c r="J367" s="9">
        <f t="shared" si="173"/>
        <v>0</v>
      </c>
      <c r="K367" s="183" t="s">
        <v>142</v>
      </c>
      <c r="L367" s="178">
        <v>829000</v>
      </c>
      <c r="M367" s="178">
        <v>375000</v>
      </c>
      <c r="N367" s="178">
        <v>199900</v>
      </c>
      <c r="O367" s="178">
        <v>0</v>
      </c>
    </row>
    <row r="368" spans="1:16" ht="16.5">
      <c r="A368" s="58" t="str">
        <f t="shared" si="169"/>
        <v>Hurielle</v>
      </c>
      <c r="B368" s="97" t="s">
        <v>153</v>
      </c>
      <c r="C368" s="61">
        <v>84605</v>
      </c>
      <c r="D368" s="61">
        <f t="shared" si="175"/>
        <v>38000</v>
      </c>
      <c r="E368" s="61">
        <f t="shared" si="178"/>
        <v>78800</v>
      </c>
      <c r="F368" s="61">
        <f t="shared" ref="F368:F373" si="179">+M368</f>
        <v>43805</v>
      </c>
      <c r="G368" s="61">
        <f t="shared" si="168"/>
        <v>0</v>
      </c>
      <c r="H368" s="181">
        <v>0</v>
      </c>
      <c r="I368" s="181">
        <f>+C368+D368-E368-F368+G368</f>
        <v>0</v>
      </c>
      <c r="J368" s="9">
        <f t="shared" si="173"/>
        <v>0</v>
      </c>
      <c r="K368" s="45" t="s">
        <v>196</v>
      </c>
      <c r="L368" s="178">
        <v>38000</v>
      </c>
      <c r="M368" s="178">
        <v>43805</v>
      </c>
      <c r="N368" s="178">
        <v>78800</v>
      </c>
      <c r="O368" s="178">
        <v>0</v>
      </c>
    </row>
    <row r="369" spans="1:15" ht="16.5">
      <c r="A369" s="58" t="str">
        <f t="shared" si="169"/>
        <v>Merveille</v>
      </c>
      <c r="B369" s="59" t="s">
        <v>2</v>
      </c>
      <c r="C369" s="181">
        <v>-7600</v>
      </c>
      <c r="D369" s="61">
        <f t="shared" si="175"/>
        <v>529000</v>
      </c>
      <c r="E369" s="61">
        <f t="shared" si="178"/>
        <v>275300</v>
      </c>
      <c r="F369" s="61">
        <f t="shared" si="179"/>
        <v>20500</v>
      </c>
      <c r="G369" s="61">
        <f t="shared" si="168"/>
        <v>0</v>
      </c>
      <c r="H369" s="181">
        <v>225600</v>
      </c>
      <c r="I369" s="181">
        <f t="shared" si="177"/>
        <v>225600</v>
      </c>
      <c r="J369" s="9">
        <f t="shared" si="173"/>
        <v>0</v>
      </c>
      <c r="K369" s="183" t="s">
        <v>93</v>
      </c>
      <c r="L369" s="178">
        <v>529000</v>
      </c>
      <c r="M369" s="178">
        <v>20500</v>
      </c>
      <c r="N369" s="178">
        <v>275300</v>
      </c>
      <c r="O369" s="178">
        <v>0</v>
      </c>
    </row>
    <row r="370" spans="1:15" ht="16.5">
      <c r="A370" s="58" t="str">
        <f t="shared" si="169"/>
        <v>Oracle</v>
      </c>
      <c r="B370" s="97" t="s">
        <v>153</v>
      </c>
      <c r="C370" s="61">
        <v>12000</v>
      </c>
      <c r="D370" s="61">
        <f t="shared" si="175"/>
        <v>421000</v>
      </c>
      <c r="E370" s="61">
        <f t="shared" si="178"/>
        <v>367775</v>
      </c>
      <c r="F370" s="61">
        <f t="shared" si="179"/>
        <v>40000</v>
      </c>
      <c r="G370" s="61">
        <f t="shared" si="168"/>
        <v>0</v>
      </c>
      <c r="H370" s="181">
        <v>25225</v>
      </c>
      <c r="I370" s="181">
        <f t="shared" si="177"/>
        <v>25225</v>
      </c>
      <c r="J370" s="9">
        <f t="shared" si="173"/>
        <v>0</v>
      </c>
      <c r="K370" s="45" t="s">
        <v>294</v>
      </c>
      <c r="L370" s="178">
        <v>421000</v>
      </c>
      <c r="M370" s="178">
        <v>40000</v>
      </c>
      <c r="N370" s="178">
        <v>367775</v>
      </c>
      <c r="O370" s="178">
        <v>0</v>
      </c>
    </row>
    <row r="371" spans="1:15" ht="16.5">
      <c r="A371" s="58" t="str">
        <f t="shared" si="169"/>
        <v>P29</v>
      </c>
      <c r="B371" s="97" t="s">
        <v>4</v>
      </c>
      <c r="C371" s="61">
        <v>149800</v>
      </c>
      <c r="D371" s="61">
        <f t="shared" si="175"/>
        <v>1048000</v>
      </c>
      <c r="E371" s="61">
        <f t="shared" si="178"/>
        <v>810000</v>
      </c>
      <c r="F371" s="61">
        <f t="shared" si="179"/>
        <v>295000</v>
      </c>
      <c r="G371" s="61">
        <f t="shared" si="168"/>
        <v>0</v>
      </c>
      <c r="H371" s="181">
        <v>92800</v>
      </c>
      <c r="I371" s="181">
        <f t="shared" si="177"/>
        <v>92800</v>
      </c>
      <c r="J371" s="9">
        <f t="shared" si="173"/>
        <v>0</v>
      </c>
      <c r="K371" s="45" t="s">
        <v>29</v>
      </c>
      <c r="L371" s="178">
        <v>1048000</v>
      </c>
      <c r="M371" s="178">
        <v>295000</v>
      </c>
      <c r="N371" s="178">
        <v>810000</v>
      </c>
      <c r="O371" s="178">
        <v>0</v>
      </c>
    </row>
    <row r="372" spans="1:15" ht="16.5">
      <c r="A372" s="58" t="str">
        <f t="shared" si="169"/>
        <v>T73</v>
      </c>
      <c r="B372" s="59" t="s">
        <v>4</v>
      </c>
      <c r="C372" s="61">
        <v>354300</v>
      </c>
      <c r="D372" s="61">
        <f t="shared" si="175"/>
        <v>574000</v>
      </c>
      <c r="E372" s="61">
        <f t="shared" si="178"/>
        <v>743100</v>
      </c>
      <c r="F372" s="61">
        <f t="shared" si="179"/>
        <v>150000</v>
      </c>
      <c r="G372" s="61">
        <f t="shared" si="168"/>
        <v>0</v>
      </c>
      <c r="H372" s="181">
        <v>35200</v>
      </c>
      <c r="I372" s="181">
        <f t="shared" si="177"/>
        <v>35200</v>
      </c>
      <c r="J372" s="9">
        <f t="shared" si="173"/>
        <v>0</v>
      </c>
      <c r="K372" s="45" t="s">
        <v>264</v>
      </c>
      <c r="L372" s="178">
        <v>574000</v>
      </c>
      <c r="M372" s="178">
        <v>150000</v>
      </c>
      <c r="N372" s="178">
        <v>743100</v>
      </c>
      <c r="O372" s="178">
        <v>0</v>
      </c>
    </row>
    <row r="373" spans="1:15" ht="16.5">
      <c r="A373" s="58" t="str">
        <f t="shared" si="169"/>
        <v>Tiffany</v>
      </c>
      <c r="B373" s="59" t="s">
        <v>2</v>
      </c>
      <c r="C373" s="61">
        <v>14676</v>
      </c>
      <c r="D373" s="61">
        <f t="shared" si="175"/>
        <v>25324</v>
      </c>
      <c r="E373" s="61">
        <f t="shared" si="178"/>
        <v>10000</v>
      </c>
      <c r="F373" s="61">
        <f t="shared" si="179"/>
        <v>30000</v>
      </c>
      <c r="G373" s="61">
        <f t="shared" si="168"/>
        <v>0</v>
      </c>
      <c r="H373" s="181">
        <v>0</v>
      </c>
      <c r="I373" s="181">
        <f t="shared" si="177"/>
        <v>0</v>
      </c>
      <c r="J373" s="9">
        <f t="shared" si="173"/>
        <v>0</v>
      </c>
      <c r="K373" s="45" t="s">
        <v>112</v>
      </c>
      <c r="L373" s="178">
        <v>25324</v>
      </c>
      <c r="M373" s="178">
        <v>30000</v>
      </c>
      <c r="N373" s="178">
        <v>10000</v>
      </c>
      <c r="O373" s="178">
        <v>0</v>
      </c>
    </row>
    <row r="374" spans="1:15" ht="16.5">
      <c r="A374" s="10" t="s">
        <v>50</v>
      </c>
      <c r="B374" s="11"/>
      <c r="C374" s="12">
        <f t="shared" ref="C374:I374" si="180">SUM(C357:C373)</f>
        <v>17011568</v>
      </c>
      <c r="D374" s="57">
        <f t="shared" si="180"/>
        <v>33186957</v>
      </c>
      <c r="E374" s="57">
        <f t="shared" si="180"/>
        <v>11040109</v>
      </c>
      <c r="F374" s="57">
        <f t="shared" si="180"/>
        <v>33186957</v>
      </c>
      <c r="G374" s="57">
        <f t="shared" si="180"/>
        <v>17622093</v>
      </c>
      <c r="H374" s="57">
        <f t="shared" si="180"/>
        <v>23593552</v>
      </c>
      <c r="I374" s="57">
        <f t="shared" si="180"/>
        <v>23593552</v>
      </c>
      <c r="J374" s="9"/>
      <c r="K374" s="3"/>
      <c r="L374" s="47">
        <f>+SUM(L357:L373)</f>
        <v>33186957</v>
      </c>
      <c r="M374" s="47">
        <f>+SUM(M357:M373)</f>
        <v>33186957</v>
      </c>
      <c r="N374" s="47">
        <f>+SUM(N357:N373)</f>
        <v>11040109</v>
      </c>
      <c r="O374" s="47">
        <f>+SUM(O357:O373)</f>
        <v>17622093</v>
      </c>
    </row>
    <row r="375" spans="1:15" ht="16.5">
      <c r="A375" s="10"/>
      <c r="B375" s="11"/>
      <c r="C375" s="12"/>
      <c r="D375" s="13"/>
      <c r="E375" s="12"/>
      <c r="F375" s="13"/>
      <c r="G375" s="12"/>
      <c r="H375" s="12"/>
      <c r="I375" s="133" t="b">
        <f>I374=D377</f>
        <v>1</v>
      </c>
      <c r="J375" s="9"/>
      <c r="L375" s="5"/>
      <c r="M375" s="5"/>
      <c r="N375" s="5"/>
      <c r="O375" s="5"/>
    </row>
    <row r="376" spans="1:15" ht="16.5">
      <c r="A376" s="10" t="s">
        <v>295</v>
      </c>
      <c r="B376" s="11" t="s">
        <v>216</v>
      </c>
      <c r="C376" s="12" t="s">
        <v>217</v>
      </c>
      <c r="D376" s="12" t="s">
        <v>296</v>
      </c>
      <c r="E376" s="12" t="s">
        <v>51</v>
      </c>
      <c r="F376" s="12"/>
      <c r="G376" s="12">
        <f>+D374-F374</f>
        <v>0</v>
      </c>
      <c r="H376" s="12"/>
      <c r="I376" s="206"/>
    </row>
    <row r="377" spans="1:15" ht="16.5">
      <c r="A377" s="14">
        <f>C374</f>
        <v>17011568</v>
      </c>
      <c r="B377" s="15">
        <f>G374</f>
        <v>17622093</v>
      </c>
      <c r="C377" s="12">
        <f>E374</f>
        <v>11040109</v>
      </c>
      <c r="D377" s="12">
        <f>A377+B377-C377</f>
        <v>23593552</v>
      </c>
      <c r="E377" s="13">
        <f>I374-D377</f>
        <v>0</v>
      </c>
      <c r="F377" s="12"/>
      <c r="G377" s="12"/>
      <c r="H377" s="12"/>
      <c r="I377" s="12"/>
    </row>
    <row r="378" spans="1:15" ht="16.5">
      <c r="A378" s="14"/>
      <c r="B378" s="15"/>
      <c r="C378" s="12"/>
      <c r="D378" s="12"/>
      <c r="E378" s="13"/>
      <c r="F378" s="12"/>
      <c r="G378" s="12"/>
      <c r="H378" s="12"/>
      <c r="I378" s="12"/>
    </row>
    <row r="379" spans="1:15">
      <c r="A379" s="16" t="s">
        <v>52</v>
      </c>
      <c r="B379" s="16"/>
      <c r="C379" s="16"/>
      <c r="D379" s="17"/>
      <c r="E379" s="17"/>
      <c r="F379" s="17"/>
      <c r="G379" s="17"/>
      <c r="H379" s="17"/>
      <c r="I379" s="17"/>
    </row>
    <row r="380" spans="1:15">
      <c r="A380" s="18" t="s">
        <v>297</v>
      </c>
      <c r="B380" s="18"/>
      <c r="C380" s="18"/>
      <c r="D380" s="18"/>
      <c r="E380" s="18"/>
      <c r="F380" s="18"/>
      <c r="G380" s="18"/>
      <c r="H380" s="18"/>
      <c r="I380" s="18"/>
      <c r="J380" s="18"/>
    </row>
    <row r="381" spans="1:15">
      <c r="A381" s="19"/>
      <c r="B381" s="17"/>
      <c r="C381" s="20"/>
      <c r="D381" s="20"/>
      <c r="E381" s="20"/>
      <c r="F381" s="20"/>
      <c r="G381" s="20"/>
      <c r="H381" s="17"/>
      <c r="I381" s="17"/>
    </row>
    <row r="382" spans="1:15">
      <c r="A382" s="166" t="s">
        <v>53</v>
      </c>
      <c r="B382" s="168" t="s">
        <v>54</v>
      </c>
      <c r="C382" s="170" t="s">
        <v>298</v>
      </c>
      <c r="D382" s="171" t="s">
        <v>55</v>
      </c>
      <c r="E382" s="172"/>
      <c r="F382" s="172"/>
      <c r="G382" s="173"/>
      <c r="H382" s="174" t="s">
        <v>56</v>
      </c>
      <c r="I382" s="162" t="s">
        <v>57</v>
      </c>
      <c r="J382" s="204"/>
    </row>
    <row r="383" spans="1:15" ht="25.5">
      <c r="A383" s="167"/>
      <c r="B383" s="169"/>
      <c r="C383" s="22"/>
      <c r="D383" s="21" t="s">
        <v>24</v>
      </c>
      <c r="E383" s="21" t="s">
        <v>25</v>
      </c>
      <c r="F383" s="22" t="s">
        <v>122</v>
      </c>
      <c r="G383" s="21" t="s">
        <v>58</v>
      </c>
      <c r="H383" s="175"/>
      <c r="I383" s="163"/>
      <c r="J383" s="165" t="s">
        <v>299</v>
      </c>
      <c r="K383" s="142"/>
    </row>
    <row r="384" spans="1:15">
      <c r="A384" s="23"/>
      <c r="B384" s="24" t="s">
        <v>59</v>
      </c>
      <c r="C384" s="25"/>
      <c r="D384" s="25"/>
      <c r="E384" s="25"/>
      <c r="F384" s="25"/>
      <c r="G384" s="25"/>
      <c r="H384" s="25"/>
      <c r="I384" s="26"/>
      <c r="J384" s="165"/>
      <c r="K384" s="142"/>
    </row>
    <row r="385" spans="1:11">
      <c r="A385" s="121" t="s">
        <v>134</v>
      </c>
      <c r="B385" s="126" t="s">
        <v>47</v>
      </c>
      <c r="C385" s="32">
        <f>+C360</f>
        <v>240620</v>
      </c>
      <c r="D385" s="31"/>
      <c r="E385" s="32">
        <f>+D360</f>
        <v>555500</v>
      </c>
      <c r="F385" s="32"/>
      <c r="G385" s="32"/>
      <c r="H385" s="55">
        <f>+F360</f>
        <v>0</v>
      </c>
      <c r="I385" s="32">
        <f t="shared" ref="I385:I398" si="181">+E360</f>
        <v>492100</v>
      </c>
      <c r="J385" s="30">
        <f t="shared" ref="J385:J389" si="182">+SUM(C385:G385)-(H385+I385)</f>
        <v>304020</v>
      </c>
      <c r="K385" s="143" t="b">
        <f t="shared" ref="K385:K398" si="183">J385=I360</f>
        <v>1</v>
      </c>
    </row>
    <row r="386" spans="1:11">
      <c r="A386" s="121" t="str">
        <f>+A385</f>
        <v>JUIN</v>
      </c>
      <c r="B386" s="126" t="s">
        <v>265</v>
      </c>
      <c r="C386" s="32">
        <f>+C361</f>
        <v>14700</v>
      </c>
      <c r="D386" s="31"/>
      <c r="E386" s="32">
        <f>+D361</f>
        <v>402500</v>
      </c>
      <c r="F386" s="32"/>
      <c r="G386" s="32"/>
      <c r="H386" s="55">
        <f>+F361</f>
        <v>0</v>
      </c>
      <c r="I386" s="32">
        <f t="shared" si="181"/>
        <v>363400</v>
      </c>
      <c r="J386" s="30">
        <f t="shared" si="182"/>
        <v>53800</v>
      </c>
      <c r="K386" s="143" t="b">
        <f t="shared" si="183"/>
        <v>1</v>
      </c>
    </row>
    <row r="387" spans="1:11">
      <c r="A387" s="121" t="str">
        <f t="shared" ref="A387:A392" si="184">+A386</f>
        <v>JUIN</v>
      </c>
      <c r="B387" s="126" t="s">
        <v>252</v>
      </c>
      <c r="C387" s="32">
        <f>+C362</f>
        <v>111990</v>
      </c>
      <c r="D387" s="31"/>
      <c r="E387" s="32">
        <f>+D362</f>
        <v>705000</v>
      </c>
      <c r="F387" s="32"/>
      <c r="G387" s="32"/>
      <c r="H387" s="55">
        <f>+F362</f>
        <v>23500</v>
      </c>
      <c r="I387" s="32">
        <f t="shared" si="181"/>
        <v>557355</v>
      </c>
      <c r="J387" s="30">
        <f t="shared" si="182"/>
        <v>236135</v>
      </c>
      <c r="K387" s="143" t="b">
        <f t="shared" si="183"/>
        <v>1</v>
      </c>
    </row>
    <row r="388" spans="1:11">
      <c r="A388" s="121" t="str">
        <f t="shared" si="184"/>
        <v>JUIN</v>
      </c>
      <c r="B388" s="126" t="s">
        <v>300</v>
      </c>
      <c r="C388" s="32">
        <f>+C363</f>
        <v>0</v>
      </c>
      <c r="D388" s="31"/>
      <c r="E388" s="32">
        <f>+D363</f>
        <v>234000</v>
      </c>
      <c r="F388" s="32"/>
      <c r="G388" s="32"/>
      <c r="H388" s="55">
        <f>+F363</f>
        <v>0</v>
      </c>
      <c r="I388" s="32">
        <f t="shared" si="181"/>
        <v>158000</v>
      </c>
      <c r="J388" s="30">
        <f t="shared" ref="J388" si="185">+SUM(C388:G388)-(H388+I388)</f>
        <v>76000</v>
      </c>
      <c r="K388" s="143" t="b">
        <f t="shared" si="183"/>
        <v>1</v>
      </c>
    </row>
    <row r="389" spans="1:11">
      <c r="A389" s="121" t="str">
        <f t="shared" si="184"/>
        <v>JUIN</v>
      </c>
      <c r="B389" s="126" t="s">
        <v>31</v>
      </c>
      <c r="C389" s="32">
        <f t="shared" ref="C389" si="186">+C364</f>
        <v>28375</v>
      </c>
      <c r="D389" s="31"/>
      <c r="E389" s="32">
        <f t="shared" ref="E389" si="187">+D364</f>
        <v>322000</v>
      </c>
      <c r="F389" s="32"/>
      <c r="G389" s="32"/>
      <c r="H389" s="55">
        <f t="shared" ref="H389" si="188">+F364</f>
        <v>0</v>
      </c>
      <c r="I389" s="32">
        <f t="shared" si="181"/>
        <v>271400</v>
      </c>
      <c r="J389" s="30">
        <f t="shared" si="182"/>
        <v>78975</v>
      </c>
      <c r="K389" s="143" t="b">
        <f t="shared" si="183"/>
        <v>1</v>
      </c>
    </row>
    <row r="390" spans="1:11">
      <c r="A390" s="121" t="str">
        <f t="shared" si="184"/>
        <v>JUIN</v>
      </c>
      <c r="B390" s="128" t="s">
        <v>84</v>
      </c>
      <c r="C390" s="119">
        <f t="shared" ref="C390:C398" si="189">+C365</f>
        <v>233614</v>
      </c>
      <c r="D390" s="122"/>
      <c r="E390" s="119">
        <f t="shared" ref="E390:E398" si="190">+D365</f>
        <v>0</v>
      </c>
      <c r="F390" s="136"/>
      <c r="G390" s="136"/>
      <c r="H390" s="154">
        <f t="shared" ref="H390:H398" si="191">+F365</f>
        <v>0</v>
      </c>
      <c r="I390" s="119">
        <f t="shared" si="181"/>
        <v>0</v>
      </c>
      <c r="J390" s="120">
        <f>+SUM(C390:G390)-(H390+I390)</f>
        <v>233614</v>
      </c>
      <c r="K390" s="143" t="b">
        <f t="shared" si="183"/>
        <v>1</v>
      </c>
    </row>
    <row r="391" spans="1:11">
      <c r="A391" s="121" t="str">
        <f t="shared" si="184"/>
        <v>JUIN</v>
      </c>
      <c r="B391" s="128" t="s">
        <v>83</v>
      </c>
      <c r="C391" s="119">
        <f t="shared" si="189"/>
        <v>249769</v>
      </c>
      <c r="D391" s="122"/>
      <c r="E391" s="119">
        <f t="shared" si="190"/>
        <v>0</v>
      </c>
      <c r="F391" s="136"/>
      <c r="G391" s="136"/>
      <c r="H391" s="154">
        <f t="shared" si="191"/>
        <v>0</v>
      </c>
      <c r="I391" s="119">
        <f t="shared" si="181"/>
        <v>0</v>
      </c>
      <c r="J391" s="120">
        <f t="shared" ref="J391:J398" si="192">+SUM(C391:G391)-(H391+I391)</f>
        <v>249769</v>
      </c>
      <c r="K391" s="143" t="b">
        <f t="shared" si="183"/>
        <v>1</v>
      </c>
    </row>
    <row r="392" spans="1:11">
      <c r="A392" s="121" t="str">
        <f t="shared" si="184"/>
        <v>JUIN</v>
      </c>
      <c r="B392" s="126" t="s">
        <v>142</v>
      </c>
      <c r="C392" s="32">
        <f t="shared" si="189"/>
        <v>46550</v>
      </c>
      <c r="D392" s="31"/>
      <c r="E392" s="32">
        <f t="shared" si="190"/>
        <v>829000</v>
      </c>
      <c r="F392" s="32"/>
      <c r="G392" s="103"/>
      <c r="H392" s="55">
        <f t="shared" si="191"/>
        <v>375000</v>
      </c>
      <c r="I392" s="32">
        <f t="shared" si="181"/>
        <v>199900</v>
      </c>
      <c r="J392" s="30">
        <f t="shared" si="192"/>
        <v>300650</v>
      </c>
      <c r="K392" s="143" t="b">
        <f t="shared" si="183"/>
        <v>1</v>
      </c>
    </row>
    <row r="393" spans="1:11">
      <c r="A393" s="121" t="str">
        <f t="shared" ref="A393:A398" si="193">+A392</f>
        <v>JUIN</v>
      </c>
      <c r="B393" s="126" t="s">
        <v>196</v>
      </c>
      <c r="C393" s="32">
        <f t="shared" si="189"/>
        <v>84605</v>
      </c>
      <c r="D393" s="31"/>
      <c r="E393" s="32">
        <f t="shared" si="190"/>
        <v>38000</v>
      </c>
      <c r="F393" s="32"/>
      <c r="G393" s="103"/>
      <c r="H393" s="55">
        <f t="shared" si="191"/>
        <v>43805</v>
      </c>
      <c r="I393" s="32">
        <f t="shared" si="181"/>
        <v>78800</v>
      </c>
      <c r="J393" s="30">
        <f t="shared" si="192"/>
        <v>0</v>
      </c>
      <c r="K393" s="143" t="b">
        <f t="shared" si="183"/>
        <v>1</v>
      </c>
    </row>
    <row r="394" spans="1:11">
      <c r="A394" s="121" t="str">
        <f t="shared" si="193"/>
        <v>JUIN</v>
      </c>
      <c r="B394" s="126" t="s">
        <v>93</v>
      </c>
      <c r="C394" s="32">
        <f t="shared" si="189"/>
        <v>-7600</v>
      </c>
      <c r="D394" s="31"/>
      <c r="E394" s="32">
        <f t="shared" si="190"/>
        <v>529000</v>
      </c>
      <c r="F394" s="32"/>
      <c r="G394" s="103"/>
      <c r="H394" s="55">
        <f t="shared" si="191"/>
        <v>20500</v>
      </c>
      <c r="I394" s="32">
        <f t="shared" si="181"/>
        <v>275300</v>
      </c>
      <c r="J394" s="30">
        <f t="shared" si="192"/>
        <v>225600</v>
      </c>
      <c r="K394" s="143" t="b">
        <f t="shared" si="183"/>
        <v>1</v>
      </c>
    </row>
    <row r="395" spans="1:11">
      <c r="A395" s="121" t="str">
        <f t="shared" si="193"/>
        <v>JUIN</v>
      </c>
      <c r="B395" s="126" t="s">
        <v>294</v>
      </c>
      <c r="C395" s="32">
        <f t="shared" si="189"/>
        <v>12000</v>
      </c>
      <c r="D395" s="31"/>
      <c r="E395" s="32">
        <f t="shared" si="190"/>
        <v>421000</v>
      </c>
      <c r="F395" s="32"/>
      <c r="G395" s="103"/>
      <c r="H395" s="55">
        <f t="shared" si="191"/>
        <v>40000</v>
      </c>
      <c r="I395" s="32">
        <f t="shared" si="181"/>
        <v>367775</v>
      </c>
      <c r="J395" s="30">
        <f t="shared" si="192"/>
        <v>25225</v>
      </c>
      <c r="K395" s="143" t="b">
        <f t="shared" si="183"/>
        <v>1</v>
      </c>
    </row>
    <row r="396" spans="1:11">
      <c r="A396" s="121" t="str">
        <f t="shared" si="193"/>
        <v>JUIN</v>
      </c>
      <c r="B396" s="126" t="s">
        <v>29</v>
      </c>
      <c r="C396" s="32">
        <f t="shared" si="189"/>
        <v>149800</v>
      </c>
      <c r="D396" s="31"/>
      <c r="E396" s="32">
        <f t="shared" si="190"/>
        <v>1048000</v>
      </c>
      <c r="F396" s="32"/>
      <c r="G396" s="103"/>
      <c r="H396" s="55">
        <f t="shared" si="191"/>
        <v>295000</v>
      </c>
      <c r="I396" s="32">
        <f t="shared" si="181"/>
        <v>810000</v>
      </c>
      <c r="J396" s="30">
        <f t="shared" si="192"/>
        <v>92800</v>
      </c>
      <c r="K396" s="143" t="b">
        <f t="shared" si="183"/>
        <v>1</v>
      </c>
    </row>
    <row r="397" spans="1:11">
      <c r="A397" s="121" t="str">
        <f t="shared" si="193"/>
        <v>JUIN</v>
      </c>
      <c r="B397" s="127" t="s">
        <v>264</v>
      </c>
      <c r="C397" s="32">
        <f t="shared" si="189"/>
        <v>354300</v>
      </c>
      <c r="D397" s="118"/>
      <c r="E397" s="32">
        <f t="shared" si="190"/>
        <v>574000</v>
      </c>
      <c r="F397" s="51"/>
      <c r="G397" s="137"/>
      <c r="H397" s="55">
        <f t="shared" si="191"/>
        <v>150000</v>
      </c>
      <c r="I397" s="32">
        <f t="shared" si="181"/>
        <v>743100</v>
      </c>
      <c r="J397" s="30">
        <f t="shared" si="192"/>
        <v>35200</v>
      </c>
      <c r="K397" s="143" t="b">
        <f t="shared" si="183"/>
        <v>1</v>
      </c>
    </row>
    <row r="398" spans="1:11">
      <c r="A398" s="121" t="str">
        <f t="shared" si="193"/>
        <v>JUIN</v>
      </c>
      <c r="B398" s="127" t="s">
        <v>112</v>
      </c>
      <c r="C398" s="32">
        <f t="shared" si="189"/>
        <v>14676</v>
      </c>
      <c r="D398" s="118"/>
      <c r="E398" s="32">
        <f t="shared" si="190"/>
        <v>25324</v>
      </c>
      <c r="F398" s="51"/>
      <c r="G398" s="137"/>
      <c r="H398" s="55">
        <f t="shared" si="191"/>
        <v>30000</v>
      </c>
      <c r="I398" s="32">
        <f t="shared" si="181"/>
        <v>10000</v>
      </c>
      <c r="J398" s="30">
        <f t="shared" si="192"/>
        <v>0</v>
      </c>
      <c r="K398" s="143" t="b">
        <f t="shared" si="183"/>
        <v>1</v>
      </c>
    </row>
    <row r="399" spans="1:11">
      <c r="A399" s="34" t="s">
        <v>60</v>
      </c>
      <c r="B399" s="35"/>
      <c r="C399" s="35"/>
      <c r="D399" s="35"/>
      <c r="E399" s="35"/>
      <c r="F399" s="35"/>
      <c r="G399" s="35"/>
      <c r="H399" s="35"/>
      <c r="I399" s="35"/>
      <c r="J399" s="36"/>
      <c r="K399" s="142"/>
    </row>
    <row r="400" spans="1:11">
      <c r="A400" s="121" t="str">
        <f>A398</f>
        <v>JUIN</v>
      </c>
      <c r="B400" s="37" t="s">
        <v>61</v>
      </c>
      <c r="C400" s="38">
        <f>+C359</f>
        <v>275723</v>
      </c>
      <c r="D400" s="49"/>
      <c r="E400" s="49">
        <f>D359</f>
        <v>8454305</v>
      </c>
      <c r="F400" s="49"/>
      <c r="G400" s="124"/>
      <c r="H400" s="51">
        <f>+F359</f>
        <v>5159824</v>
      </c>
      <c r="I400" s="125">
        <f>+E359</f>
        <v>2771320</v>
      </c>
      <c r="J400" s="30">
        <f>+SUM(C400:G400)-(H400+I400)</f>
        <v>798884</v>
      </c>
      <c r="K400" s="143" t="b">
        <f>J400=I359</f>
        <v>1</v>
      </c>
    </row>
    <row r="401" spans="1:16">
      <c r="A401" s="43" t="s">
        <v>62</v>
      </c>
      <c r="B401" s="24"/>
      <c r="C401" s="35"/>
      <c r="D401" s="24"/>
      <c r="E401" s="24"/>
      <c r="F401" s="24"/>
      <c r="G401" s="24"/>
      <c r="H401" s="24"/>
      <c r="I401" s="24"/>
      <c r="J401" s="36"/>
      <c r="K401" s="142"/>
    </row>
    <row r="402" spans="1:16">
      <c r="A402" s="121" t="str">
        <f>+A400</f>
        <v>JUIN</v>
      </c>
      <c r="B402" s="37" t="s">
        <v>24</v>
      </c>
      <c r="C402" s="124">
        <f>+C357</f>
        <v>14703145</v>
      </c>
      <c r="D402" s="131">
        <f>+G357</f>
        <v>17622093</v>
      </c>
      <c r="E402" s="49"/>
      <c r="F402" s="49"/>
      <c r="G402" s="49"/>
      <c r="H402" s="51">
        <f>+F357</f>
        <v>25049328</v>
      </c>
      <c r="I402" s="53">
        <f>+E357</f>
        <v>35235</v>
      </c>
      <c r="J402" s="30">
        <f>+SUM(C402:G402)-(H402+I402)</f>
        <v>7240675</v>
      </c>
      <c r="K402" s="143" t="b">
        <f>+J402=I357</f>
        <v>1</v>
      </c>
    </row>
    <row r="403" spans="1:16">
      <c r="A403" s="121" t="str">
        <f t="shared" ref="A403" si="194">+A402</f>
        <v>JUIN</v>
      </c>
      <c r="B403" s="37" t="s">
        <v>64</v>
      </c>
      <c r="C403" s="124">
        <f>+C358</f>
        <v>499301</v>
      </c>
      <c r="D403" s="49">
        <f>+G358</f>
        <v>0</v>
      </c>
      <c r="E403" s="48"/>
      <c r="F403" s="48"/>
      <c r="G403" s="48">
        <f>+D358</f>
        <v>19049328</v>
      </c>
      <c r="H403" s="32">
        <f>+F358</f>
        <v>2000000</v>
      </c>
      <c r="I403" s="50">
        <f>+E358</f>
        <v>3906424</v>
      </c>
      <c r="J403" s="30">
        <f>+SUM(C403:G403)-(H403+I403)</f>
        <v>13642205</v>
      </c>
      <c r="K403" s="143" t="b">
        <f>+J403=I358</f>
        <v>1</v>
      </c>
    </row>
    <row r="404" spans="1:16" ht="15.75">
      <c r="C404" s="140">
        <f>SUM(C385:C403)</f>
        <v>17011568</v>
      </c>
      <c r="I404" s="139">
        <f>SUM(I385:I403)</f>
        <v>11040109</v>
      </c>
      <c r="J404" s="104">
        <f>+SUM(J385:J403)</f>
        <v>23593552</v>
      </c>
      <c r="K404" s="5" t="b">
        <f>J404=I374</f>
        <v>1</v>
      </c>
    </row>
    <row r="405" spans="1:16" ht="15.75">
      <c r="C405" s="140"/>
      <c r="I405" s="139"/>
      <c r="J405" s="104"/>
    </row>
    <row r="406" spans="1:16" ht="15.75">
      <c r="A406" s="157"/>
      <c r="B406" s="157"/>
      <c r="C406" s="158"/>
      <c r="D406" s="157"/>
      <c r="E406" s="157"/>
      <c r="F406" s="157"/>
      <c r="G406" s="157"/>
      <c r="H406" s="157"/>
      <c r="I406" s="159"/>
      <c r="J406" s="160"/>
      <c r="K406" s="157"/>
      <c r="L406" s="161"/>
      <c r="M406" s="161"/>
      <c r="N406" s="161"/>
      <c r="O406" s="161"/>
      <c r="P406" s="157"/>
    </row>
    <row r="409" spans="1:16" ht="15.75">
      <c r="A409" s="6" t="s">
        <v>36</v>
      </c>
      <c r="B409" s="6" t="s">
        <v>1</v>
      </c>
      <c r="C409" s="6">
        <v>45047</v>
      </c>
      <c r="D409" s="7" t="s">
        <v>37</v>
      </c>
      <c r="E409" s="7" t="s">
        <v>38</v>
      </c>
      <c r="F409" s="7" t="s">
        <v>39</v>
      </c>
      <c r="G409" s="7" t="s">
        <v>40</v>
      </c>
      <c r="H409" s="6">
        <v>45076</v>
      </c>
      <c r="I409" s="7" t="s">
        <v>41</v>
      </c>
      <c r="K409" s="45"/>
      <c r="L409" s="45" t="s">
        <v>42</v>
      </c>
      <c r="M409" s="45" t="s">
        <v>43</v>
      </c>
      <c r="N409" s="45" t="s">
        <v>44</v>
      </c>
      <c r="O409" s="45" t="s">
        <v>45</v>
      </c>
    </row>
    <row r="410" spans="1:16" ht="16.5">
      <c r="A410" s="58" t="str">
        <f>K410</f>
        <v>BCI</v>
      </c>
      <c r="B410" s="59" t="s">
        <v>46</v>
      </c>
      <c r="C410" s="61">
        <v>17286490</v>
      </c>
      <c r="D410" s="61">
        <f>+L410</f>
        <v>0</v>
      </c>
      <c r="E410" s="61">
        <f>+N410</f>
        <v>583345</v>
      </c>
      <c r="F410" s="61">
        <f>+M410</f>
        <v>2000000</v>
      </c>
      <c r="G410" s="61">
        <f t="shared" ref="G410:G425" si="195">+O410</f>
        <v>0</v>
      </c>
      <c r="H410" s="61">
        <v>14703145</v>
      </c>
      <c r="I410" s="61">
        <f>+C410+D410-E410-F410+G410</f>
        <v>14703145</v>
      </c>
      <c r="J410" s="9">
        <f>I410-H410</f>
        <v>0</v>
      </c>
      <c r="K410" s="45" t="s">
        <v>24</v>
      </c>
      <c r="L410" s="178">
        <v>0</v>
      </c>
      <c r="M410" s="178">
        <v>2000000</v>
      </c>
      <c r="N410" s="178">
        <v>583345</v>
      </c>
      <c r="O410" s="178">
        <v>0</v>
      </c>
    </row>
    <row r="411" spans="1:16" ht="16.5">
      <c r="A411" s="58" t="str">
        <f t="shared" ref="A411:A425" si="196">K411</f>
        <v>BCI-Sous Compte</v>
      </c>
      <c r="B411" s="59" t="s">
        <v>46</v>
      </c>
      <c r="C411" s="61">
        <v>5202151</v>
      </c>
      <c r="D411" s="61">
        <f t="shared" ref="D411:D425" si="197">+L411</f>
        <v>0</v>
      </c>
      <c r="E411" s="61">
        <f t="shared" ref="E411:E416" si="198">+N411</f>
        <v>4702850</v>
      </c>
      <c r="F411" s="61">
        <f t="shared" ref="F411:F425" si="199">+M411</f>
        <v>0</v>
      </c>
      <c r="G411" s="61">
        <f t="shared" si="195"/>
        <v>0</v>
      </c>
      <c r="H411" s="61">
        <v>499301</v>
      </c>
      <c r="I411" s="61">
        <f>+C411+D411-E411-F411+G411</f>
        <v>499301</v>
      </c>
      <c r="J411" s="9">
        <f t="shared" ref="J411:J418" si="200">I411-H411</f>
        <v>0</v>
      </c>
      <c r="K411" s="45" t="s">
        <v>147</v>
      </c>
      <c r="L411" s="178">
        <v>0</v>
      </c>
      <c r="M411" s="178">
        <v>0</v>
      </c>
      <c r="N411" s="178">
        <v>4702850</v>
      </c>
      <c r="O411" s="178">
        <v>0</v>
      </c>
    </row>
    <row r="412" spans="1:16" ht="16.5">
      <c r="A412" s="58" t="str">
        <f t="shared" si="196"/>
        <v>Caisse</v>
      </c>
      <c r="B412" s="59" t="s">
        <v>25</v>
      </c>
      <c r="C412" s="61">
        <v>3813317</v>
      </c>
      <c r="D412" s="61">
        <f t="shared" si="197"/>
        <v>2180000</v>
      </c>
      <c r="E412" s="61">
        <f t="shared" si="198"/>
        <v>1411594</v>
      </c>
      <c r="F412" s="61">
        <f t="shared" si="199"/>
        <v>4306000</v>
      </c>
      <c r="G412" s="61">
        <f t="shared" si="195"/>
        <v>0</v>
      </c>
      <c r="H412" s="61">
        <v>275723</v>
      </c>
      <c r="I412" s="61">
        <f>+C412+D412-E412-F412+G412</f>
        <v>275723</v>
      </c>
      <c r="J412" s="101">
        <f t="shared" si="200"/>
        <v>0</v>
      </c>
      <c r="K412" s="45" t="s">
        <v>25</v>
      </c>
      <c r="L412" s="178">
        <v>2180000</v>
      </c>
      <c r="M412" s="178">
        <v>4306000</v>
      </c>
      <c r="N412" s="178">
        <v>1411594</v>
      </c>
      <c r="O412" s="178">
        <v>0</v>
      </c>
    </row>
    <row r="413" spans="1:16" ht="16.5">
      <c r="A413" s="58" t="str">
        <f t="shared" si="196"/>
        <v>Crépin</v>
      </c>
      <c r="B413" s="59" t="s">
        <v>153</v>
      </c>
      <c r="C413" s="61">
        <v>74020</v>
      </c>
      <c r="D413" s="61">
        <f t="shared" si="197"/>
        <v>905000</v>
      </c>
      <c r="E413" s="61">
        <f t="shared" si="198"/>
        <v>665400</v>
      </c>
      <c r="F413" s="61">
        <f t="shared" si="199"/>
        <v>73000</v>
      </c>
      <c r="G413" s="61">
        <f t="shared" si="195"/>
        <v>0</v>
      </c>
      <c r="H413" s="61">
        <v>240620</v>
      </c>
      <c r="I413" s="61">
        <f>+C413+D413-E413-F413+G413</f>
        <v>240620</v>
      </c>
      <c r="J413" s="9">
        <f t="shared" si="200"/>
        <v>0</v>
      </c>
      <c r="K413" s="45" t="s">
        <v>47</v>
      </c>
      <c r="L413" s="178">
        <v>905000</v>
      </c>
      <c r="M413" s="178">
        <v>73000</v>
      </c>
      <c r="N413" s="178">
        <v>665400</v>
      </c>
      <c r="O413" s="178">
        <v>0</v>
      </c>
    </row>
    <row r="414" spans="1:16" ht="16.5">
      <c r="A414" s="58" t="str">
        <f t="shared" si="196"/>
        <v>D58</v>
      </c>
      <c r="B414" s="59" t="s">
        <v>4</v>
      </c>
      <c r="C414" s="61">
        <v>0</v>
      </c>
      <c r="D414" s="61">
        <f t="shared" si="197"/>
        <v>384500</v>
      </c>
      <c r="E414" s="61">
        <f t="shared" si="198"/>
        <v>369800</v>
      </c>
      <c r="F414" s="61">
        <f t="shared" si="199"/>
        <v>0</v>
      </c>
      <c r="G414" s="61">
        <f t="shared" si="195"/>
        <v>0</v>
      </c>
      <c r="H414" s="61">
        <v>14700</v>
      </c>
      <c r="I414" s="61">
        <f>+C414+D414-E414-F414+G414</f>
        <v>14700</v>
      </c>
      <c r="J414" s="9">
        <f t="shared" si="200"/>
        <v>0</v>
      </c>
      <c r="K414" s="45" t="s">
        <v>265</v>
      </c>
      <c r="L414" s="178">
        <v>384500</v>
      </c>
      <c r="M414" s="178">
        <v>0</v>
      </c>
      <c r="N414" s="178">
        <v>369800</v>
      </c>
      <c r="O414" s="178">
        <v>0</v>
      </c>
    </row>
    <row r="415" spans="1:16" ht="16.5">
      <c r="A415" s="58" t="str">
        <f t="shared" si="196"/>
        <v>Donald</v>
      </c>
      <c r="B415" s="59" t="s">
        <v>153</v>
      </c>
      <c r="C415" s="61">
        <v>28350</v>
      </c>
      <c r="D415" s="61">
        <f t="shared" si="197"/>
        <v>722000</v>
      </c>
      <c r="E415" s="61">
        <f t="shared" si="198"/>
        <v>540360</v>
      </c>
      <c r="F415" s="61">
        <f t="shared" si="199"/>
        <v>98000</v>
      </c>
      <c r="G415" s="61">
        <f t="shared" si="195"/>
        <v>0</v>
      </c>
      <c r="H415" s="61">
        <v>111990</v>
      </c>
      <c r="I415" s="61">
        <f t="shared" ref="I415:I416" si="201">+C415+D415-E415-F415+G415</f>
        <v>111990</v>
      </c>
      <c r="J415" s="9">
        <f t="shared" si="200"/>
        <v>0</v>
      </c>
      <c r="K415" s="45" t="s">
        <v>252</v>
      </c>
      <c r="L415" s="178">
        <v>722000</v>
      </c>
      <c r="M415" s="178">
        <v>98000</v>
      </c>
      <c r="N415" s="178">
        <v>540360</v>
      </c>
      <c r="O415" s="178">
        <v>0</v>
      </c>
    </row>
    <row r="416" spans="1:16" ht="16.5">
      <c r="A416" s="58" t="str">
        <f t="shared" si="196"/>
        <v>Evariste</v>
      </c>
      <c r="B416" s="59" t="s">
        <v>154</v>
      </c>
      <c r="C416" s="61">
        <v>39425</v>
      </c>
      <c r="D416" s="61">
        <f t="shared" si="197"/>
        <v>211000</v>
      </c>
      <c r="E416" s="61">
        <f t="shared" si="198"/>
        <v>222050</v>
      </c>
      <c r="F416" s="61">
        <f t="shared" si="199"/>
        <v>0</v>
      </c>
      <c r="G416" s="61">
        <f t="shared" si="195"/>
        <v>0</v>
      </c>
      <c r="H416" s="61">
        <v>28375</v>
      </c>
      <c r="I416" s="61">
        <f t="shared" si="201"/>
        <v>28375</v>
      </c>
      <c r="J416" s="9">
        <f t="shared" si="200"/>
        <v>0</v>
      </c>
      <c r="K416" s="45" t="s">
        <v>31</v>
      </c>
      <c r="L416" s="178">
        <v>211000</v>
      </c>
      <c r="M416" s="178">
        <v>0</v>
      </c>
      <c r="N416" s="178">
        <v>222050</v>
      </c>
      <c r="O416" s="178">
        <v>0</v>
      </c>
    </row>
    <row r="417" spans="1:15" ht="16.5">
      <c r="A417" s="58" t="str">
        <f t="shared" si="196"/>
        <v>I55S</v>
      </c>
      <c r="B417" s="115" t="s">
        <v>4</v>
      </c>
      <c r="C417" s="117">
        <v>233614</v>
      </c>
      <c r="D417" s="117">
        <f t="shared" si="197"/>
        <v>0</v>
      </c>
      <c r="E417" s="117">
        <f>+N417</f>
        <v>0</v>
      </c>
      <c r="F417" s="117">
        <f t="shared" si="199"/>
        <v>0</v>
      </c>
      <c r="G417" s="117">
        <f t="shared" si="195"/>
        <v>0</v>
      </c>
      <c r="H417" s="117">
        <v>233614</v>
      </c>
      <c r="I417" s="117">
        <f>+C417+D417-E417-F417+G417</f>
        <v>233614</v>
      </c>
      <c r="J417" s="9">
        <f t="shared" si="200"/>
        <v>0</v>
      </c>
      <c r="K417" s="45" t="s">
        <v>84</v>
      </c>
      <c r="L417" s="178">
        <v>0</v>
      </c>
      <c r="M417" s="178">
        <v>0</v>
      </c>
      <c r="N417" s="178">
        <v>0</v>
      </c>
      <c r="O417" s="178">
        <v>0</v>
      </c>
    </row>
    <row r="418" spans="1:15" ht="16.5">
      <c r="A418" s="58" t="str">
        <f t="shared" si="196"/>
        <v>I73X</v>
      </c>
      <c r="B418" s="115" t="s">
        <v>4</v>
      </c>
      <c r="C418" s="117">
        <v>249769</v>
      </c>
      <c r="D418" s="117">
        <f t="shared" si="197"/>
        <v>0</v>
      </c>
      <c r="E418" s="117">
        <f>+N418</f>
        <v>0</v>
      </c>
      <c r="F418" s="117">
        <f t="shared" si="199"/>
        <v>0</v>
      </c>
      <c r="G418" s="117">
        <f t="shared" si="195"/>
        <v>0</v>
      </c>
      <c r="H418" s="117">
        <v>249769</v>
      </c>
      <c r="I418" s="117">
        <f t="shared" ref="I418:I423" si="202">+C418+D418-E418-F418+G418</f>
        <v>249769</v>
      </c>
      <c r="J418" s="9">
        <f t="shared" si="200"/>
        <v>0</v>
      </c>
      <c r="K418" s="45" t="s">
        <v>83</v>
      </c>
      <c r="L418" s="178">
        <v>0</v>
      </c>
      <c r="M418" s="178">
        <v>0</v>
      </c>
      <c r="N418" s="178">
        <v>0</v>
      </c>
      <c r="O418" s="178">
        <v>0</v>
      </c>
    </row>
    <row r="419" spans="1:15" ht="16.5">
      <c r="A419" s="58" t="str">
        <f t="shared" si="196"/>
        <v>Grace</v>
      </c>
      <c r="B419" s="59" t="s">
        <v>2</v>
      </c>
      <c r="C419" s="181">
        <v>55550</v>
      </c>
      <c r="D419" s="61">
        <f t="shared" si="197"/>
        <v>382000</v>
      </c>
      <c r="E419" s="61">
        <f t="shared" ref="E419:E425" si="203">+N419</f>
        <v>91000</v>
      </c>
      <c r="F419" s="61">
        <f t="shared" si="199"/>
        <v>300000</v>
      </c>
      <c r="G419" s="61">
        <f t="shared" si="195"/>
        <v>0</v>
      </c>
      <c r="H419" s="181">
        <v>46550</v>
      </c>
      <c r="I419" s="181">
        <f t="shared" si="202"/>
        <v>46550</v>
      </c>
      <c r="J419" s="182">
        <f>I419-H419</f>
        <v>0</v>
      </c>
      <c r="K419" s="183" t="s">
        <v>142</v>
      </c>
      <c r="L419" s="178">
        <v>382000</v>
      </c>
      <c r="M419" s="178">
        <v>300000</v>
      </c>
      <c r="N419" s="178">
        <v>91000</v>
      </c>
      <c r="O419" s="178">
        <v>0</v>
      </c>
    </row>
    <row r="420" spans="1:15" ht="16.5">
      <c r="A420" s="58" t="str">
        <f t="shared" si="196"/>
        <v>Hurielle</v>
      </c>
      <c r="B420" s="97" t="s">
        <v>153</v>
      </c>
      <c r="C420" s="61">
        <v>30005</v>
      </c>
      <c r="D420" s="61">
        <f t="shared" si="197"/>
        <v>335000</v>
      </c>
      <c r="E420" s="61">
        <f t="shared" si="203"/>
        <v>280400</v>
      </c>
      <c r="F420" s="61">
        <f t="shared" si="199"/>
        <v>0</v>
      </c>
      <c r="G420" s="61">
        <f t="shared" si="195"/>
        <v>0</v>
      </c>
      <c r="H420" s="61">
        <v>84605</v>
      </c>
      <c r="I420" s="61">
        <f t="shared" si="202"/>
        <v>84605</v>
      </c>
      <c r="J420" s="9">
        <f t="shared" ref="J420" si="204">I420-H420</f>
        <v>0</v>
      </c>
      <c r="K420" s="45" t="s">
        <v>196</v>
      </c>
      <c r="L420" s="178">
        <v>335000</v>
      </c>
      <c r="M420" s="178">
        <v>0</v>
      </c>
      <c r="N420" s="178">
        <v>280400</v>
      </c>
      <c r="O420" s="178">
        <v>0</v>
      </c>
    </row>
    <row r="421" spans="1:15" ht="16.5">
      <c r="A421" s="58" t="str">
        <f t="shared" si="196"/>
        <v>Merveille</v>
      </c>
      <c r="B421" s="59" t="s">
        <v>2</v>
      </c>
      <c r="C421" s="181">
        <v>20800</v>
      </c>
      <c r="D421" s="61">
        <f t="shared" si="197"/>
        <v>132000</v>
      </c>
      <c r="E421" s="61">
        <f t="shared" si="203"/>
        <v>160400</v>
      </c>
      <c r="F421" s="61">
        <f t="shared" si="199"/>
        <v>0</v>
      </c>
      <c r="G421" s="61">
        <f t="shared" si="195"/>
        <v>0</v>
      </c>
      <c r="H421" s="181">
        <v>-7600</v>
      </c>
      <c r="I421" s="181">
        <f t="shared" si="202"/>
        <v>-7600</v>
      </c>
      <c r="J421" s="182">
        <f>I421-H421</f>
        <v>0</v>
      </c>
      <c r="K421" s="183" t="s">
        <v>93</v>
      </c>
      <c r="L421" s="178">
        <v>132000</v>
      </c>
      <c r="M421" s="178">
        <v>0</v>
      </c>
      <c r="N421" s="178">
        <v>160400</v>
      </c>
      <c r="O421" s="178">
        <v>0</v>
      </c>
    </row>
    <row r="422" spans="1:15" ht="16.5">
      <c r="A422" s="58" t="s">
        <v>294</v>
      </c>
      <c r="B422" s="97" t="s">
        <v>153</v>
      </c>
      <c r="C422" s="61">
        <v>0</v>
      </c>
      <c r="D422" s="61">
        <f t="shared" si="197"/>
        <v>35000</v>
      </c>
      <c r="E422" s="61">
        <f t="shared" si="203"/>
        <v>23000</v>
      </c>
      <c r="F422" s="61">
        <f t="shared" si="199"/>
        <v>0</v>
      </c>
      <c r="G422" s="61">
        <f t="shared" si="195"/>
        <v>0</v>
      </c>
      <c r="H422" s="61">
        <v>12000</v>
      </c>
      <c r="I422" s="61">
        <f t="shared" ref="I422" si="205">+C422+D422-E422-F422+G422</f>
        <v>12000</v>
      </c>
      <c r="J422" s="9">
        <f t="shared" ref="J422" si="206">I422-H422</f>
        <v>0</v>
      </c>
      <c r="K422" s="45" t="s">
        <v>294</v>
      </c>
      <c r="L422" s="178">
        <v>35000</v>
      </c>
      <c r="M422" s="178">
        <v>0</v>
      </c>
      <c r="N422" s="178">
        <v>23000</v>
      </c>
      <c r="O422" s="178">
        <v>0</v>
      </c>
    </row>
    <row r="423" spans="1:15" ht="16.5">
      <c r="A423" s="58" t="str">
        <f t="shared" si="196"/>
        <v>P29</v>
      </c>
      <c r="B423" s="97" t="s">
        <v>4</v>
      </c>
      <c r="C423" s="61">
        <v>11000</v>
      </c>
      <c r="D423" s="61">
        <f t="shared" si="197"/>
        <v>653000</v>
      </c>
      <c r="E423" s="61">
        <f t="shared" si="203"/>
        <v>514200</v>
      </c>
      <c r="F423" s="61">
        <f t="shared" si="199"/>
        <v>0</v>
      </c>
      <c r="G423" s="61">
        <f t="shared" si="195"/>
        <v>0</v>
      </c>
      <c r="H423" s="61">
        <v>149800</v>
      </c>
      <c r="I423" s="61">
        <f t="shared" si="202"/>
        <v>149800</v>
      </c>
      <c r="J423" s="9">
        <f t="shared" ref="J423:J424" si="207">I423-H423</f>
        <v>0</v>
      </c>
      <c r="K423" s="45" t="s">
        <v>29</v>
      </c>
      <c r="L423" s="178">
        <v>653000</v>
      </c>
      <c r="M423" s="178">
        <v>0</v>
      </c>
      <c r="N423" s="178">
        <v>514200</v>
      </c>
      <c r="O423" s="178">
        <v>0</v>
      </c>
    </row>
    <row r="424" spans="1:15" ht="16.5">
      <c r="A424" s="58" t="str">
        <f t="shared" si="196"/>
        <v>T73</v>
      </c>
      <c r="B424" s="59" t="s">
        <v>4</v>
      </c>
      <c r="C424" s="61">
        <v>173700</v>
      </c>
      <c r="D424" s="61">
        <f t="shared" si="197"/>
        <v>837500</v>
      </c>
      <c r="E424" s="61">
        <f t="shared" si="203"/>
        <v>656900</v>
      </c>
      <c r="F424" s="61">
        <f t="shared" si="199"/>
        <v>0</v>
      </c>
      <c r="G424" s="61">
        <f t="shared" si="195"/>
        <v>0</v>
      </c>
      <c r="H424" s="61">
        <v>354300</v>
      </c>
      <c r="I424" s="61">
        <f>+C424+D424-E424-F424+G424</f>
        <v>354300</v>
      </c>
      <c r="J424" s="9">
        <f t="shared" si="207"/>
        <v>0</v>
      </c>
      <c r="K424" s="45" t="s">
        <v>264</v>
      </c>
      <c r="L424" s="178">
        <v>837500</v>
      </c>
      <c r="M424" s="178">
        <v>0</v>
      </c>
      <c r="N424" s="178">
        <v>656900</v>
      </c>
      <c r="O424" s="178">
        <v>0</v>
      </c>
    </row>
    <row r="425" spans="1:15" ht="16.5">
      <c r="A425" s="58" t="str">
        <f t="shared" si="196"/>
        <v>Tiffany</v>
      </c>
      <c r="B425" s="59" t="s">
        <v>2</v>
      </c>
      <c r="C425" s="61">
        <v>24676</v>
      </c>
      <c r="D425" s="61">
        <f t="shared" si="197"/>
        <v>0</v>
      </c>
      <c r="E425" s="61">
        <f t="shared" si="203"/>
        <v>10000</v>
      </c>
      <c r="F425" s="61">
        <f t="shared" si="199"/>
        <v>0</v>
      </c>
      <c r="G425" s="61">
        <f t="shared" si="195"/>
        <v>0</v>
      </c>
      <c r="H425" s="61">
        <v>14676</v>
      </c>
      <c r="I425" s="61">
        <f>+C425+D425-E425-F425+G425</f>
        <v>14676</v>
      </c>
      <c r="J425" s="9">
        <f>I425-H425</f>
        <v>0</v>
      </c>
      <c r="K425" s="45" t="s">
        <v>112</v>
      </c>
      <c r="L425" s="178">
        <v>0</v>
      </c>
      <c r="M425" s="178">
        <v>0</v>
      </c>
      <c r="N425" s="178">
        <v>10000</v>
      </c>
      <c r="O425" s="178">
        <v>0</v>
      </c>
    </row>
    <row r="426" spans="1:15" ht="16.5">
      <c r="A426" s="10" t="s">
        <v>50</v>
      </c>
      <c r="B426" s="11"/>
      <c r="C426" s="12">
        <f t="shared" ref="C426:I426" si="208">SUM(C410:C425)</f>
        <v>27242867</v>
      </c>
      <c r="D426" s="57">
        <f t="shared" si="208"/>
        <v>6777000</v>
      </c>
      <c r="E426" s="57">
        <f t="shared" si="208"/>
        <v>10231299</v>
      </c>
      <c r="F426" s="57">
        <f t="shared" si="208"/>
        <v>6777000</v>
      </c>
      <c r="G426" s="57">
        <f t="shared" si="208"/>
        <v>0</v>
      </c>
      <c r="H426" s="57">
        <f t="shared" si="208"/>
        <v>17011568</v>
      </c>
      <c r="I426" s="57">
        <f t="shared" si="208"/>
        <v>17011568</v>
      </c>
      <c r="J426" s="9">
        <f>I426-H426</f>
        <v>0</v>
      </c>
      <c r="K426" s="3"/>
      <c r="L426" s="47">
        <f>+SUM(L410:L425)</f>
        <v>6777000</v>
      </c>
      <c r="M426" s="47">
        <f>+SUM(M410:M425)</f>
        <v>6777000</v>
      </c>
      <c r="N426" s="47">
        <f>+SUM(N410:N425)</f>
        <v>10231299</v>
      </c>
      <c r="O426" s="47">
        <f>+SUM(O410:O425)</f>
        <v>0</v>
      </c>
    </row>
    <row r="427" spans="1:15" ht="16.5">
      <c r="A427" s="10"/>
      <c r="B427" s="11"/>
      <c r="C427" s="12"/>
      <c r="D427" s="13"/>
      <c r="E427" s="12"/>
      <c r="F427" s="13"/>
      <c r="G427" s="12"/>
      <c r="H427" s="12"/>
      <c r="I427" s="133" t="b">
        <f>I426=D429</f>
        <v>1</v>
      </c>
      <c r="J427" s="9">
        <f>H426-I426</f>
        <v>0</v>
      </c>
      <c r="L427" s="5"/>
      <c r="M427" s="5"/>
      <c r="N427" s="5"/>
      <c r="O427" s="5"/>
    </row>
    <row r="428" spans="1:15" ht="16.5">
      <c r="A428" s="10" t="s">
        <v>288</v>
      </c>
      <c r="B428" s="11" t="s">
        <v>208</v>
      </c>
      <c r="C428" s="12" t="s">
        <v>207</v>
      </c>
      <c r="D428" s="12" t="s">
        <v>289</v>
      </c>
      <c r="E428" s="12" t="s">
        <v>51</v>
      </c>
      <c r="F428" s="12"/>
      <c r="G428" s="12">
        <f>+D426-F426</f>
        <v>0</v>
      </c>
      <c r="H428" s="12"/>
      <c r="I428" s="206"/>
    </row>
    <row r="429" spans="1:15" ht="16.5">
      <c r="A429" s="14">
        <f>C426</f>
        <v>27242867</v>
      </c>
      <c r="B429" s="15">
        <f>G426</f>
        <v>0</v>
      </c>
      <c r="C429" s="12">
        <f>E426</f>
        <v>10231299</v>
      </c>
      <c r="D429" s="12">
        <f>A429+B429-C429</f>
        <v>17011568</v>
      </c>
      <c r="E429" s="13">
        <f>I426-D429</f>
        <v>0</v>
      </c>
      <c r="F429" s="12"/>
      <c r="G429" s="12"/>
      <c r="H429" s="12"/>
      <c r="I429" s="12"/>
    </row>
    <row r="430" spans="1:15" ht="16.5">
      <c r="A430" s="14"/>
      <c r="B430" s="15"/>
      <c r="C430" s="12"/>
      <c r="D430" s="12"/>
      <c r="E430" s="13"/>
      <c r="F430" s="12"/>
      <c r="G430" s="12"/>
      <c r="H430" s="12"/>
      <c r="I430" s="12"/>
    </row>
    <row r="431" spans="1:15">
      <c r="A431" s="16" t="s">
        <v>52</v>
      </c>
      <c r="B431" s="16"/>
      <c r="C431" s="16"/>
      <c r="D431" s="17"/>
      <c r="E431" s="17"/>
      <c r="F431" s="17"/>
      <c r="G431" s="17"/>
      <c r="H431" s="17"/>
      <c r="I431" s="17"/>
    </row>
    <row r="432" spans="1:15">
      <c r="A432" s="18" t="s">
        <v>290</v>
      </c>
      <c r="B432" s="18"/>
      <c r="C432" s="18"/>
      <c r="D432" s="18"/>
      <c r="E432" s="18"/>
      <c r="F432" s="18"/>
      <c r="G432" s="18"/>
      <c r="H432" s="18"/>
      <c r="I432" s="18"/>
      <c r="J432" s="18"/>
    </row>
    <row r="433" spans="1:11">
      <c r="A433" s="19"/>
      <c r="B433" s="17"/>
      <c r="C433" s="20"/>
      <c r="D433" s="20"/>
      <c r="E433" s="20"/>
      <c r="F433" s="20"/>
      <c r="G433" s="20"/>
      <c r="H433" s="17"/>
      <c r="I433" s="17"/>
    </row>
    <row r="434" spans="1:11">
      <c r="A434" s="166" t="s">
        <v>53</v>
      </c>
      <c r="B434" s="168" t="s">
        <v>54</v>
      </c>
      <c r="C434" s="170" t="s">
        <v>291</v>
      </c>
      <c r="D434" s="171" t="s">
        <v>55</v>
      </c>
      <c r="E434" s="172"/>
      <c r="F434" s="172"/>
      <c r="G434" s="173"/>
      <c r="H434" s="174" t="s">
        <v>56</v>
      </c>
      <c r="I434" s="162" t="s">
        <v>57</v>
      </c>
      <c r="J434" s="204"/>
    </row>
    <row r="435" spans="1:11" ht="25.5">
      <c r="A435" s="167"/>
      <c r="B435" s="169"/>
      <c r="C435" s="22"/>
      <c r="D435" s="21" t="s">
        <v>24</v>
      </c>
      <c r="E435" s="21" t="s">
        <v>25</v>
      </c>
      <c r="F435" s="22" t="s">
        <v>122</v>
      </c>
      <c r="G435" s="21" t="s">
        <v>58</v>
      </c>
      <c r="H435" s="175"/>
      <c r="I435" s="163"/>
      <c r="J435" s="165" t="s">
        <v>292</v>
      </c>
      <c r="K435" s="142"/>
    </row>
    <row r="436" spans="1:11">
      <c r="A436" s="23"/>
      <c r="B436" s="24" t="s">
        <v>59</v>
      </c>
      <c r="C436" s="25"/>
      <c r="D436" s="25"/>
      <c r="E436" s="25"/>
      <c r="F436" s="25"/>
      <c r="G436" s="25"/>
      <c r="H436" s="25"/>
      <c r="I436" s="26"/>
      <c r="J436" s="165"/>
      <c r="K436" s="142"/>
    </row>
    <row r="437" spans="1:11">
      <c r="A437" s="121" t="s">
        <v>130</v>
      </c>
      <c r="B437" s="126" t="s">
        <v>47</v>
      </c>
      <c r="C437" s="32">
        <f>+C413</f>
        <v>74020</v>
      </c>
      <c r="D437" s="31"/>
      <c r="E437" s="32">
        <f>+D413</f>
        <v>905000</v>
      </c>
      <c r="F437" s="32"/>
      <c r="G437" s="32"/>
      <c r="H437" s="55">
        <f>+F413</f>
        <v>73000</v>
      </c>
      <c r="I437" s="32">
        <f>+E413</f>
        <v>665400</v>
      </c>
      <c r="J437" s="30">
        <f t="shared" ref="J437:J440" si="209">+SUM(C437:G437)-(H437+I437)</f>
        <v>240620</v>
      </c>
      <c r="K437" s="143" t="b">
        <f t="shared" ref="K437:K449" si="210">J437=I413</f>
        <v>1</v>
      </c>
    </row>
    <row r="438" spans="1:11">
      <c r="A438" s="121" t="str">
        <f>+A437</f>
        <v>MAI</v>
      </c>
      <c r="B438" s="126" t="s">
        <v>265</v>
      </c>
      <c r="C438" s="32">
        <f t="shared" ref="C438:C440" si="211">+C414</f>
        <v>0</v>
      </c>
      <c r="D438" s="31"/>
      <c r="E438" s="32">
        <f t="shared" ref="E438:E440" si="212">+D414</f>
        <v>384500</v>
      </c>
      <c r="F438" s="32"/>
      <c r="G438" s="32"/>
      <c r="H438" s="55">
        <f t="shared" ref="H438:H440" si="213">+F414</f>
        <v>0</v>
      </c>
      <c r="I438" s="32">
        <f t="shared" ref="I438:I440" si="214">+E414</f>
        <v>369800</v>
      </c>
      <c r="J438" s="30">
        <f t="shared" si="209"/>
        <v>14700</v>
      </c>
      <c r="K438" s="143" t="b">
        <f t="shared" si="210"/>
        <v>1</v>
      </c>
    </row>
    <row r="439" spans="1:11">
      <c r="A439" s="121" t="str">
        <f t="shared" ref="A439:A449" si="215">+A438</f>
        <v>MAI</v>
      </c>
      <c r="B439" s="126" t="s">
        <v>252</v>
      </c>
      <c r="C439" s="32">
        <f t="shared" si="211"/>
        <v>28350</v>
      </c>
      <c r="D439" s="31"/>
      <c r="E439" s="32">
        <f t="shared" si="212"/>
        <v>722000</v>
      </c>
      <c r="F439" s="32"/>
      <c r="G439" s="32"/>
      <c r="H439" s="55">
        <f t="shared" si="213"/>
        <v>98000</v>
      </c>
      <c r="I439" s="32">
        <f t="shared" si="214"/>
        <v>540360</v>
      </c>
      <c r="J439" s="30">
        <f t="shared" si="209"/>
        <v>111990</v>
      </c>
      <c r="K439" s="143" t="b">
        <f t="shared" si="210"/>
        <v>1</v>
      </c>
    </row>
    <row r="440" spans="1:11">
      <c r="A440" s="121" t="str">
        <f t="shared" si="215"/>
        <v>MAI</v>
      </c>
      <c r="B440" s="126" t="s">
        <v>31</v>
      </c>
      <c r="C440" s="32">
        <f t="shared" si="211"/>
        <v>39425</v>
      </c>
      <c r="D440" s="31"/>
      <c r="E440" s="32">
        <f t="shared" si="212"/>
        <v>211000</v>
      </c>
      <c r="F440" s="32"/>
      <c r="G440" s="32"/>
      <c r="H440" s="55">
        <f t="shared" si="213"/>
        <v>0</v>
      </c>
      <c r="I440" s="32">
        <f t="shared" si="214"/>
        <v>222050</v>
      </c>
      <c r="J440" s="30">
        <f t="shared" si="209"/>
        <v>28375</v>
      </c>
      <c r="K440" s="143" t="b">
        <f t="shared" si="210"/>
        <v>1</v>
      </c>
    </row>
    <row r="441" spans="1:11">
      <c r="A441" s="121" t="str">
        <f t="shared" si="215"/>
        <v>MAI</v>
      </c>
      <c r="B441" s="128" t="s">
        <v>84</v>
      </c>
      <c r="C441" s="119">
        <f>+C417</f>
        <v>233614</v>
      </c>
      <c r="D441" s="122"/>
      <c r="E441" s="119">
        <f>+D417</f>
        <v>0</v>
      </c>
      <c r="F441" s="136"/>
      <c r="G441" s="136"/>
      <c r="H441" s="154">
        <f>+F417</f>
        <v>0</v>
      </c>
      <c r="I441" s="119">
        <f t="shared" ref="I441:I446" si="216">+E417</f>
        <v>0</v>
      </c>
      <c r="J441" s="120">
        <f>+SUM(C441:G441)-(H441+I441)</f>
        <v>233614</v>
      </c>
      <c r="K441" s="143" t="b">
        <f t="shared" si="210"/>
        <v>1</v>
      </c>
    </row>
    <row r="442" spans="1:11">
      <c r="A442" s="121" t="str">
        <f t="shared" si="215"/>
        <v>MAI</v>
      </c>
      <c r="B442" s="128" t="s">
        <v>83</v>
      </c>
      <c r="C442" s="119">
        <f>+C418</f>
        <v>249769</v>
      </c>
      <c r="D442" s="122"/>
      <c r="E442" s="119">
        <f>+D418</f>
        <v>0</v>
      </c>
      <c r="F442" s="136"/>
      <c r="G442" s="136"/>
      <c r="H442" s="154">
        <f>+F418</f>
        <v>0</v>
      </c>
      <c r="I442" s="119">
        <f t="shared" si="216"/>
        <v>0</v>
      </c>
      <c r="J442" s="120">
        <f t="shared" ref="J442:J449" si="217">+SUM(C442:G442)-(H442+I442)</f>
        <v>249769</v>
      </c>
      <c r="K442" s="143" t="b">
        <f t="shared" si="210"/>
        <v>1</v>
      </c>
    </row>
    <row r="443" spans="1:11">
      <c r="A443" s="121" t="str">
        <f t="shared" si="215"/>
        <v>MAI</v>
      </c>
      <c r="B443" s="126" t="s">
        <v>142</v>
      </c>
      <c r="C443" s="32">
        <f>+C419</f>
        <v>55550</v>
      </c>
      <c r="D443" s="31"/>
      <c r="E443" s="32">
        <f>+D419</f>
        <v>382000</v>
      </c>
      <c r="F443" s="32"/>
      <c r="G443" s="103"/>
      <c r="H443" s="55">
        <f>+F419</f>
        <v>300000</v>
      </c>
      <c r="I443" s="32">
        <f t="shared" si="216"/>
        <v>91000</v>
      </c>
      <c r="J443" s="30">
        <f t="shared" si="217"/>
        <v>46550</v>
      </c>
      <c r="K443" s="143" t="b">
        <f t="shared" si="210"/>
        <v>1</v>
      </c>
    </row>
    <row r="444" spans="1:11">
      <c r="A444" s="121" t="str">
        <f t="shared" si="215"/>
        <v>MAI</v>
      </c>
      <c r="B444" s="126" t="s">
        <v>196</v>
      </c>
      <c r="C444" s="32">
        <f t="shared" ref="C444:C449" si="218">+C420</f>
        <v>30005</v>
      </c>
      <c r="D444" s="31"/>
      <c r="E444" s="32">
        <f t="shared" ref="E444:E449" si="219">+D420</f>
        <v>335000</v>
      </c>
      <c r="F444" s="32"/>
      <c r="G444" s="103"/>
      <c r="H444" s="55">
        <f t="shared" ref="H444:H449" si="220">+F420</f>
        <v>0</v>
      </c>
      <c r="I444" s="32">
        <f t="shared" si="216"/>
        <v>280400</v>
      </c>
      <c r="J444" s="30">
        <f t="shared" si="217"/>
        <v>84605</v>
      </c>
      <c r="K444" s="143" t="b">
        <f t="shared" si="210"/>
        <v>1</v>
      </c>
    </row>
    <row r="445" spans="1:11">
      <c r="A445" s="121" t="str">
        <f t="shared" si="215"/>
        <v>MAI</v>
      </c>
      <c r="B445" s="126" t="s">
        <v>93</v>
      </c>
      <c r="C445" s="32">
        <f t="shared" si="218"/>
        <v>20800</v>
      </c>
      <c r="D445" s="31"/>
      <c r="E445" s="32">
        <f t="shared" si="219"/>
        <v>132000</v>
      </c>
      <c r="F445" s="32"/>
      <c r="G445" s="103"/>
      <c r="H445" s="55">
        <f t="shared" si="220"/>
        <v>0</v>
      </c>
      <c r="I445" s="32">
        <f t="shared" si="216"/>
        <v>160400</v>
      </c>
      <c r="J445" s="30">
        <f t="shared" si="217"/>
        <v>-7600</v>
      </c>
      <c r="K445" s="143" t="b">
        <f t="shared" si="210"/>
        <v>1</v>
      </c>
    </row>
    <row r="446" spans="1:11">
      <c r="A446" s="121" t="str">
        <f t="shared" si="215"/>
        <v>MAI</v>
      </c>
      <c r="B446" s="126" t="s">
        <v>294</v>
      </c>
      <c r="C446" s="32">
        <f t="shared" si="218"/>
        <v>0</v>
      </c>
      <c r="D446" s="31"/>
      <c r="E446" s="32">
        <f t="shared" si="219"/>
        <v>35000</v>
      </c>
      <c r="F446" s="32"/>
      <c r="G446" s="103"/>
      <c r="H446" s="55">
        <f t="shared" si="220"/>
        <v>0</v>
      </c>
      <c r="I446" s="32">
        <f t="shared" si="216"/>
        <v>23000</v>
      </c>
      <c r="J446" s="30">
        <f t="shared" ref="J446" si="221">+SUM(C446:G446)-(H446+I446)</f>
        <v>12000</v>
      </c>
      <c r="K446" s="143" t="b">
        <f t="shared" si="210"/>
        <v>1</v>
      </c>
    </row>
    <row r="447" spans="1:11">
      <c r="A447" s="121" t="str">
        <f t="shared" si="215"/>
        <v>MAI</v>
      </c>
      <c r="B447" s="126" t="s">
        <v>29</v>
      </c>
      <c r="C447" s="32">
        <f t="shared" si="218"/>
        <v>11000</v>
      </c>
      <c r="D447" s="31"/>
      <c r="E447" s="32">
        <f t="shared" si="219"/>
        <v>653000</v>
      </c>
      <c r="F447" s="32"/>
      <c r="G447" s="103"/>
      <c r="H447" s="55">
        <f t="shared" si="220"/>
        <v>0</v>
      </c>
      <c r="I447" s="32">
        <f t="shared" ref="I447:I449" si="222">+E423</f>
        <v>514200</v>
      </c>
      <c r="J447" s="30">
        <f t="shared" si="217"/>
        <v>149800</v>
      </c>
      <c r="K447" s="143" t="b">
        <f t="shared" si="210"/>
        <v>1</v>
      </c>
    </row>
    <row r="448" spans="1:11">
      <c r="A448" s="121" t="str">
        <f t="shared" si="215"/>
        <v>MAI</v>
      </c>
      <c r="B448" s="127" t="s">
        <v>264</v>
      </c>
      <c r="C448" s="32">
        <f t="shared" si="218"/>
        <v>173700</v>
      </c>
      <c r="D448" s="118"/>
      <c r="E448" s="32">
        <f t="shared" si="219"/>
        <v>837500</v>
      </c>
      <c r="F448" s="51"/>
      <c r="G448" s="137"/>
      <c r="H448" s="55">
        <f t="shared" si="220"/>
        <v>0</v>
      </c>
      <c r="I448" s="32">
        <f t="shared" si="222"/>
        <v>656900</v>
      </c>
      <c r="J448" s="30">
        <f t="shared" si="217"/>
        <v>354300</v>
      </c>
      <c r="K448" s="143" t="b">
        <f t="shared" si="210"/>
        <v>1</v>
      </c>
    </row>
    <row r="449" spans="1:16">
      <c r="A449" s="121" t="str">
        <f t="shared" si="215"/>
        <v>MAI</v>
      </c>
      <c r="B449" s="127" t="s">
        <v>112</v>
      </c>
      <c r="C449" s="32">
        <f t="shared" si="218"/>
        <v>24676</v>
      </c>
      <c r="D449" s="118"/>
      <c r="E449" s="32">
        <f t="shared" si="219"/>
        <v>0</v>
      </c>
      <c r="F449" s="51"/>
      <c r="G449" s="137"/>
      <c r="H449" s="55">
        <f t="shared" si="220"/>
        <v>0</v>
      </c>
      <c r="I449" s="32">
        <f t="shared" si="222"/>
        <v>10000</v>
      </c>
      <c r="J449" s="30">
        <f t="shared" si="217"/>
        <v>14676</v>
      </c>
      <c r="K449" s="143" t="b">
        <f t="shared" si="210"/>
        <v>1</v>
      </c>
    </row>
    <row r="450" spans="1:16">
      <c r="A450" s="34" t="s">
        <v>60</v>
      </c>
      <c r="B450" s="35"/>
      <c r="C450" s="35"/>
      <c r="D450" s="35"/>
      <c r="E450" s="35"/>
      <c r="F450" s="35"/>
      <c r="G450" s="35"/>
      <c r="H450" s="35"/>
      <c r="I450" s="35"/>
      <c r="J450" s="36"/>
      <c r="K450" s="142"/>
    </row>
    <row r="451" spans="1:16">
      <c r="A451" s="121" t="str">
        <f>A449</f>
        <v>MAI</v>
      </c>
      <c r="B451" s="37" t="s">
        <v>61</v>
      </c>
      <c r="C451" s="38">
        <f>+C412</f>
        <v>3813317</v>
      </c>
      <c r="D451" s="49"/>
      <c r="E451" s="49">
        <f>D412</f>
        <v>2180000</v>
      </c>
      <c r="F451" s="49"/>
      <c r="G451" s="124"/>
      <c r="H451" s="51">
        <f>+F412</f>
        <v>4306000</v>
      </c>
      <c r="I451" s="125">
        <f>+E412</f>
        <v>1411594</v>
      </c>
      <c r="J451" s="30">
        <f>+SUM(C451:G451)-(H451+I451)</f>
        <v>275723</v>
      </c>
      <c r="K451" s="143" t="b">
        <f>J451=I412</f>
        <v>1</v>
      </c>
    </row>
    <row r="452" spans="1:16">
      <c r="A452" s="43" t="s">
        <v>62</v>
      </c>
      <c r="B452" s="24"/>
      <c r="C452" s="35"/>
      <c r="D452" s="24"/>
      <c r="E452" s="24"/>
      <c r="F452" s="24"/>
      <c r="G452" s="24"/>
      <c r="H452" s="24"/>
      <c r="I452" s="24"/>
      <c r="J452" s="36"/>
      <c r="K452" s="142"/>
    </row>
    <row r="453" spans="1:16">
      <c r="A453" s="121" t="str">
        <f>+A451</f>
        <v>MAI</v>
      </c>
      <c r="B453" s="37" t="s">
        <v>24</v>
      </c>
      <c r="C453" s="124">
        <f>+C410</f>
        <v>17286490</v>
      </c>
      <c r="D453" s="131">
        <f>+G410</f>
        <v>0</v>
      </c>
      <c r="E453" s="49"/>
      <c r="F453" s="49"/>
      <c r="G453" s="49"/>
      <c r="H453" s="51">
        <f>+F410</f>
        <v>2000000</v>
      </c>
      <c r="I453" s="53">
        <f>+E410</f>
        <v>583345</v>
      </c>
      <c r="J453" s="30">
        <f>+SUM(C453:G453)-(H453+I453)</f>
        <v>14703145</v>
      </c>
      <c r="K453" s="143" t="b">
        <f>+J453=I410</f>
        <v>1</v>
      </c>
    </row>
    <row r="454" spans="1:16">
      <c r="A454" s="121" t="str">
        <f t="shared" ref="A454" si="223">+A453</f>
        <v>MAI</v>
      </c>
      <c r="B454" s="37" t="s">
        <v>64</v>
      </c>
      <c r="C454" s="124">
        <f>+C411</f>
        <v>5202151</v>
      </c>
      <c r="D454" s="49">
        <f>+G411</f>
        <v>0</v>
      </c>
      <c r="E454" s="48"/>
      <c r="F454" s="48"/>
      <c r="G454" s="48"/>
      <c r="H454" s="32">
        <f>+F411</f>
        <v>0</v>
      </c>
      <c r="I454" s="50">
        <f>+E411</f>
        <v>4702850</v>
      </c>
      <c r="J454" s="30">
        <f>SUM(C454:G454)-(H454+I454)</f>
        <v>499301</v>
      </c>
      <c r="K454" s="143" t="b">
        <f>+J454=I411</f>
        <v>1</v>
      </c>
    </row>
    <row r="455" spans="1:16" ht="15.75">
      <c r="C455" s="140">
        <f>SUM(C437:C454)</f>
        <v>27242867</v>
      </c>
      <c r="I455" s="139">
        <f>SUM(I437:I454)</f>
        <v>10231299</v>
      </c>
      <c r="J455" s="104">
        <f>+SUM(J437:J454)</f>
        <v>17011568</v>
      </c>
      <c r="K455" s="5" t="b">
        <f>J455=I426</f>
        <v>1</v>
      </c>
    </row>
    <row r="456" spans="1:16" ht="15.75">
      <c r="C456" s="140"/>
      <c r="I456" s="139"/>
      <c r="J456" s="104"/>
    </row>
    <row r="457" spans="1:16" ht="15.75">
      <c r="A457" s="157"/>
      <c r="B457" s="157"/>
      <c r="C457" s="158"/>
      <c r="D457" s="157"/>
      <c r="E457" s="157"/>
      <c r="F457" s="157"/>
      <c r="G457" s="157"/>
      <c r="H457" s="157"/>
      <c r="I457" s="159"/>
      <c r="J457" s="160"/>
      <c r="K457" s="157"/>
      <c r="L457" s="161"/>
      <c r="M457" s="161"/>
      <c r="N457" s="161"/>
      <c r="O457" s="161"/>
      <c r="P457" s="157"/>
    </row>
    <row r="460" spans="1:16" ht="15.75">
      <c r="A460" s="6" t="s">
        <v>36</v>
      </c>
      <c r="B460" s="6" t="s">
        <v>1</v>
      </c>
      <c r="C460" s="6">
        <v>45017</v>
      </c>
      <c r="D460" s="7" t="s">
        <v>37</v>
      </c>
      <c r="E460" s="7" t="s">
        <v>38</v>
      </c>
      <c r="F460" s="7" t="s">
        <v>39</v>
      </c>
      <c r="G460" s="7" t="s">
        <v>40</v>
      </c>
      <c r="H460" s="6">
        <v>45046</v>
      </c>
      <c r="I460" s="7" t="s">
        <v>41</v>
      </c>
      <c r="K460" s="45"/>
      <c r="L460" s="45" t="s">
        <v>42</v>
      </c>
      <c r="M460" s="45" t="s">
        <v>43</v>
      </c>
      <c r="N460" s="45" t="s">
        <v>44</v>
      </c>
      <c r="O460" s="45" t="s">
        <v>45</v>
      </c>
    </row>
    <row r="461" spans="1:16" ht="16.5">
      <c r="A461" s="58" t="str">
        <f>K461</f>
        <v>BCI</v>
      </c>
      <c r="B461" s="59" t="s">
        <v>46</v>
      </c>
      <c r="C461" s="61">
        <v>19719835</v>
      </c>
      <c r="D461" s="61">
        <f>+L461</f>
        <v>0</v>
      </c>
      <c r="E461" s="61">
        <f>+N461</f>
        <v>433345</v>
      </c>
      <c r="F461" s="61">
        <f>+M461</f>
        <v>2000000</v>
      </c>
      <c r="G461" s="61">
        <f t="shared" ref="G461:G475" si="224">+O461</f>
        <v>0</v>
      </c>
      <c r="H461" s="61">
        <v>17286490</v>
      </c>
      <c r="I461" s="61">
        <f>+C461+D461-E461-F461+G461</f>
        <v>17286490</v>
      </c>
      <c r="J461" s="9">
        <f>I461-H461</f>
        <v>0</v>
      </c>
      <c r="K461" s="45" t="s">
        <v>24</v>
      </c>
      <c r="L461" s="178"/>
      <c r="M461" s="178">
        <v>2000000</v>
      </c>
      <c r="N461" s="178">
        <v>433345</v>
      </c>
      <c r="O461" s="178"/>
    </row>
    <row r="462" spans="1:16" ht="16.5">
      <c r="A462" s="58" t="str">
        <f t="shared" ref="A462:A475" si="225">K462</f>
        <v>BCI-Sous Compte</v>
      </c>
      <c r="B462" s="59" t="s">
        <v>46</v>
      </c>
      <c r="C462" s="61">
        <v>14616884</v>
      </c>
      <c r="D462" s="61">
        <f t="shared" ref="D462:D473" si="226">+L462</f>
        <v>0</v>
      </c>
      <c r="E462" s="61">
        <f t="shared" ref="E462:E467" si="227">+N462</f>
        <v>5414733</v>
      </c>
      <c r="F462" s="61">
        <f t="shared" ref="F462:F470" si="228">+M462</f>
        <v>4000000</v>
      </c>
      <c r="G462" s="61">
        <f t="shared" si="224"/>
        <v>0</v>
      </c>
      <c r="H462" s="61">
        <v>5202151</v>
      </c>
      <c r="I462" s="61">
        <f>+C462+D462-E462-F462+G462</f>
        <v>5202151</v>
      </c>
      <c r="J462" s="9">
        <f t="shared" ref="J462:J469" si="229">I462-H462</f>
        <v>0</v>
      </c>
      <c r="K462" s="45" t="s">
        <v>147</v>
      </c>
      <c r="L462" s="178"/>
      <c r="M462" s="178">
        <v>4000000</v>
      </c>
      <c r="N462" s="178">
        <v>5414733</v>
      </c>
      <c r="O462" s="178"/>
    </row>
    <row r="463" spans="1:16" ht="16.5">
      <c r="A463" s="58" t="str">
        <f t="shared" si="225"/>
        <v>Caisse</v>
      </c>
      <c r="B463" s="59" t="s">
        <v>25</v>
      </c>
      <c r="C463" s="61">
        <v>410707</v>
      </c>
      <c r="D463" s="61">
        <f t="shared" si="226"/>
        <v>6276700</v>
      </c>
      <c r="E463" s="61">
        <f t="shared" si="227"/>
        <v>1365190</v>
      </c>
      <c r="F463" s="61">
        <f t="shared" si="228"/>
        <v>1508900</v>
      </c>
      <c r="G463" s="61">
        <f t="shared" si="224"/>
        <v>0</v>
      </c>
      <c r="H463" s="61">
        <v>3813317</v>
      </c>
      <c r="I463" s="61">
        <f>+C463+D463-E463-F463+G463</f>
        <v>3813317</v>
      </c>
      <c r="J463" s="101">
        <f t="shared" si="229"/>
        <v>0</v>
      </c>
      <c r="K463" s="45" t="s">
        <v>25</v>
      </c>
      <c r="L463" s="178">
        <v>6276700</v>
      </c>
      <c r="M463" s="178">
        <v>1508900</v>
      </c>
      <c r="N463" s="178">
        <v>1365190</v>
      </c>
      <c r="O463" s="178"/>
    </row>
    <row r="464" spans="1:16" ht="16.5">
      <c r="A464" s="58" t="str">
        <f t="shared" si="225"/>
        <v>Crépin</v>
      </c>
      <c r="B464" s="59" t="s">
        <v>153</v>
      </c>
      <c r="C464" s="61">
        <v>206020</v>
      </c>
      <c r="D464" s="61">
        <f t="shared" si="226"/>
        <v>292000</v>
      </c>
      <c r="E464" s="61">
        <f t="shared" si="227"/>
        <v>424000</v>
      </c>
      <c r="F464" s="61">
        <f t="shared" si="228"/>
        <v>0</v>
      </c>
      <c r="G464" s="61">
        <f t="shared" si="224"/>
        <v>0</v>
      </c>
      <c r="H464" s="61">
        <v>74020</v>
      </c>
      <c r="I464" s="61">
        <f>+C464+D464-E464-F464+G464</f>
        <v>74020</v>
      </c>
      <c r="J464" s="9">
        <f t="shared" si="229"/>
        <v>0</v>
      </c>
      <c r="K464" s="45" t="s">
        <v>47</v>
      </c>
      <c r="L464" s="178">
        <v>292000</v>
      </c>
      <c r="M464" s="178">
        <v>0</v>
      </c>
      <c r="N464" s="178">
        <v>424000</v>
      </c>
      <c r="O464" s="178"/>
    </row>
    <row r="465" spans="1:15" ht="16.5">
      <c r="A465" s="58" t="str">
        <f t="shared" si="225"/>
        <v>D58</v>
      </c>
      <c r="B465" s="59" t="s">
        <v>4</v>
      </c>
      <c r="C465" s="61">
        <v>105100</v>
      </c>
      <c r="D465" s="61">
        <f t="shared" si="226"/>
        <v>34900</v>
      </c>
      <c r="E465" s="61">
        <f t="shared" si="227"/>
        <v>140000</v>
      </c>
      <c r="F465" s="61">
        <f t="shared" si="228"/>
        <v>0</v>
      </c>
      <c r="G465" s="61">
        <f t="shared" si="224"/>
        <v>0</v>
      </c>
      <c r="H465" s="61">
        <v>0</v>
      </c>
      <c r="I465" s="61">
        <f>+C465+D465-E465-F465+G465</f>
        <v>0</v>
      </c>
      <c r="J465" s="9">
        <f t="shared" si="229"/>
        <v>0</v>
      </c>
      <c r="K465" s="45" t="s">
        <v>265</v>
      </c>
      <c r="L465" s="178">
        <v>34900</v>
      </c>
      <c r="M465" s="178">
        <v>0</v>
      </c>
      <c r="N465" s="178">
        <v>140000</v>
      </c>
      <c r="O465" s="178"/>
    </row>
    <row r="466" spans="1:15" ht="16.5">
      <c r="A466" s="58" t="str">
        <f t="shared" si="225"/>
        <v>Donald</v>
      </c>
      <c r="B466" s="59" t="s">
        <v>153</v>
      </c>
      <c r="C466" s="61">
        <v>19350</v>
      </c>
      <c r="D466" s="61">
        <f t="shared" si="226"/>
        <v>150000</v>
      </c>
      <c r="E466" s="61">
        <f t="shared" si="227"/>
        <v>141000</v>
      </c>
      <c r="F466" s="61">
        <f t="shared" si="228"/>
        <v>0</v>
      </c>
      <c r="G466" s="61">
        <f t="shared" si="224"/>
        <v>0</v>
      </c>
      <c r="H466" s="61">
        <v>28350</v>
      </c>
      <c r="I466" s="61">
        <f t="shared" ref="I466:I467" si="230">+C466+D466-E466-F466+G466</f>
        <v>28350</v>
      </c>
      <c r="J466" s="9">
        <f t="shared" si="229"/>
        <v>0</v>
      </c>
      <c r="K466" s="45" t="s">
        <v>252</v>
      </c>
      <c r="L466" s="178">
        <v>150000</v>
      </c>
      <c r="M466" s="178">
        <v>0</v>
      </c>
      <c r="N466" s="178">
        <v>141000</v>
      </c>
      <c r="O466" s="178"/>
    </row>
    <row r="467" spans="1:15" ht="16.5">
      <c r="A467" s="58" t="str">
        <f t="shared" si="225"/>
        <v>Evariste</v>
      </c>
      <c r="B467" s="59" t="s">
        <v>154</v>
      </c>
      <c r="C467" s="61">
        <v>25425</v>
      </c>
      <c r="D467" s="61">
        <f t="shared" si="226"/>
        <v>150000</v>
      </c>
      <c r="E467" s="61">
        <f t="shared" si="227"/>
        <v>136000</v>
      </c>
      <c r="F467" s="61">
        <f t="shared" si="228"/>
        <v>0</v>
      </c>
      <c r="G467" s="61">
        <f t="shared" si="224"/>
        <v>0</v>
      </c>
      <c r="H467" s="61">
        <v>39425</v>
      </c>
      <c r="I467" s="61">
        <f t="shared" si="230"/>
        <v>39425</v>
      </c>
      <c r="J467" s="9">
        <f t="shared" si="229"/>
        <v>0</v>
      </c>
      <c r="K467" s="45" t="s">
        <v>31</v>
      </c>
      <c r="L467" s="178">
        <v>150000</v>
      </c>
      <c r="M467" s="178">
        <v>0</v>
      </c>
      <c r="N467" s="178">
        <v>136000</v>
      </c>
      <c r="O467" s="178"/>
    </row>
    <row r="468" spans="1:15" ht="16.5">
      <c r="A468" s="58" t="str">
        <f t="shared" si="225"/>
        <v>I55S</v>
      </c>
      <c r="B468" s="115" t="s">
        <v>4</v>
      </c>
      <c r="C468" s="117">
        <v>233614</v>
      </c>
      <c r="D468" s="117">
        <f t="shared" si="226"/>
        <v>0</v>
      </c>
      <c r="E468" s="117">
        <f>+N468</f>
        <v>0</v>
      </c>
      <c r="F468" s="117">
        <f t="shared" si="228"/>
        <v>0</v>
      </c>
      <c r="G468" s="117">
        <f t="shared" si="224"/>
        <v>0</v>
      </c>
      <c r="H468" s="117">
        <v>233614</v>
      </c>
      <c r="I468" s="117">
        <f>+C468+D468-E468-F468+G468</f>
        <v>233614</v>
      </c>
      <c r="J468" s="9">
        <f t="shared" si="229"/>
        <v>0</v>
      </c>
      <c r="K468" s="45" t="s">
        <v>84</v>
      </c>
      <c r="L468" s="178"/>
      <c r="M468" s="178"/>
      <c r="N468" s="178"/>
      <c r="O468" s="178"/>
    </row>
    <row r="469" spans="1:15" ht="16.5">
      <c r="A469" s="58" t="str">
        <f t="shared" si="225"/>
        <v>I73X</v>
      </c>
      <c r="B469" s="115" t="s">
        <v>4</v>
      </c>
      <c r="C469" s="117">
        <v>249769</v>
      </c>
      <c r="D469" s="117">
        <f t="shared" si="226"/>
        <v>0</v>
      </c>
      <c r="E469" s="117">
        <f>+N469</f>
        <v>0</v>
      </c>
      <c r="F469" s="117">
        <f t="shared" si="228"/>
        <v>0</v>
      </c>
      <c r="G469" s="117">
        <f t="shared" si="224"/>
        <v>0</v>
      </c>
      <c r="H469" s="117">
        <v>249769</v>
      </c>
      <c r="I469" s="117">
        <f t="shared" ref="I469:I473" si="231">+C469+D469-E469-F469+G469</f>
        <v>249769</v>
      </c>
      <c r="J469" s="9">
        <f t="shared" si="229"/>
        <v>0</v>
      </c>
      <c r="K469" s="45" t="s">
        <v>83</v>
      </c>
      <c r="L469" s="178"/>
      <c r="M469" s="178"/>
      <c r="N469" s="178"/>
      <c r="O469" s="178"/>
    </row>
    <row r="470" spans="1:15" ht="16.5">
      <c r="A470" s="58" t="str">
        <f t="shared" si="225"/>
        <v>Grace</v>
      </c>
      <c r="B470" s="59" t="s">
        <v>2</v>
      </c>
      <c r="C470" s="181">
        <v>166600</v>
      </c>
      <c r="D470" s="61">
        <f t="shared" si="226"/>
        <v>150000</v>
      </c>
      <c r="E470" s="61">
        <f t="shared" ref="E470" si="232">+N470</f>
        <v>141050</v>
      </c>
      <c r="F470" s="61">
        <f t="shared" si="228"/>
        <v>120000</v>
      </c>
      <c r="G470" s="61">
        <f t="shared" si="224"/>
        <v>0</v>
      </c>
      <c r="H470" s="181">
        <v>55550</v>
      </c>
      <c r="I470" s="181">
        <f t="shared" si="231"/>
        <v>55550</v>
      </c>
      <c r="J470" s="182">
        <f>I470-H470</f>
        <v>0</v>
      </c>
      <c r="K470" s="183" t="s">
        <v>142</v>
      </c>
      <c r="L470" s="178">
        <v>150000</v>
      </c>
      <c r="M470" s="178">
        <v>120000</v>
      </c>
      <c r="N470" s="178">
        <v>141050</v>
      </c>
      <c r="O470" s="178"/>
    </row>
    <row r="471" spans="1:15" ht="16.5">
      <c r="A471" s="58" t="str">
        <f t="shared" si="225"/>
        <v>Hurielle</v>
      </c>
      <c r="B471" s="97" t="s">
        <v>153</v>
      </c>
      <c r="C471" s="61">
        <v>28005</v>
      </c>
      <c r="D471" s="61">
        <f t="shared" si="226"/>
        <v>150000</v>
      </c>
      <c r="E471" s="61">
        <f>+N471</f>
        <v>133000</v>
      </c>
      <c r="F471" s="61">
        <f>+M471</f>
        <v>15000</v>
      </c>
      <c r="G471" s="61">
        <f t="shared" si="224"/>
        <v>0</v>
      </c>
      <c r="H471" s="61">
        <v>30005</v>
      </c>
      <c r="I471" s="61">
        <f t="shared" si="231"/>
        <v>30005</v>
      </c>
      <c r="J471" s="9">
        <f t="shared" ref="J471" si="233">I471-H471</f>
        <v>0</v>
      </c>
      <c r="K471" s="45" t="s">
        <v>196</v>
      </c>
      <c r="L471" s="178">
        <v>150000</v>
      </c>
      <c r="M471" s="178">
        <v>15000</v>
      </c>
      <c r="N471" s="178">
        <v>133000</v>
      </c>
      <c r="O471" s="178"/>
    </row>
    <row r="472" spans="1:15" ht="16.5">
      <c r="A472" s="58" t="str">
        <f t="shared" si="225"/>
        <v>Merveille</v>
      </c>
      <c r="B472" s="59" t="s">
        <v>2</v>
      </c>
      <c r="C472" s="181">
        <v>18800</v>
      </c>
      <c r="D472" s="61">
        <f t="shared" si="226"/>
        <v>150000</v>
      </c>
      <c r="E472" s="61">
        <f t="shared" ref="E472:E475" si="234">+N472</f>
        <v>148000</v>
      </c>
      <c r="F472" s="61">
        <f t="shared" ref="F472:F475" si="235">+M472</f>
        <v>0</v>
      </c>
      <c r="G472" s="61">
        <f t="shared" si="224"/>
        <v>0</v>
      </c>
      <c r="H472" s="181">
        <v>20800</v>
      </c>
      <c r="I472" s="181">
        <f t="shared" si="231"/>
        <v>20800</v>
      </c>
      <c r="J472" s="182">
        <f>I472-H472</f>
        <v>0</v>
      </c>
      <c r="K472" s="183" t="s">
        <v>93</v>
      </c>
      <c r="L472" s="178">
        <v>150000</v>
      </c>
      <c r="M472" s="178">
        <v>0</v>
      </c>
      <c r="N472" s="178">
        <v>148000</v>
      </c>
      <c r="O472" s="178"/>
    </row>
    <row r="473" spans="1:15" ht="16.5">
      <c r="A473" s="58" t="str">
        <f t="shared" si="225"/>
        <v>P29</v>
      </c>
      <c r="B473" s="97" t="s">
        <v>4</v>
      </c>
      <c r="C473" s="61">
        <v>236000</v>
      </c>
      <c r="D473" s="61">
        <f t="shared" si="226"/>
        <v>270000</v>
      </c>
      <c r="E473" s="61">
        <f t="shared" si="234"/>
        <v>388300</v>
      </c>
      <c r="F473" s="61">
        <f t="shared" si="235"/>
        <v>106700</v>
      </c>
      <c r="G473" s="61">
        <f t="shared" si="224"/>
        <v>0</v>
      </c>
      <c r="H473" s="61">
        <v>11000</v>
      </c>
      <c r="I473" s="61">
        <f t="shared" si="231"/>
        <v>11000</v>
      </c>
      <c r="J473" s="9">
        <f t="shared" ref="J473:J474" si="236">I473-H473</f>
        <v>0</v>
      </c>
      <c r="K473" s="45" t="s">
        <v>29</v>
      </c>
      <c r="L473" s="178">
        <v>270000</v>
      </c>
      <c r="M473" s="178">
        <v>106700</v>
      </c>
      <c r="N473" s="178">
        <v>388300</v>
      </c>
      <c r="O473" s="178"/>
    </row>
    <row r="474" spans="1:15" ht="16.5">
      <c r="A474" s="58" t="str">
        <f t="shared" si="225"/>
        <v>T73</v>
      </c>
      <c r="B474" s="59" t="s">
        <v>4</v>
      </c>
      <c r="C474" s="61">
        <v>311700</v>
      </c>
      <c r="D474" s="61">
        <f>+L474</f>
        <v>30000</v>
      </c>
      <c r="E474" s="61">
        <f t="shared" si="234"/>
        <v>133000</v>
      </c>
      <c r="F474" s="61">
        <f t="shared" si="235"/>
        <v>35000</v>
      </c>
      <c r="G474" s="61">
        <f t="shared" si="224"/>
        <v>0</v>
      </c>
      <c r="H474" s="61">
        <v>173700</v>
      </c>
      <c r="I474" s="61">
        <f>+C474+D474-E474-F474+G474</f>
        <v>173700</v>
      </c>
      <c r="J474" s="9">
        <f t="shared" si="236"/>
        <v>0</v>
      </c>
      <c r="K474" s="45" t="s">
        <v>264</v>
      </c>
      <c r="L474" s="178">
        <v>30000</v>
      </c>
      <c r="M474" s="178">
        <v>35000</v>
      </c>
      <c r="N474" s="178">
        <v>133000</v>
      </c>
      <c r="O474" s="178"/>
    </row>
    <row r="475" spans="1:15" ht="16.5">
      <c r="A475" s="58" t="str">
        <f t="shared" si="225"/>
        <v>Tiffany</v>
      </c>
      <c r="B475" s="59" t="s">
        <v>2</v>
      </c>
      <c r="C475" s="61">
        <v>16676</v>
      </c>
      <c r="D475" s="61">
        <f t="shared" ref="D475" si="237">+L475</f>
        <v>132000</v>
      </c>
      <c r="E475" s="61">
        <f t="shared" si="234"/>
        <v>124000</v>
      </c>
      <c r="F475" s="61">
        <f t="shared" si="235"/>
        <v>0</v>
      </c>
      <c r="G475" s="61">
        <f t="shared" si="224"/>
        <v>0</v>
      </c>
      <c r="H475" s="61">
        <v>24676</v>
      </c>
      <c r="I475" s="61">
        <f>+C475+D475-E475-F475+G475</f>
        <v>24676</v>
      </c>
      <c r="J475" s="9">
        <f>I475-H475</f>
        <v>0</v>
      </c>
      <c r="K475" s="45" t="s">
        <v>112</v>
      </c>
      <c r="L475" s="178">
        <v>132000</v>
      </c>
      <c r="M475" s="178">
        <v>0</v>
      </c>
      <c r="N475" s="178">
        <v>124000</v>
      </c>
      <c r="O475" s="178"/>
    </row>
    <row r="476" spans="1:15" ht="16.5">
      <c r="A476" s="10" t="s">
        <v>50</v>
      </c>
      <c r="B476" s="11"/>
      <c r="C476" s="12">
        <f t="shared" ref="C476:I476" si="238">SUM(C461:C475)</f>
        <v>36364485</v>
      </c>
      <c r="D476" s="57">
        <f t="shared" si="238"/>
        <v>7785600</v>
      </c>
      <c r="E476" s="57">
        <f t="shared" si="238"/>
        <v>9121618</v>
      </c>
      <c r="F476" s="57">
        <f t="shared" si="238"/>
        <v>7785600</v>
      </c>
      <c r="G476" s="57">
        <f t="shared" si="238"/>
        <v>0</v>
      </c>
      <c r="H476" s="57">
        <f t="shared" si="238"/>
        <v>27242867</v>
      </c>
      <c r="I476" s="57">
        <f t="shared" si="238"/>
        <v>27242867</v>
      </c>
      <c r="J476" s="9">
        <f>I476-H476</f>
        <v>0</v>
      </c>
      <c r="K476" s="3"/>
      <c r="L476" s="47">
        <f>+SUM(L461:L475)</f>
        <v>7785600</v>
      </c>
      <c r="M476" s="47">
        <f>+SUM(M461:M475)</f>
        <v>7785600</v>
      </c>
      <c r="N476" s="47">
        <f>+SUM(N461:N475)</f>
        <v>9121618</v>
      </c>
      <c r="O476" s="47">
        <f>+SUM(O461:O475)</f>
        <v>0</v>
      </c>
    </row>
    <row r="477" spans="1:15" ht="16.5">
      <c r="A477" s="10"/>
      <c r="B477" s="11"/>
      <c r="C477" s="12"/>
      <c r="D477" s="13"/>
      <c r="E477" s="12"/>
      <c r="F477" s="13"/>
      <c r="G477" s="12"/>
      <c r="H477" s="12"/>
      <c r="I477" s="133" t="b">
        <f>I476=D479</f>
        <v>1</v>
      </c>
      <c r="J477" s="9">
        <f>H476-I476</f>
        <v>0</v>
      </c>
      <c r="L477" s="5"/>
      <c r="M477" s="5"/>
      <c r="N477" s="5"/>
      <c r="O477" s="5"/>
    </row>
    <row r="478" spans="1:15" ht="16.5">
      <c r="A478" s="10" t="s">
        <v>283</v>
      </c>
      <c r="B478" s="11" t="s">
        <v>201</v>
      </c>
      <c r="C478" s="12" t="s">
        <v>202</v>
      </c>
      <c r="D478" s="12" t="s">
        <v>284</v>
      </c>
      <c r="E478" s="12" t="s">
        <v>51</v>
      </c>
      <c r="F478" s="12"/>
      <c r="G478" s="12">
        <f>+D476-F476</f>
        <v>0</v>
      </c>
      <c r="H478" s="12"/>
      <c r="I478" s="206"/>
    </row>
    <row r="479" spans="1:15" ht="16.5">
      <c r="A479" s="14">
        <f>C476</f>
        <v>36364485</v>
      </c>
      <c r="B479" s="15">
        <f>G476</f>
        <v>0</v>
      </c>
      <c r="C479" s="12">
        <f>E476</f>
        <v>9121618</v>
      </c>
      <c r="D479" s="12">
        <f>A479+B479-C479</f>
        <v>27242867</v>
      </c>
      <c r="E479" s="13">
        <f>I476-D479</f>
        <v>0</v>
      </c>
      <c r="F479" s="12"/>
      <c r="G479" s="12"/>
      <c r="H479" s="12"/>
      <c r="I479" s="12"/>
    </row>
    <row r="480" spans="1:15" ht="16.5">
      <c r="A480" s="14"/>
      <c r="B480" s="15"/>
      <c r="C480" s="12"/>
      <c r="D480" s="12"/>
      <c r="E480" s="13"/>
      <c r="F480" s="12"/>
      <c r="G480" s="12"/>
      <c r="H480" s="12"/>
      <c r="I480" s="12"/>
    </row>
    <row r="481" spans="1:11">
      <c r="A481" s="16" t="s">
        <v>52</v>
      </c>
      <c r="B481" s="16"/>
      <c r="C481" s="16"/>
      <c r="D481" s="17"/>
      <c r="E481" s="17"/>
      <c r="F481" s="17"/>
      <c r="G481" s="17"/>
      <c r="H481" s="17"/>
      <c r="I481" s="17"/>
    </row>
    <row r="482" spans="1:11">
      <c r="A482" s="18" t="s">
        <v>285</v>
      </c>
      <c r="B482" s="18"/>
      <c r="C482" s="18"/>
      <c r="D482" s="18"/>
      <c r="E482" s="18"/>
      <c r="F482" s="18"/>
      <c r="G482" s="18"/>
      <c r="H482" s="18"/>
      <c r="I482" s="18"/>
      <c r="J482" s="18"/>
    </row>
    <row r="483" spans="1:11">
      <c r="A483" s="19"/>
      <c r="B483" s="17"/>
      <c r="C483" s="20"/>
      <c r="D483" s="20"/>
      <c r="E483" s="20"/>
      <c r="F483" s="20"/>
      <c r="G483" s="20"/>
      <c r="H483" s="17"/>
      <c r="I483" s="17"/>
    </row>
    <row r="484" spans="1:11">
      <c r="A484" s="166" t="s">
        <v>53</v>
      </c>
      <c r="B484" s="168" t="s">
        <v>54</v>
      </c>
      <c r="C484" s="170" t="s">
        <v>286</v>
      </c>
      <c r="D484" s="171" t="s">
        <v>55</v>
      </c>
      <c r="E484" s="172"/>
      <c r="F484" s="172"/>
      <c r="G484" s="173"/>
      <c r="H484" s="174" t="s">
        <v>56</v>
      </c>
      <c r="I484" s="162" t="s">
        <v>57</v>
      </c>
      <c r="J484" s="204"/>
    </row>
    <row r="485" spans="1:11" ht="25.5">
      <c r="A485" s="167"/>
      <c r="B485" s="169"/>
      <c r="C485" s="22"/>
      <c r="D485" s="21" t="s">
        <v>24</v>
      </c>
      <c r="E485" s="21" t="s">
        <v>25</v>
      </c>
      <c r="F485" s="22" t="s">
        <v>122</v>
      </c>
      <c r="G485" s="21" t="s">
        <v>58</v>
      </c>
      <c r="H485" s="175"/>
      <c r="I485" s="163"/>
      <c r="J485" s="165" t="s">
        <v>287</v>
      </c>
      <c r="K485" s="142"/>
    </row>
    <row r="486" spans="1:11">
      <c r="A486" s="23"/>
      <c r="B486" s="24" t="s">
        <v>59</v>
      </c>
      <c r="C486" s="25"/>
      <c r="D486" s="25"/>
      <c r="E486" s="25"/>
      <c r="F486" s="25"/>
      <c r="G486" s="25"/>
      <c r="H486" s="25"/>
      <c r="I486" s="26"/>
      <c r="J486" s="165"/>
      <c r="K486" s="142"/>
    </row>
    <row r="487" spans="1:11">
      <c r="A487" s="121" t="s">
        <v>126</v>
      </c>
      <c r="B487" s="126" t="s">
        <v>47</v>
      </c>
      <c r="C487" s="32">
        <f>+C464</f>
        <v>206020</v>
      </c>
      <c r="D487" s="31"/>
      <c r="E487" s="32">
        <f>+D464</f>
        <v>292000</v>
      </c>
      <c r="F487" s="32"/>
      <c r="G487" s="32"/>
      <c r="H487" s="55">
        <f>+F464</f>
        <v>0</v>
      </c>
      <c r="I487" s="32">
        <f>+E464</f>
        <v>424000</v>
      </c>
      <c r="J487" s="30">
        <f t="shared" ref="J487:J490" si="239">+SUM(C487:G487)-(H487+I487)</f>
        <v>74020</v>
      </c>
      <c r="K487" s="143" t="b">
        <f t="shared" ref="K487:K498" si="240">J487=I464</f>
        <v>1</v>
      </c>
    </row>
    <row r="488" spans="1:11">
      <c r="A488" s="121" t="str">
        <f>+A487</f>
        <v>AVRIL</v>
      </c>
      <c r="B488" s="126" t="s">
        <v>265</v>
      </c>
      <c r="C488" s="32">
        <f t="shared" ref="C488:C490" si="241">+C465</f>
        <v>105100</v>
      </c>
      <c r="D488" s="31"/>
      <c r="E488" s="32">
        <f t="shared" ref="E488:E490" si="242">+D465</f>
        <v>34900</v>
      </c>
      <c r="F488" s="32"/>
      <c r="G488" s="32"/>
      <c r="H488" s="55">
        <f t="shared" ref="H488:H490" si="243">+F465</f>
        <v>0</v>
      </c>
      <c r="I488" s="32">
        <f t="shared" ref="I488:I490" si="244">+E465</f>
        <v>140000</v>
      </c>
      <c r="J488" s="30">
        <f t="shared" si="239"/>
        <v>0</v>
      </c>
      <c r="K488" s="143" t="b">
        <f t="shared" si="240"/>
        <v>1</v>
      </c>
    </row>
    <row r="489" spans="1:11">
      <c r="A489" s="121" t="str">
        <f t="shared" ref="A489:A498" si="245">+A488</f>
        <v>AVRIL</v>
      </c>
      <c r="B489" s="126" t="s">
        <v>252</v>
      </c>
      <c r="C489" s="32">
        <f t="shared" si="241"/>
        <v>19350</v>
      </c>
      <c r="D489" s="31"/>
      <c r="E489" s="32">
        <f t="shared" si="242"/>
        <v>150000</v>
      </c>
      <c r="F489" s="32"/>
      <c r="G489" s="32"/>
      <c r="H489" s="55">
        <f t="shared" si="243"/>
        <v>0</v>
      </c>
      <c r="I489" s="32">
        <f t="shared" si="244"/>
        <v>141000</v>
      </c>
      <c r="J489" s="30">
        <f t="shared" si="239"/>
        <v>28350</v>
      </c>
      <c r="K489" s="143" t="b">
        <f t="shared" si="240"/>
        <v>1</v>
      </c>
    </row>
    <row r="490" spans="1:11">
      <c r="A490" s="121" t="str">
        <f t="shared" si="245"/>
        <v>AVRIL</v>
      </c>
      <c r="B490" s="126" t="s">
        <v>31</v>
      </c>
      <c r="C490" s="32">
        <f t="shared" si="241"/>
        <v>25425</v>
      </c>
      <c r="D490" s="31"/>
      <c r="E490" s="32">
        <f t="shared" si="242"/>
        <v>150000</v>
      </c>
      <c r="F490" s="32"/>
      <c r="G490" s="32"/>
      <c r="H490" s="55">
        <f t="shared" si="243"/>
        <v>0</v>
      </c>
      <c r="I490" s="32">
        <f t="shared" si="244"/>
        <v>136000</v>
      </c>
      <c r="J490" s="30">
        <f t="shared" si="239"/>
        <v>39425</v>
      </c>
      <c r="K490" s="143" t="b">
        <f t="shared" si="240"/>
        <v>1</v>
      </c>
    </row>
    <row r="491" spans="1:11">
      <c r="A491" s="121" t="str">
        <f t="shared" si="245"/>
        <v>AVRIL</v>
      </c>
      <c r="B491" s="128" t="s">
        <v>84</v>
      </c>
      <c r="C491" s="119">
        <f>+C468</f>
        <v>233614</v>
      </c>
      <c r="D491" s="122"/>
      <c r="E491" s="119">
        <f>+D468</f>
        <v>0</v>
      </c>
      <c r="F491" s="136"/>
      <c r="G491" s="136"/>
      <c r="H491" s="154">
        <f>+F468</f>
        <v>0</v>
      </c>
      <c r="I491" s="119">
        <f>+E468</f>
        <v>0</v>
      </c>
      <c r="J491" s="120">
        <f>+SUM(C491:G491)-(H491+I491)</f>
        <v>233614</v>
      </c>
      <c r="K491" s="143" t="b">
        <f t="shared" si="240"/>
        <v>1</v>
      </c>
    </row>
    <row r="492" spans="1:11">
      <c r="A492" s="121" t="str">
        <f t="shared" si="245"/>
        <v>AVRIL</v>
      </c>
      <c r="B492" s="128" t="s">
        <v>83</v>
      </c>
      <c r="C492" s="119">
        <f>+C469</f>
        <v>249769</v>
      </c>
      <c r="D492" s="122"/>
      <c r="E492" s="119">
        <f>+D469</f>
        <v>0</v>
      </c>
      <c r="F492" s="136"/>
      <c r="G492" s="136"/>
      <c r="H492" s="154">
        <f>+F469</f>
        <v>0</v>
      </c>
      <c r="I492" s="119">
        <f>+E469</f>
        <v>0</v>
      </c>
      <c r="J492" s="120">
        <f t="shared" ref="J492:J498" si="246">+SUM(C492:G492)-(H492+I492)</f>
        <v>249769</v>
      </c>
      <c r="K492" s="143" t="b">
        <f t="shared" si="240"/>
        <v>1</v>
      </c>
    </row>
    <row r="493" spans="1:11">
      <c r="A493" s="121" t="str">
        <f t="shared" si="245"/>
        <v>AVRIL</v>
      </c>
      <c r="B493" s="126" t="s">
        <v>142</v>
      </c>
      <c r="C493" s="32">
        <f>+C470</f>
        <v>166600</v>
      </c>
      <c r="D493" s="31"/>
      <c r="E493" s="32">
        <f>+D470</f>
        <v>150000</v>
      </c>
      <c r="F493" s="32"/>
      <c r="G493" s="103"/>
      <c r="H493" s="55">
        <f>+F470</f>
        <v>120000</v>
      </c>
      <c r="I493" s="32">
        <f>+E470</f>
        <v>141050</v>
      </c>
      <c r="J493" s="30">
        <f t="shared" si="246"/>
        <v>55550</v>
      </c>
      <c r="K493" s="143" t="b">
        <f t="shared" si="240"/>
        <v>1</v>
      </c>
    </row>
    <row r="494" spans="1:11">
      <c r="A494" s="121" t="str">
        <f t="shared" si="245"/>
        <v>AVRIL</v>
      </c>
      <c r="B494" s="126" t="s">
        <v>196</v>
      </c>
      <c r="C494" s="32">
        <f>+C471</f>
        <v>28005</v>
      </c>
      <c r="D494" s="31"/>
      <c r="E494" s="32">
        <f>+D471</f>
        <v>150000</v>
      </c>
      <c r="F494" s="32"/>
      <c r="G494" s="103"/>
      <c r="H494" s="55">
        <f>+F471</f>
        <v>15000</v>
      </c>
      <c r="I494" s="32">
        <f>+E471</f>
        <v>133000</v>
      </c>
      <c r="J494" s="30">
        <f t="shared" si="246"/>
        <v>30005</v>
      </c>
      <c r="K494" s="143" t="b">
        <f t="shared" si="240"/>
        <v>1</v>
      </c>
    </row>
    <row r="495" spans="1:11">
      <c r="A495" s="121" t="str">
        <f>A494</f>
        <v>AVRIL</v>
      </c>
      <c r="B495" s="126" t="s">
        <v>93</v>
      </c>
      <c r="C495" s="32">
        <f t="shared" ref="C495:C498" si="247">+C472</f>
        <v>18800</v>
      </c>
      <c r="D495" s="31"/>
      <c r="E495" s="32">
        <f t="shared" ref="E495:E498" si="248">+D472</f>
        <v>150000</v>
      </c>
      <c r="F495" s="32"/>
      <c r="G495" s="103"/>
      <c r="H495" s="55">
        <f t="shared" ref="H495:H498" si="249">+F472</f>
        <v>0</v>
      </c>
      <c r="I495" s="32">
        <f t="shared" ref="I495:I498" si="250">+E472</f>
        <v>148000</v>
      </c>
      <c r="J495" s="30">
        <f t="shared" si="246"/>
        <v>20800</v>
      </c>
      <c r="K495" s="143" t="b">
        <f t="shared" si="240"/>
        <v>1</v>
      </c>
    </row>
    <row r="496" spans="1:11">
      <c r="A496" s="121" t="str">
        <f t="shared" si="245"/>
        <v>AVRIL</v>
      </c>
      <c r="B496" s="126" t="s">
        <v>29</v>
      </c>
      <c r="C496" s="32">
        <f t="shared" si="247"/>
        <v>236000</v>
      </c>
      <c r="D496" s="31"/>
      <c r="E496" s="32">
        <f t="shared" si="248"/>
        <v>270000</v>
      </c>
      <c r="F496" s="32"/>
      <c r="G496" s="103"/>
      <c r="H496" s="55">
        <f t="shared" si="249"/>
        <v>106700</v>
      </c>
      <c r="I496" s="32">
        <f t="shared" si="250"/>
        <v>388300</v>
      </c>
      <c r="J496" s="30">
        <f t="shared" si="246"/>
        <v>11000</v>
      </c>
      <c r="K496" s="143" t="b">
        <f t="shared" si="240"/>
        <v>1</v>
      </c>
    </row>
    <row r="497" spans="1:16">
      <c r="A497" s="121" t="str">
        <f t="shared" si="245"/>
        <v>AVRIL</v>
      </c>
      <c r="B497" s="127" t="s">
        <v>264</v>
      </c>
      <c r="C497" s="32">
        <f t="shared" si="247"/>
        <v>311700</v>
      </c>
      <c r="D497" s="118"/>
      <c r="E497" s="32">
        <f t="shared" si="248"/>
        <v>30000</v>
      </c>
      <c r="F497" s="51"/>
      <c r="G497" s="137"/>
      <c r="H497" s="55">
        <f t="shared" si="249"/>
        <v>35000</v>
      </c>
      <c r="I497" s="32">
        <f t="shared" si="250"/>
        <v>133000</v>
      </c>
      <c r="J497" s="30">
        <f t="shared" si="246"/>
        <v>173700</v>
      </c>
      <c r="K497" s="143" t="b">
        <f t="shared" si="240"/>
        <v>1</v>
      </c>
    </row>
    <row r="498" spans="1:16">
      <c r="A498" s="121" t="str">
        <f t="shared" si="245"/>
        <v>AVRIL</v>
      </c>
      <c r="B498" s="127" t="s">
        <v>112</v>
      </c>
      <c r="C498" s="32">
        <f t="shared" si="247"/>
        <v>16676</v>
      </c>
      <c r="D498" s="118"/>
      <c r="E498" s="32">
        <f t="shared" si="248"/>
        <v>132000</v>
      </c>
      <c r="F498" s="51"/>
      <c r="G498" s="137"/>
      <c r="H498" s="55">
        <f t="shared" si="249"/>
        <v>0</v>
      </c>
      <c r="I498" s="32">
        <f t="shared" si="250"/>
        <v>124000</v>
      </c>
      <c r="J498" s="30">
        <f t="shared" si="246"/>
        <v>24676</v>
      </c>
      <c r="K498" s="143" t="b">
        <f t="shared" si="240"/>
        <v>1</v>
      </c>
    </row>
    <row r="499" spans="1:16">
      <c r="A499" s="34" t="s">
        <v>60</v>
      </c>
      <c r="B499" s="35"/>
      <c r="C499" s="35"/>
      <c r="D499" s="35"/>
      <c r="E499" s="35"/>
      <c r="F499" s="35"/>
      <c r="G499" s="35"/>
      <c r="H499" s="35"/>
      <c r="I499" s="35"/>
      <c r="J499" s="36"/>
      <c r="K499" s="142"/>
    </row>
    <row r="500" spans="1:16">
      <c r="A500" s="121" t="str">
        <f>A498</f>
        <v>AVRIL</v>
      </c>
      <c r="B500" s="37" t="s">
        <v>61</v>
      </c>
      <c r="C500" s="38">
        <f>+C463</f>
        <v>410707</v>
      </c>
      <c r="D500" s="49"/>
      <c r="E500" s="49">
        <f>D463</f>
        <v>6276700</v>
      </c>
      <c r="F500" s="49"/>
      <c r="G500" s="124"/>
      <c r="H500" s="51">
        <f>+F463</f>
        <v>1508900</v>
      </c>
      <c r="I500" s="125">
        <f>+E463</f>
        <v>1365190</v>
      </c>
      <c r="J500" s="30">
        <f>+SUM(C500:G500)-(H500+I500)</f>
        <v>3813317</v>
      </c>
      <c r="K500" s="143" t="b">
        <f>J500=I463</f>
        <v>1</v>
      </c>
    </row>
    <row r="501" spans="1:16">
      <c r="A501" s="43" t="s">
        <v>62</v>
      </c>
      <c r="B501" s="24"/>
      <c r="C501" s="35"/>
      <c r="D501" s="24"/>
      <c r="E501" s="24"/>
      <c r="F501" s="24"/>
      <c r="G501" s="24"/>
      <c r="H501" s="24"/>
      <c r="I501" s="24"/>
      <c r="J501" s="36"/>
      <c r="K501" s="142"/>
    </row>
    <row r="502" spans="1:16">
      <c r="A502" s="121" t="str">
        <f>+A500</f>
        <v>AVRIL</v>
      </c>
      <c r="B502" s="37" t="s">
        <v>24</v>
      </c>
      <c r="C502" s="124">
        <f>+C461</f>
        <v>19719835</v>
      </c>
      <c r="D502" s="131">
        <f>+G461</f>
        <v>0</v>
      </c>
      <c r="E502" s="49"/>
      <c r="F502" s="49"/>
      <c r="G502" s="49"/>
      <c r="H502" s="51">
        <f>+F461</f>
        <v>2000000</v>
      </c>
      <c r="I502" s="53">
        <f>+E461</f>
        <v>433345</v>
      </c>
      <c r="J502" s="30">
        <f>+SUM(C502:G502)-(H502+I502)</f>
        <v>17286490</v>
      </c>
      <c r="K502" s="143" t="b">
        <f>+J502=I461</f>
        <v>1</v>
      </c>
    </row>
    <row r="503" spans="1:16">
      <c r="A503" s="121" t="str">
        <f t="shared" ref="A503" si="251">+A502</f>
        <v>AVRIL</v>
      </c>
      <c r="B503" s="37" t="s">
        <v>64</v>
      </c>
      <c r="C503" s="124">
        <f>+C462</f>
        <v>14616884</v>
      </c>
      <c r="D503" s="49">
        <f>+G462</f>
        <v>0</v>
      </c>
      <c r="E503" s="48"/>
      <c r="F503" s="48"/>
      <c r="G503" s="48"/>
      <c r="H503" s="32">
        <f>+F462</f>
        <v>4000000</v>
      </c>
      <c r="I503" s="50">
        <f>+E462</f>
        <v>5414733</v>
      </c>
      <c r="J503" s="30">
        <f>SUM(C503:G503)-(H503+I503)</f>
        <v>5202151</v>
      </c>
      <c r="K503" s="143" t="b">
        <f>+J503=I462</f>
        <v>1</v>
      </c>
    </row>
    <row r="504" spans="1:16" ht="15.75">
      <c r="C504" s="140">
        <f>SUM(C487:C503)</f>
        <v>36364485</v>
      </c>
      <c r="I504" s="139">
        <f>SUM(I487:I503)</f>
        <v>9121618</v>
      </c>
      <c r="J504" s="104">
        <f>+SUM(J487:J503)</f>
        <v>27242867</v>
      </c>
      <c r="K504" s="5" t="b">
        <f>J504=I476</f>
        <v>1</v>
      </c>
    </row>
    <row r="505" spans="1:16" ht="15.75">
      <c r="C505" s="140"/>
      <c r="I505" s="139"/>
      <c r="J505" s="104"/>
    </row>
    <row r="506" spans="1:16" ht="15.75">
      <c r="A506" s="157"/>
      <c r="B506" s="157"/>
      <c r="C506" s="158"/>
      <c r="D506" s="157"/>
      <c r="E506" s="157"/>
      <c r="F506" s="157"/>
      <c r="G506" s="157"/>
      <c r="H506" s="157"/>
      <c r="I506" s="159"/>
      <c r="J506" s="160"/>
      <c r="K506" s="157"/>
      <c r="L506" s="161"/>
      <c r="M506" s="161"/>
      <c r="N506" s="161"/>
      <c r="O506" s="161"/>
      <c r="P506" s="157"/>
    </row>
    <row r="508" spans="1:16" ht="15.75">
      <c r="A508" s="6" t="s">
        <v>36</v>
      </c>
      <c r="B508" s="6" t="s">
        <v>1</v>
      </c>
      <c r="C508" s="6">
        <v>44986</v>
      </c>
      <c r="D508" s="7" t="s">
        <v>37</v>
      </c>
      <c r="E508" s="7" t="s">
        <v>38</v>
      </c>
      <c r="F508" s="7" t="s">
        <v>39</v>
      </c>
      <c r="G508" s="7" t="s">
        <v>40</v>
      </c>
      <c r="H508" s="6">
        <v>45016</v>
      </c>
      <c r="I508" s="7" t="s">
        <v>41</v>
      </c>
      <c r="K508" s="45"/>
      <c r="L508" s="45" t="s">
        <v>42</v>
      </c>
      <c r="M508" s="45" t="s">
        <v>43</v>
      </c>
      <c r="N508" s="45" t="s">
        <v>44</v>
      </c>
      <c r="O508" s="45" t="s">
        <v>45</v>
      </c>
    </row>
    <row r="509" spans="1:16" ht="16.5">
      <c r="A509" s="58" t="str">
        <f>K509</f>
        <v>BCI</v>
      </c>
      <c r="B509" s="59" t="s">
        <v>46</v>
      </c>
      <c r="C509" s="61">
        <v>4918207</v>
      </c>
      <c r="D509" s="61">
        <f>+L509</f>
        <v>0</v>
      </c>
      <c r="E509" s="61">
        <f>+N509</f>
        <v>693345</v>
      </c>
      <c r="F509" s="61">
        <f>+M509</f>
        <v>2000000</v>
      </c>
      <c r="G509" s="61">
        <f t="shared" ref="G509:G523" si="252">+O509</f>
        <v>17494973</v>
      </c>
      <c r="H509" s="61">
        <v>19719835</v>
      </c>
      <c r="I509" s="61">
        <f>+C509+D509-E509-F509+G509</f>
        <v>19719835</v>
      </c>
      <c r="J509" s="9">
        <f>I509-H509</f>
        <v>0</v>
      </c>
      <c r="K509" s="45" t="s">
        <v>24</v>
      </c>
      <c r="L509" s="178"/>
      <c r="M509" s="178">
        <v>2000000</v>
      </c>
      <c r="N509" s="178">
        <v>693345</v>
      </c>
      <c r="O509" s="178">
        <v>17494973</v>
      </c>
    </row>
    <row r="510" spans="1:16" ht="16.5">
      <c r="A510" s="58" t="str">
        <f t="shared" ref="A510:A523" si="253">K510</f>
        <v>BCI-Sous Compte</v>
      </c>
      <c r="B510" s="59" t="s">
        <v>46</v>
      </c>
      <c r="C510" s="61">
        <v>2231034</v>
      </c>
      <c r="D510" s="61">
        <f t="shared" ref="D510:D521" si="254">+L510</f>
        <v>0</v>
      </c>
      <c r="E510" s="61">
        <f t="shared" ref="E510:E515" si="255">+N510</f>
        <v>2724801</v>
      </c>
      <c r="F510" s="61">
        <f t="shared" ref="F510:F518" si="256">+M510</f>
        <v>4000000</v>
      </c>
      <c r="G510" s="61">
        <f t="shared" si="252"/>
        <v>19110651</v>
      </c>
      <c r="H510" s="61">
        <v>14616884</v>
      </c>
      <c r="I510" s="61">
        <f>+C510+D510-E510-F510+G510</f>
        <v>14616884</v>
      </c>
      <c r="J510" s="9">
        <f t="shared" ref="J510:J517" si="257">I510-H510</f>
        <v>0</v>
      </c>
      <c r="K510" s="45" t="s">
        <v>147</v>
      </c>
      <c r="L510" s="178"/>
      <c r="M510" s="178">
        <v>4000000</v>
      </c>
      <c r="N510" s="178">
        <v>2724801</v>
      </c>
      <c r="O510" s="178">
        <v>19110651</v>
      </c>
    </row>
    <row r="511" spans="1:16" ht="16.5">
      <c r="A511" s="58" t="str">
        <f t="shared" si="253"/>
        <v>Caisse</v>
      </c>
      <c r="B511" s="59" t="s">
        <v>25</v>
      </c>
      <c r="C511" s="61">
        <v>925495</v>
      </c>
      <c r="D511" s="61">
        <f t="shared" si="254"/>
        <v>6008000</v>
      </c>
      <c r="E511" s="61">
        <f t="shared" si="255"/>
        <v>2280788</v>
      </c>
      <c r="F511" s="61">
        <f t="shared" si="256"/>
        <v>4242000</v>
      </c>
      <c r="G511" s="61">
        <f t="shared" si="252"/>
        <v>0</v>
      </c>
      <c r="H511" s="61">
        <v>410707</v>
      </c>
      <c r="I511" s="61">
        <f>+C511+D511-E511-F511+G511</f>
        <v>410707</v>
      </c>
      <c r="J511" s="101">
        <f t="shared" si="257"/>
        <v>0</v>
      </c>
      <c r="K511" s="45" t="s">
        <v>25</v>
      </c>
      <c r="L511" s="178">
        <v>6008000</v>
      </c>
      <c r="M511" s="178">
        <v>4242000</v>
      </c>
      <c r="N511" s="178">
        <v>2280788</v>
      </c>
      <c r="O511" s="178"/>
    </row>
    <row r="512" spans="1:16" ht="16.5">
      <c r="A512" s="58" t="str">
        <f t="shared" si="253"/>
        <v>Crépin</v>
      </c>
      <c r="B512" s="59" t="s">
        <v>153</v>
      </c>
      <c r="C512" s="61">
        <v>46045</v>
      </c>
      <c r="D512" s="61">
        <f t="shared" si="254"/>
        <v>1304000</v>
      </c>
      <c r="E512" s="61">
        <f t="shared" si="255"/>
        <v>1144025</v>
      </c>
      <c r="F512" s="61">
        <f t="shared" si="256"/>
        <v>0</v>
      </c>
      <c r="G512" s="61">
        <f t="shared" si="252"/>
        <v>0</v>
      </c>
      <c r="H512" s="61">
        <v>206020</v>
      </c>
      <c r="I512" s="61">
        <f>+C512+D512-E512-F512+G512</f>
        <v>206020</v>
      </c>
      <c r="J512" s="9">
        <f t="shared" si="257"/>
        <v>0</v>
      </c>
      <c r="K512" s="45" t="s">
        <v>47</v>
      </c>
      <c r="L512" s="178">
        <v>1304000</v>
      </c>
      <c r="M512" s="178">
        <v>0</v>
      </c>
      <c r="N512" s="178">
        <v>1144025</v>
      </c>
      <c r="O512" s="178"/>
    </row>
    <row r="513" spans="1:15" ht="16.5">
      <c r="A513" s="58" t="str">
        <f t="shared" si="253"/>
        <v>D58</v>
      </c>
      <c r="B513" s="59" t="s">
        <v>4</v>
      </c>
      <c r="C513" s="61">
        <v>107500</v>
      </c>
      <c r="D513" s="61">
        <f t="shared" si="254"/>
        <v>692000</v>
      </c>
      <c r="E513" s="61">
        <f t="shared" si="255"/>
        <v>694400</v>
      </c>
      <c r="F513" s="61">
        <f t="shared" si="256"/>
        <v>0</v>
      </c>
      <c r="G513" s="61">
        <f t="shared" si="252"/>
        <v>0</v>
      </c>
      <c r="H513" s="61">
        <v>105100</v>
      </c>
      <c r="I513" s="61">
        <f>+C513+D513-E513-F513+G513</f>
        <v>105100</v>
      </c>
      <c r="J513" s="9">
        <f t="shared" si="257"/>
        <v>0</v>
      </c>
      <c r="K513" s="45" t="s">
        <v>265</v>
      </c>
      <c r="L513" s="178">
        <v>692000</v>
      </c>
      <c r="M513" s="178">
        <v>0</v>
      </c>
      <c r="N513" s="178">
        <v>694400</v>
      </c>
      <c r="O513" s="178"/>
    </row>
    <row r="514" spans="1:15" ht="16.5">
      <c r="A514" s="58" t="str">
        <f t="shared" si="253"/>
        <v>Donald</v>
      </c>
      <c r="B514" s="59" t="s">
        <v>153</v>
      </c>
      <c r="C514" s="61">
        <v>8650</v>
      </c>
      <c r="D514" s="61">
        <f t="shared" si="254"/>
        <v>130000</v>
      </c>
      <c r="E514" s="61">
        <f t="shared" si="255"/>
        <v>119300</v>
      </c>
      <c r="F514" s="61">
        <f t="shared" si="256"/>
        <v>0</v>
      </c>
      <c r="G514" s="61">
        <f t="shared" si="252"/>
        <v>0</v>
      </c>
      <c r="H514" s="61">
        <v>19350</v>
      </c>
      <c r="I514" s="61">
        <f t="shared" ref="I514:I515" si="258">+C514+D514-E514-F514+G514</f>
        <v>19350</v>
      </c>
      <c r="J514" s="9">
        <f t="shared" si="257"/>
        <v>0</v>
      </c>
      <c r="K514" s="45" t="s">
        <v>252</v>
      </c>
      <c r="L514" s="178">
        <v>130000</v>
      </c>
      <c r="M514" s="178">
        <v>0</v>
      </c>
      <c r="N514" s="178">
        <v>119300</v>
      </c>
      <c r="O514" s="178"/>
    </row>
    <row r="515" spans="1:15" ht="16.5">
      <c r="A515" s="58" t="str">
        <f t="shared" si="253"/>
        <v>Evariste</v>
      </c>
      <c r="B515" s="59" t="s">
        <v>154</v>
      </c>
      <c r="C515" s="61">
        <v>18325</v>
      </c>
      <c r="D515" s="61">
        <f t="shared" si="254"/>
        <v>164000</v>
      </c>
      <c r="E515" s="61">
        <f t="shared" si="255"/>
        <v>156900</v>
      </c>
      <c r="F515" s="61">
        <f t="shared" si="256"/>
        <v>0</v>
      </c>
      <c r="G515" s="61">
        <f t="shared" si="252"/>
        <v>0</v>
      </c>
      <c r="H515" s="61">
        <v>25425</v>
      </c>
      <c r="I515" s="61">
        <f t="shared" si="258"/>
        <v>25425</v>
      </c>
      <c r="J515" s="9">
        <f t="shared" si="257"/>
        <v>0</v>
      </c>
      <c r="K515" s="45" t="s">
        <v>31</v>
      </c>
      <c r="L515" s="178">
        <v>164000</v>
      </c>
      <c r="M515" s="178">
        <v>0</v>
      </c>
      <c r="N515" s="178">
        <v>156900</v>
      </c>
      <c r="O515" s="178"/>
    </row>
    <row r="516" spans="1:15" ht="16.5">
      <c r="A516" s="58" t="str">
        <f t="shared" si="253"/>
        <v>I55S</v>
      </c>
      <c r="B516" s="115" t="s">
        <v>4</v>
      </c>
      <c r="C516" s="117">
        <v>233614</v>
      </c>
      <c r="D516" s="117">
        <f t="shared" si="254"/>
        <v>0</v>
      </c>
      <c r="E516" s="117">
        <f>+N516</f>
        <v>0</v>
      </c>
      <c r="F516" s="117">
        <f t="shared" si="256"/>
        <v>0</v>
      </c>
      <c r="G516" s="117">
        <f t="shared" si="252"/>
        <v>0</v>
      </c>
      <c r="H516" s="117">
        <v>233614</v>
      </c>
      <c r="I516" s="117">
        <f>+C516+D516-E516-F516+G516</f>
        <v>233614</v>
      </c>
      <c r="J516" s="9">
        <f t="shared" si="257"/>
        <v>0</v>
      </c>
      <c r="K516" s="45" t="s">
        <v>84</v>
      </c>
      <c r="L516" s="178"/>
      <c r="M516" s="178"/>
      <c r="N516" s="178"/>
      <c r="O516" s="178"/>
    </row>
    <row r="517" spans="1:15" ht="16.5">
      <c r="A517" s="58" t="str">
        <f t="shared" si="253"/>
        <v>I73X</v>
      </c>
      <c r="B517" s="115" t="s">
        <v>4</v>
      </c>
      <c r="C517" s="117">
        <v>249769</v>
      </c>
      <c r="D517" s="117">
        <f t="shared" si="254"/>
        <v>0</v>
      </c>
      <c r="E517" s="117">
        <f>+N517</f>
        <v>0</v>
      </c>
      <c r="F517" s="117">
        <f t="shared" si="256"/>
        <v>0</v>
      </c>
      <c r="G517" s="117">
        <f t="shared" si="252"/>
        <v>0</v>
      </c>
      <c r="H517" s="117">
        <v>249769</v>
      </c>
      <c r="I517" s="117">
        <f t="shared" ref="I517:I521" si="259">+C517+D517-E517-F517+G517</f>
        <v>249769</v>
      </c>
      <c r="J517" s="9">
        <f t="shared" si="257"/>
        <v>0</v>
      </c>
      <c r="K517" s="45" t="s">
        <v>83</v>
      </c>
      <c r="L517" s="178"/>
      <c r="M517" s="178"/>
      <c r="N517" s="178"/>
      <c r="O517" s="178"/>
    </row>
    <row r="518" spans="1:15" ht="16.5">
      <c r="A518" s="58" t="str">
        <f t="shared" si="253"/>
        <v>Grace</v>
      </c>
      <c r="B518" s="59" t="s">
        <v>2</v>
      </c>
      <c r="C518" s="181">
        <v>11250</v>
      </c>
      <c r="D518" s="61">
        <f t="shared" si="254"/>
        <v>363000</v>
      </c>
      <c r="E518" s="61">
        <f t="shared" ref="E518" si="260">+N518</f>
        <v>182650</v>
      </c>
      <c r="F518" s="61">
        <f t="shared" si="256"/>
        <v>25000</v>
      </c>
      <c r="G518" s="61">
        <f t="shared" si="252"/>
        <v>0</v>
      </c>
      <c r="H518" s="181">
        <v>166600</v>
      </c>
      <c r="I518" s="181">
        <f t="shared" si="259"/>
        <v>166600</v>
      </c>
      <c r="J518" s="182">
        <f>I518-H518</f>
        <v>0</v>
      </c>
      <c r="K518" s="183" t="s">
        <v>142</v>
      </c>
      <c r="L518" s="178">
        <v>363000</v>
      </c>
      <c r="M518" s="178">
        <v>25000</v>
      </c>
      <c r="N518" s="178">
        <v>182650</v>
      </c>
      <c r="O518" s="178"/>
    </row>
    <row r="519" spans="1:15" ht="16.5">
      <c r="A519" s="58" t="str">
        <f t="shared" si="253"/>
        <v>Hurielle</v>
      </c>
      <c r="B519" s="97" t="s">
        <v>153</v>
      </c>
      <c r="C519" s="61">
        <v>39355</v>
      </c>
      <c r="D519" s="61">
        <f t="shared" si="254"/>
        <v>185000</v>
      </c>
      <c r="E519" s="61">
        <f>+N519</f>
        <v>188350</v>
      </c>
      <c r="F519" s="61">
        <f>+M519</f>
        <v>8000</v>
      </c>
      <c r="G519" s="61">
        <f t="shared" si="252"/>
        <v>0</v>
      </c>
      <c r="H519" s="61">
        <v>28005</v>
      </c>
      <c r="I519" s="61">
        <f t="shared" si="259"/>
        <v>28005</v>
      </c>
      <c r="J519" s="9">
        <f t="shared" ref="J519" si="261">I519-H519</f>
        <v>0</v>
      </c>
      <c r="K519" s="45" t="s">
        <v>196</v>
      </c>
      <c r="L519" s="178">
        <v>185000</v>
      </c>
      <c r="M519" s="178">
        <v>8000</v>
      </c>
      <c r="N519" s="178">
        <v>188350</v>
      </c>
      <c r="O519" s="178"/>
    </row>
    <row r="520" spans="1:15" ht="16.5">
      <c r="A520" s="58" t="str">
        <f t="shared" si="253"/>
        <v>Merveille</v>
      </c>
      <c r="B520" s="59" t="s">
        <v>2</v>
      </c>
      <c r="C520" s="181">
        <v>14300</v>
      </c>
      <c r="D520" s="61">
        <f t="shared" si="254"/>
        <v>35000</v>
      </c>
      <c r="E520" s="61">
        <f t="shared" ref="E520:E523" si="262">+N520</f>
        <v>30500</v>
      </c>
      <c r="F520" s="61">
        <f t="shared" ref="F520:F523" si="263">+M520</f>
        <v>0</v>
      </c>
      <c r="G520" s="61">
        <f t="shared" si="252"/>
        <v>0</v>
      </c>
      <c r="H520" s="181">
        <v>18800</v>
      </c>
      <c r="I520" s="181">
        <f t="shared" si="259"/>
        <v>18800</v>
      </c>
      <c r="J520" s="182">
        <f>I520-H520</f>
        <v>0</v>
      </c>
      <c r="K520" s="183" t="s">
        <v>93</v>
      </c>
      <c r="L520" s="178">
        <v>35000</v>
      </c>
      <c r="M520" s="178">
        <v>0</v>
      </c>
      <c r="N520" s="178">
        <v>30500</v>
      </c>
      <c r="O520" s="178"/>
    </row>
    <row r="521" spans="1:15" ht="16.5">
      <c r="A521" s="58" t="str">
        <f t="shared" si="253"/>
        <v>P29</v>
      </c>
      <c r="B521" s="97" t="s">
        <v>4</v>
      </c>
      <c r="C521" s="61">
        <v>100600</v>
      </c>
      <c r="D521" s="61">
        <f t="shared" si="254"/>
        <v>589000</v>
      </c>
      <c r="E521" s="61">
        <f t="shared" si="262"/>
        <v>453600</v>
      </c>
      <c r="F521" s="61">
        <f t="shared" si="263"/>
        <v>0</v>
      </c>
      <c r="G521" s="61">
        <f t="shared" si="252"/>
        <v>0</v>
      </c>
      <c r="H521" s="61">
        <v>236000</v>
      </c>
      <c r="I521" s="61">
        <f t="shared" si="259"/>
        <v>236000</v>
      </c>
      <c r="J521" s="9">
        <f t="shared" ref="J521:J522" si="264">I521-H521</f>
        <v>0</v>
      </c>
      <c r="K521" s="45" t="s">
        <v>29</v>
      </c>
      <c r="L521" s="178">
        <v>589000</v>
      </c>
      <c r="M521" s="178">
        <v>0</v>
      </c>
      <c r="N521" s="178">
        <v>453600</v>
      </c>
      <c r="O521" s="178"/>
    </row>
    <row r="522" spans="1:15" ht="16.5">
      <c r="A522" s="58" t="str">
        <f t="shared" si="253"/>
        <v>T73</v>
      </c>
      <c r="B522" s="59" t="s">
        <v>4</v>
      </c>
      <c r="C522" s="61">
        <v>208300</v>
      </c>
      <c r="D522" s="61">
        <f>+L522</f>
        <v>805000</v>
      </c>
      <c r="E522" s="61">
        <f t="shared" si="262"/>
        <v>701600</v>
      </c>
      <c r="F522" s="61">
        <f t="shared" si="263"/>
        <v>0</v>
      </c>
      <c r="G522" s="61">
        <f t="shared" si="252"/>
        <v>0</v>
      </c>
      <c r="H522" s="61">
        <v>311700</v>
      </c>
      <c r="I522" s="61">
        <f>+C522+D522-E522-F522+G522</f>
        <v>311700</v>
      </c>
      <c r="J522" s="9">
        <f t="shared" si="264"/>
        <v>0</v>
      </c>
      <c r="K522" s="45" t="s">
        <v>264</v>
      </c>
      <c r="L522" s="178">
        <v>805000</v>
      </c>
      <c r="M522" s="178">
        <v>0</v>
      </c>
      <c r="N522" s="178">
        <v>701600</v>
      </c>
      <c r="O522" s="178"/>
    </row>
    <row r="523" spans="1:15" ht="16.5">
      <c r="A523" s="58" t="str">
        <f t="shared" si="253"/>
        <v>Tiffany</v>
      </c>
      <c r="B523" s="59" t="s">
        <v>2</v>
      </c>
      <c r="C523" s="61">
        <v>26676</v>
      </c>
      <c r="D523" s="61">
        <f t="shared" ref="D523" si="265">+L523</f>
        <v>0</v>
      </c>
      <c r="E523" s="61">
        <f t="shared" si="262"/>
        <v>10000</v>
      </c>
      <c r="F523" s="61">
        <f t="shared" si="263"/>
        <v>0</v>
      </c>
      <c r="G523" s="61">
        <f t="shared" si="252"/>
        <v>0</v>
      </c>
      <c r="H523" s="61">
        <v>16676</v>
      </c>
      <c r="I523" s="61">
        <f>+C523+D523-E523-F523+G523</f>
        <v>16676</v>
      </c>
      <c r="J523" s="9">
        <f>I523-H523</f>
        <v>0</v>
      </c>
      <c r="K523" s="45" t="s">
        <v>112</v>
      </c>
      <c r="L523" s="178">
        <v>0</v>
      </c>
      <c r="M523" s="178">
        <v>0</v>
      </c>
      <c r="N523" s="178">
        <v>10000</v>
      </c>
      <c r="O523" s="178"/>
    </row>
    <row r="524" spans="1:15" ht="16.5">
      <c r="A524" s="10" t="s">
        <v>50</v>
      </c>
      <c r="B524" s="11"/>
      <c r="C524" s="12">
        <f t="shared" ref="C524:I524" si="266">SUM(C509:C523)</f>
        <v>9139120</v>
      </c>
      <c r="D524" s="57">
        <f t="shared" si="266"/>
        <v>10275000</v>
      </c>
      <c r="E524" s="57">
        <f t="shared" si="266"/>
        <v>9380259</v>
      </c>
      <c r="F524" s="57">
        <f t="shared" si="266"/>
        <v>10275000</v>
      </c>
      <c r="G524" s="57">
        <f t="shared" si="266"/>
        <v>36605624</v>
      </c>
      <c r="H524" s="57">
        <f t="shared" si="266"/>
        <v>36364485</v>
      </c>
      <c r="I524" s="57">
        <f t="shared" si="266"/>
        <v>36364485</v>
      </c>
      <c r="J524" s="9">
        <f>I524-H524</f>
        <v>0</v>
      </c>
      <c r="K524" s="3"/>
      <c r="L524" s="47">
        <f>+SUM(L509:L523)</f>
        <v>10275000</v>
      </c>
      <c r="M524" s="47">
        <f>+SUM(M509:M523)</f>
        <v>10275000</v>
      </c>
      <c r="N524" s="47">
        <f>+SUM(N509:N523)</f>
        <v>9380259</v>
      </c>
      <c r="O524" s="47">
        <f>+SUM(O509:O523)</f>
        <v>36605624</v>
      </c>
    </row>
    <row r="525" spans="1:15" ht="16.5">
      <c r="A525" s="10"/>
      <c r="B525" s="11"/>
      <c r="C525" s="12"/>
      <c r="D525" s="13"/>
      <c r="E525" s="12"/>
      <c r="F525" s="13"/>
      <c r="G525" s="12"/>
      <c r="H525" s="12"/>
      <c r="I525" s="133" t="b">
        <f>I524=D527</f>
        <v>1</v>
      </c>
      <c r="J525" s="9">
        <f>H524-I524</f>
        <v>0</v>
      </c>
      <c r="L525" s="5"/>
      <c r="M525" s="5"/>
      <c r="N525" s="5"/>
      <c r="O525" s="5"/>
    </row>
    <row r="526" spans="1:15" ht="16.5">
      <c r="A526" s="10" t="s">
        <v>276</v>
      </c>
      <c r="B526" s="11" t="s">
        <v>189</v>
      </c>
      <c r="C526" s="12" t="s">
        <v>277</v>
      </c>
      <c r="D526" s="12" t="s">
        <v>278</v>
      </c>
      <c r="E526" s="12" t="s">
        <v>51</v>
      </c>
      <c r="F526" s="12"/>
      <c r="G526" s="12">
        <f>+D524-F524</f>
        <v>0</v>
      </c>
      <c r="H526" s="12"/>
      <c r="I526" s="206"/>
    </row>
    <row r="527" spans="1:15" ht="16.5">
      <c r="A527" s="14">
        <f>C524</f>
        <v>9139120</v>
      </c>
      <c r="B527" s="15">
        <f>G524</f>
        <v>36605624</v>
      </c>
      <c r="C527" s="12">
        <f>E524</f>
        <v>9380259</v>
      </c>
      <c r="D527" s="12">
        <f>A527+B527-C527</f>
        <v>36364485</v>
      </c>
      <c r="E527" s="13">
        <f>I524-D527</f>
        <v>0</v>
      </c>
      <c r="F527" s="12"/>
      <c r="G527" s="12"/>
      <c r="H527" s="12"/>
      <c r="I527" s="12"/>
    </row>
    <row r="528" spans="1:15" ht="16.5">
      <c r="A528" s="14"/>
      <c r="B528" s="15"/>
      <c r="C528" s="12"/>
      <c r="D528" s="12"/>
      <c r="E528" s="13"/>
      <c r="F528" s="12"/>
      <c r="G528" s="12"/>
      <c r="H528" s="12"/>
      <c r="I528" s="12"/>
    </row>
    <row r="529" spans="1:11">
      <c r="A529" s="16" t="s">
        <v>52</v>
      </c>
      <c r="B529" s="16"/>
      <c r="C529" s="16"/>
      <c r="D529" s="17"/>
      <c r="E529" s="17"/>
      <c r="F529" s="17"/>
      <c r="G529" s="17"/>
      <c r="H529" s="17"/>
      <c r="I529" s="17"/>
    </row>
    <row r="530" spans="1:11">
      <c r="A530" s="18" t="s">
        <v>279</v>
      </c>
      <c r="B530" s="18"/>
      <c r="C530" s="18"/>
      <c r="D530" s="18"/>
      <c r="E530" s="18"/>
      <c r="F530" s="18"/>
      <c r="G530" s="18"/>
      <c r="H530" s="18"/>
      <c r="I530" s="18"/>
      <c r="J530" s="18"/>
    </row>
    <row r="531" spans="1:11">
      <c r="A531" s="19"/>
      <c r="B531" s="17"/>
      <c r="C531" s="20"/>
      <c r="D531" s="20"/>
      <c r="E531" s="20"/>
      <c r="F531" s="20"/>
      <c r="G531" s="20"/>
      <c r="H531" s="17"/>
      <c r="I531" s="17"/>
    </row>
    <row r="532" spans="1:11">
      <c r="A532" s="166" t="s">
        <v>53</v>
      </c>
      <c r="B532" s="168" t="s">
        <v>54</v>
      </c>
      <c r="C532" s="170" t="s">
        <v>280</v>
      </c>
      <c r="D532" s="171" t="s">
        <v>55</v>
      </c>
      <c r="E532" s="172"/>
      <c r="F532" s="172"/>
      <c r="G532" s="173"/>
      <c r="H532" s="174" t="s">
        <v>56</v>
      </c>
      <c r="I532" s="162" t="s">
        <v>57</v>
      </c>
      <c r="J532" s="204"/>
    </row>
    <row r="533" spans="1:11" ht="25.5">
      <c r="A533" s="167"/>
      <c r="B533" s="169"/>
      <c r="C533" s="22"/>
      <c r="D533" s="21" t="s">
        <v>24</v>
      </c>
      <c r="E533" s="21" t="s">
        <v>25</v>
      </c>
      <c r="F533" s="22" t="s">
        <v>122</v>
      </c>
      <c r="G533" s="21" t="s">
        <v>58</v>
      </c>
      <c r="H533" s="175"/>
      <c r="I533" s="163"/>
      <c r="J533" s="165" t="s">
        <v>281</v>
      </c>
      <c r="K533" s="142"/>
    </row>
    <row r="534" spans="1:11">
      <c r="A534" s="23"/>
      <c r="B534" s="24" t="s">
        <v>59</v>
      </c>
      <c r="C534" s="25"/>
      <c r="D534" s="25"/>
      <c r="E534" s="25"/>
      <c r="F534" s="25"/>
      <c r="G534" s="25"/>
      <c r="H534" s="25"/>
      <c r="I534" s="26"/>
      <c r="J534" s="165"/>
      <c r="K534" s="142"/>
    </row>
    <row r="535" spans="1:11">
      <c r="A535" s="121" t="s">
        <v>119</v>
      </c>
      <c r="B535" s="126" t="s">
        <v>47</v>
      </c>
      <c r="C535" s="32">
        <f>+C512</f>
        <v>46045</v>
      </c>
      <c r="D535" s="31"/>
      <c r="E535" s="32">
        <f>+D512</f>
        <v>1304000</v>
      </c>
      <c r="F535" s="32"/>
      <c r="G535" s="32"/>
      <c r="H535" s="55">
        <f>+F512</f>
        <v>0</v>
      </c>
      <c r="I535" s="32">
        <f>+E512</f>
        <v>1144025</v>
      </c>
      <c r="J535" s="30">
        <f t="shared" ref="J535:J538" si="267">+SUM(C535:G535)-(H535+I535)</f>
        <v>206020</v>
      </c>
      <c r="K535" s="143" t="b">
        <f t="shared" ref="K535:K546" si="268">J535=I512</f>
        <v>1</v>
      </c>
    </row>
    <row r="536" spans="1:11">
      <c r="A536" s="121" t="str">
        <f>+A535</f>
        <v>MARS</v>
      </c>
      <c r="B536" s="126" t="s">
        <v>265</v>
      </c>
      <c r="C536" s="32">
        <f t="shared" ref="C536:C538" si="269">+C513</f>
        <v>107500</v>
      </c>
      <c r="D536" s="31"/>
      <c r="E536" s="32">
        <f t="shared" ref="E536:E538" si="270">+D513</f>
        <v>692000</v>
      </c>
      <c r="F536" s="32"/>
      <c r="G536" s="32"/>
      <c r="H536" s="55">
        <f t="shared" ref="H536:H538" si="271">+F513</f>
        <v>0</v>
      </c>
      <c r="I536" s="32">
        <f t="shared" ref="I536:I538" si="272">+E513</f>
        <v>694400</v>
      </c>
      <c r="J536" s="30">
        <f t="shared" si="267"/>
        <v>105100</v>
      </c>
      <c r="K536" s="143" t="b">
        <f t="shared" si="268"/>
        <v>1</v>
      </c>
    </row>
    <row r="537" spans="1:11">
      <c r="A537" s="121" t="str">
        <f t="shared" ref="A537:A546" si="273">+A536</f>
        <v>MARS</v>
      </c>
      <c r="B537" s="126" t="s">
        <v>252</v>
      </c>
      <c r="C537" s="32">
        <f t="shared" si="269"/>
        <v>8650</v>
      </c>
      <c r="D537" s="31"/>
      <c r="E537" s="32">
        <f t="shared" si="270"/>
        <v>130000</v>
      </c>
      <c r="F537" s="32"/>
      <c r="G537" s="32"/>
      <c r="H537" s="55">
        <f t="shared" si="271"/>
        <v>0</v>
      </c>
      <c r="I537" s="32">
        <f t="shared" si="272"/>
        <v>119300</v>
      </c>
      <c r="J537" s="30">
        <f t="shared" si="267"/>
        <v>19350</v>
      </c>
      <c r="K537" s="143" t="b">
        <f t="shared" si="268"/>
        <v>1</v>
      </c>
    </row>
    <row r="538" spans="1:11">
      <c r="A538" s="121" t="str">
        <f t="shared" si="273"/>
        <v>MARS</v>
      </c>
      <c r="B538" s="126" t="s">
        <v>31</v>
      </c>
      <c r="C538" s="32">
        <f t="shared" si="269"/>
        <v>18325</v>
      </c>
      <c r="D538" s="31"/>
      <c r="E538" s="32">
        <f t="shared" si="270"/>
        <v>164000</v>
      </c>
      <c r="F538" s="32"/>
      <c r="G538" s="32"/>
      <c r="H538" s="55">
        <f t="shared" si="271"/>
        <v>0</v>
      </c>
      <c r="I538" s="32">
        <f t="shared" si="272"/>
        <v>156900</v>
      </c>
      <c r="J538" s="30">
        <f t="shared" si="267"/>
        <v>25425</v>
      </c>
      <c r="K538" s="143" t="b">
        <f t="shared" si="268"/>
        <v>1</v>
      </c>
    </row>
    <row r="539" spans="1:11">
      <c r="A539" s="121" t="str">
        <f t="shared" si="273"/>
        <v>MARS</v>
      </c>
      <c r="B539" s="128" t="s">
        <v>84</v>
      </c>
      <c r="C539" s="119">
        <f>+C516</f>
        <v>233614</v>
      </c>
      <c r="D539" s="122"/>
      <c r="E539" s="119">
        <f>+D516</f>
        <v>0</v>
      </c>
      <c r="F539" s="136"/>
      <c r="G539" s="136"/>
      <c r="H539" s="154">
        <f>+F516</f>
        <v>0</v>
      </c>
      <c r="I539" s="119">
        <f>+E516</f>
        <v>0</v>
      </c>
      <c r="J539" s="120">
        <f>+SUM(C539:G539)-(H539+I539)</f>
        <v>233614</v>
      </c>
      <c r="K539" s="143" t="b">
        <f t="shared" si="268"/>
        <v>1</v>
      </c>
    </row>
    <row r="540" spans="1:11">
      <c r="A540" s="121" t="str">
        <f t="shared" si="273"/>
        <v>MARS</v>
      </c>
      <c r="B540" s="128" t="s">
        <v>83</v>
      </c>
      <c r="C540" s="119">
        <f>+C517</f>
        <v>249769</v>
      </c>
      <c r="D540" s="122"/>
      <c r="E540" s="119">
        <f>+D517</f>
        <v>0</v>
      </c>
      <c r="F540" s="136"/>
      <c r="G540" s="136"/>
      <c r="H540" s="154">
        <f>+F517</f>
        <v>0</v>
      </c>
      <c r="I540" s="119">
        <f>+E517</f>
        <v>0</v>
      </c>
      <c r="J540" s="120">
        <f t="shared" ref="J540:J546" si="274">+SUM(C540:G540)-(H540+I540)</f>
        <v>249769</v>
      </c>
      <c r="K540" s="143" t="b">
        <f t="shared" si="268"/>
        <v>1</v>
      </c>
    </row>
    <row r="541" spans="1:11">
      <c r="A541" s="121" t="str">
        <f t="shared" si="273"/>
        <v>MARS</v>
      </c>
      <c r="B541" s="126" t="s">
        <v>142</v>
      </c>
      <c r="C541" s="32">
        <f>+C518</f>
        <v>11250</v>
      </c>
      <c r="D541" s="31"/>
      <c r="E541" s="32">
        <f>+D518</f>
        <v>363000</v>
      </c>
      <c r="F541" s="32"/>
      <c r="G541" s="103"/>
      <c r="H541" s="55">
        <f>+F518</f>
        <v>25000</v>
      </c>
      <c r="I541" s="32">
        <f>+E518</f>
        <v>182650</v>
      </c>
      <c r="J541" s="30">
        <f t="shared" si="274"/>
        <v>166600</v>
      </c>
      <c r="K541" s="143" t="b">
        <f t="shared" si="268"/>
        <v>1</v>
      </c>
    </row>
    <row r="542" spans="1:11">
      <c r="A542" s="121" t="str">
        <f t="shared" si="273"/>
        <v>MARS</v>
      </c>
      <c r="B542" s="126" t="s">
        <v>196</v>
      </c>
      <c r="C542" s="32">
        <f>+C519</f>
        <v>39355</v>
      </c>
      <c r="D542" s="31"/>
      <c r="E542" s="32">
        <f>+D519</f>
        <v>185000</v>
      </c>
      <c r="F542" s="32"/>
      <c r="G542" s="103"/>
      <c r="H542" s="55">
        <f>+F519</f>
        <v>8000</v>
      </c>
      <c r="I542" s="32">
        <f>+E519</f>
        <v>188350</v>
      </c>
      <c r="J542" s="30">
        <f t="shared" si="274"/>
        <v>28005</v>
      </c>
      <c r="K542" s="143" t="b">
        <f t="shared" si="268"/>
        <v>1</v>
      </c>
    </row>
    <row r="543" spans="1:11">
      <c r="A543" s="121" t="str">
        <f>A542</f>
        <v>MARS</v>
      </c>
      <c r="B543" s="126" t="s">
        <v>93</v>
      </c>
      <c r="C543" s="32">
        <f t="shared" ref="C543:C546" si="275">+C520</f>
        <v>14300</v>
      </c>
      <c r="D543" s="31"/>
      <c r="E543" s="32">
        <f t="shared" ref="E543:E546" si="276">+D520</f>
        <v>35000</v>
      </c>
      <c r="F543" s="32"/>
      <c r="G543" s="103"/>
      <c r="H543" s="55">
        <f t="shared" ref="H543:H546" si="277">+F520</f>
        <v>0</v>
      </c>
      <c r="I543" s="32">
        <f t="shared" ref="I543:I546" si="278">+E520</f>
        <v>30500</v>
      </c>
      <c r="J543" s="30">
        <f t="shared" si="274"/>
        <v>18800</v>
      </c>
      <c r="K543" s="143" t="b">
        <f t="shared" si="268"/>
        <v>1</v>
      </c>
    </row>
    <row r="544" spans="1:11">
      <c r="A544" s="121" t="str">
        <f t="shared" si="273"/>
        <v>MARS</v>
      </c>
      <c r="B544" s="126" t="s">
        <v>29</v>
      </c>
      <c r="C544" s="32">
        <f t="shared" si="275"/>
        <v>100600</v>
      </c>
      <c r="D544" s="31"/>
      <c r="E544" s="32">
        <f t="shared" si="276"/>
        <v>589000</v>
      </c>
      <c r="F544" s="32"/>
      <c r="G544" s="103"/>
      <c r="H544" s="55">
        <f t="shared" si="277"/>
        <v>0</v>
      </c>
      <c r="I544" s="32">
        <f t="shared" si="278"/>
        <v>453600</v>
      </c>
      <c r="J544" s="30">
        <f t="shared" si="274"/>
        <v>236000</v>
      </c>
      <c r="K544" s="143" t="b">
        <f t="shared" si="268"/>
        <v>1</v>
      </c>
    </row>
    <row r="545" spans="1:16">
      <c r="A545" s="121" t="str">
        <f t="shared" si="273"/>
        <v>MARS</v>
      </c>
      <c r="B545" s="127" t="s">
        <v>264</v>
      </c>
      <c r="C545" s="32">
        <f t="shared" si="275"/>
        <v>208300</v>
      </c>
      <c r="D545" s="118"/>
      <c r="E545" s="32">
        <f t="shared" si="276"/>
        <v>805000</v>
      </c>
      <c r="F545" s="51"/>
      <c r="G545" s="137"/>
      <c r="H545" s="55">
        <f t="shared" si="277"/>
        <v>0</v>
      </c>
      <c r="I545" s="32">
        <f t="shared" si="278"/>
        <v>701600</v>
      </c>
      <c r="J545" s="30">
        <f t="shared" si="274"/>
        <v>311700</v>
      </c>
      <c r="K545" s="143" t="b">
        <f t="shared" si="268"/>
        <v>1</v>
      </c>
    </row>
    <row r="546" spans="1:16">
      <c r="A546" s="121" t="str">
        <f t="shared" si="273"/>
        <v>MARS</v>
      </c>
      <c r="B546" s="127" t="s">
        <v>112</v>
      </c>
      <c r="C546" s="32">
        <f t="shared" si="275"/>
        <v>26676</v>
      </c>
      <c r="D546" s="118"/>
      <c r="E546" s="32">
        <f t="shared" si="276"/>
        <v>0</v>
      </c>
      <c r="F546" s="51"/>
      <c r="G546" s="137"/>
      <c r="H546" s="55">
        <f t="shared" si="277"/>
        <v>0</v>
      </c>
      <c r="I546" s="32">
        <f t="shared" si="278"/>
        <v>10000</v>
      </c>
      <c r="J546" s="30">
        <f t="shared" si="274"/>
        <v>16676</v>
      </c>
      <c r="K546" s="143" t="b">
        <f t="shared" si="268"/>
        <v>1</v>
      </c>
    </row>
    <row r="547" spans="1:16">
      <c r="A547" s="34" t="s">
        <v>60</v>
      </c>
      <c r="B547" s="35"/>
      <c r="C547" s="35"/>
      <c r="D547" s="35"/>
      <c r="E547" s="35"/>
      <c r="F547" s="35"/>
      <c r="G547" s="35"/>
      <c r="H547" s="35"/>
      <c r="I547" s="35"/>
      <c r="J547" s="36"/>
      <c r="K547" s="142"/>
    </row>
    <row r="548" spans="1:16">
      <c r="A548" s="121" t="str">
        <f>A546</f>
        <v>MARS</v>
      </c>
      <c r="B548" s="37" t="s">
        <v>61</v>
      </c>
      <c r="C548" s="38">
        <f>+C511</f>
        <v>925495</v>
      </c>
      <c r="D548" s="49"/>
      <c r="E548" s="49">
        <f>D511</f>
        <v>6008000</v>
      </c>
      <c r="F548" s="49"/>
      <c r="G548" s="124"/>
      <c r="H548" s="51">
        <f>+F511</f>
        <v>4242000</v>
      </c>
      <c r="I548" s="125">
        <f>+E511</f>
        <v>2280788</v>
      </c>
      <c r="J548" s="30">
        <f>+SUM(C548:G548)-(H548+I548)</f>
        <v>410707</v>
      </c>
      <c r="K548" s="143" t="b">
        <f>J548=I511</f>
        <v>1</v>
      </c>
    </row>
    <row r="549" spans="1:16">
      <c r="A549" s="43" t="s">
        <v>62</v>
      </c>
      <c r="B549" s="24"/>
      <c r="C549" s="35"/>
      <c r="D549" s="24"/>
      <c r="E549" s="24"/>
      <c r="F549" s="24"/>
      <c r="G549" s="24"/>
      <c r="H549" s="24"/>
      <c r="I549" s="24"/>
      <c r="J549" s="36"/>
      <c r="K549" s="142"/>
    </row>
    <row r="550" spans="1:16">
      <c r="A550" s="121" t="str">
        <f>+A548</f>
        <v>MARS</v>
      </c>
      <c r="B550" s="37" t="s">
        <v>24</v>
      </c>
      <c r="C550" s="124">
        <f>+C509</f>
        <v>4918207</v>
      </c>
      <c r="D550" s="131">
        <f>+G509</f>
        <v>17494973</v>
      </c>
      <c r="E550" s="49"/>
      <c r="F550" s="49"/>
      <c r="G550" s="49"/>
      <c r="H550" s="51">
        <f>+F509</f>
        <v>2000000</v>
      </c>
      <c r="I550" s="53">
        <f>+E509</f>
        <v>693345</v>
      </c>
      <c r="J550" s="30">
        <f>+SUM(C550:G550)-(H550+I550)</f>
        <v>19719835</v>
      </c>
      <c r="K550" s="143" t="b">
        <f>+J550=I509</f>
        <v>1</v>
      </c>
    </row>
    <row r="551" spans="1:16">
      <c r="A551" s="121" t="str">
        <f t="shared" ref="A551" si="279">+A550</f>
        <v>MARS</v>
      </c>
      <c r="B551" s="37" t="s">
        <v>64</v>
      </c>
      <c r="C551" s="124">
        <f>+C510</f>
        <v>2231034</v>
      </c>
      <c r="D551" s="49">
        <f>+G510</f>
        <v>19110651</v>
      </c>
      <c r="E551" s="48"/>
      <c r="F551" s="48"/>
      <c r="G551" s="48"/>
      <c r="H551" s="32">
        <f>+F510</f>
        <v>4000000</v>
      </c>
      <c r="I551" s="50">
        <f>+E510</f>
        <v>2724801</v>
      </c>
      <c r="J551" s="30">
        <f>SUM(C551:G551)-(H551+I551)</f>
        <v>14616884</v>
      </c>
      <c r="K551" s="143" t="b">
        <f>+J551=I510</f>
        <v>1</v>
      </c>
    </row>
    <row r="552" spans="1:16" ht="15.75">
      <c r="C552" s="140">
        <f>SUM(C535:C551)</f>
        <v>9139120</v>
      </c>
      <c r="I552" s="139">
        <f>SUM(I535:I551)</f>
        <v>9380259</v>
      </c>
      <c r="J552" s="104">
        <f>+SUM(J535:J551)</f>
        <v>36364485</v>
      </c>
      <c r="K552" s="5" t="b">
        <f>J552=I524</f>
        <v>1</v>
      </c>
    </row>
    <row r="553" spans="1:16" ht="15.75">
      <c r="C553" s="140"/>
      <c r="I553" s="139"/>
      <c r="J553" s="104"/>
    </row>
    <row r="554" spans="1:16" ht="15.75">
      <c r="A554" s="157"/>
      <c r="B554" s="157"/>
      <c r="C554" s="158"/>
      <c r="D554" s="157"/>
      <c r="E554" s="157"/>
      <c r="F554" s="157"/>
      <c r="G554" s="157"/>
      <c r="H554" s="157"/>
      <c r="I554" s="159"/>
      <c r="J554" s="160"/>
      <c r="K554" s="157"/>
      <c r="L554" s="161"/>
      <c r="M554" s="161"/>
      <c r="N554" s="161"/>
      <c r="O554" s="161"/>
      <c r="P554" s="157"/>
    </row>
    <row r="556" spans="1:16" ht="15.75">
      <c r="A556" s="6" t="s">
        <v>36</v>
      </c>
      <c r="B556" s="6" t="s">
        <v>1</v>
      </c>
      <c r="C556" s="6">
        <v>44958</v>
      </c>
      <c r="D556" s="7" t="s">
        <v>37</v>
      </c>
      <c r="E556" s="7" t="s">
        <v>38</v>
      </c>
      <c r="F556" s="7" t="s">
        <v>39</v>
      </c>
      <c r="G556" s="7" t="s">
        <v>40</v>
      </c>
      <c r="H556" s="6">
        <v>44985</v>
      </c>
      <c r="I556" s="7" t="s">
        <v>41</v>
      </c>
      <c r="K556" s="45"/>
      <c r="L556" s="45" t="s">
        <v>42</v>
      </c>
      <c r="M556" s="45" t="s">
        <v>43</v>
      </c>
      <c r="N556" s="45" t="s">
        <v>44</v>
      </c>
      <c r="O556" s="45" t="s">
        <v>45</v>
      </c>
    </row>
    <row r="557" spans="1:16" ht="16.5">
      <c r="A557" s="58" t="str">
        <f>K557</f>
        <v>BCI</v>
      </c>
      <c r="B557" s="59" t="s">
        <v>46</v>
      </c>
      <c r="C557" s="61">
        <v>9351552</v>
      </c>
      <c r="D557" s="61">
        <f>+L557</f>
        <v>0</v>
      </c>
      <c r="E557" s="61">
        <f>+N557</f>
        <v>433345</v>
      </c>
      <c r="F557" s="61">
        <f>+M557</f>
        <v>4000000</v>
      </c>
      <c r="G557" s="61">
        <f t="shared" ref="G557:G567" si="280">+O557</f>
        <v>0</v>
      </c>
      <c r="H557" s="61">
        <v>4918207</v>
      </c>
      <c r="I557" s="61">
        <f>+C557+D557-E557-F557+G557</f>
        <v>4918207</v>
      </c>
      <c r="J557" s="9">
        <f>I557-H557</f>
        <v>0</v>
      </c>
      <c r="K557" s="45" t="s">
        <v>24</v>
      </c>
      <c r="L557" s="47">
        <v>0</v>
      </c>
      <c r="M557" s="47">
        <v>4000000</v>
      </c>
      <c r="N557" s="47">
        <v>433345</v>
      </c>
      <c r="O557" s="47">
        <v>0</v>
      </c>
    </row>
    <row r="558" spans="1:16" ht="16.5">
      <c r="A558" s="58" t="str">
        <f t="shared" ref="A558:A571" si="281">K558</f>
        <v>BCI-Sous Compte</v>
      </c>
      <c r="B558" s="59" t="s">
        <v>46</v>
      </c>
      <c r="C558" s="61">
        <v>6338553</v>
      </c>
      <c r="D558" s="61">
        <f t="shared" ref="D558:D569" si="282">+L558</f>
        <v>0</v>
      </c>
      <c r="E558" s="61">
        <f t="shared" ref="E558:E563" si="283">+N558</f>
        <v>4107519</v>
      </c>
      <c r="F558" s="61">
        <f t="shared" ref="F558:F566" si="284">+M558</f>
        <v>0</v>
      </c>
      <c r="G558" s="61">
        <f t="shared" si="280"/>
        <v>0</v>
      </c>
      <c r="H558" s="61">
        <v>2231034</v>
      </c>
      <c r="I558" s="61">
        <f>+C558+D558-E558-F558+G558</f>
        <v>2231034</v>
      </c>
      <c r="J558" s="9">
        <f t="shared" ref="J558:J565" si="285">I558-H558</f>
        <v>0</v>
      </c>
      <c r="K558" s="45" t="s">
        <v>147</v>
      </c>
      <c r="L558" s="46">
        <v>0</v>
      </c>
      <c r="M558" s="47">
        <v>0</v>
      </c>
      <c r="N558" s="47">
        <v>4107519</v>
      </c>
      <c r="O558" s="47">
        <v>0</v>
      </c>
    </row>
    <row r="559" spans="1:16" ht="16.5">
      <c r="A559" s="58" t="str">
        <f t="shared" si="281"/>
        <v>Caisse</v>
      </c>
      <c r="B559" s="59" t="s">
        <v>25</v>
      </c>
      <c r="C559" s="61">
        <v>899588</v>
      </c>
      <c r="D559" s="61">
        <f t="shared" si="282"/>
        <v>4313500</v>
      </c>
      <c r="E559" s="61">
        <f t="shared" si="283"/>
        <v>1771593</v>
      </c>
      <c r="F559" s="61">
        <f t="shared" si="284"/>
        <v>2516000</v>
      </c>
      <c r="G559" s="61">
        <f t="shared" si="280"/>
        <v>0</v>
      </c>
      <c r="H559" s="61">
        <v>925495</v>
      </c>
      <c r="I559" s="61">
        <f>+C559+D559-E559-F559+G559</f>
        <v>925495</v>
      </c>
      <c r="J559" s="101">
        <f t="shared" si="285"/>
        <v>0</v>
      </c>
      <c r="K559" s="45" t="s">
        <v>25</v>
      </c>
      <c r="L559" s="47">
        <v>4313500</v>
      </c>
      <c r="M559" s="47">
        <v>2516000</v>
      </c>
      <c r="N559" s="47">
        <v>1771593</v>
      </c>
      <c r="O559" s="47">
        <v>0</v>
      </c>
    </row>
    <row r="560" spans="1:16" ht="16.5">
      <c r="A560" s="58" t="str">
        <f t="shared" si="281"/>
        <v>Crépin</v>
      </c>
      <c r="B560" s="59" t="s">
        <v>153</v>
      </c>
      <c r="C560" s="61">
        <v>89205</v>
      </c>
      <c r="D560" s="61">
        <f t="shared" si="282"/>
        <v>337000</v>
      </c>
      <c r="E560" s="61">
        <f t="shared" si="283"/>
        <v>350160</v>
      </c>
      <c r="F560" s="61">
        <f t="shared" si="284"/>
        <v>30000</v>
      </c>
      <c r="G560" s="61">
        <f t="shared" si="280"/>
        <v>0</v>
      </c>
      <c r="H560" s="61">
        <v>46045</v>
      </c>
      <c r="I560" s="61">
        <f>+C560+D560-E560-F560+G560</f>
        <v>46045</v>
      </c>
      <c r="J560" s="9">
        <f t="shared" si="285"/>
        <v>0</v>
      </c>
      <c r="K560" s="45" t="s">
        <v>47</v>
      </c>
      <c r="L560" s="47">
        <v>337000</v>
      </c>
      <c r="M560" s="47">
        <v>30000</v>
      </c>
      <c r="N560" s="47">
        <v>350160</v>
      </c>
      <c r="O560" s="47">
        <v>0</v>
      </c>
    </row>
    <row r="561" spans="1:15" ht="16.5">
      <c r="A561" s="58" t="str">
        <f t="shared" si="281"/>
        <v>D58</v>
      </c>
      <c r="B561" s="59" t="s">
        <v>4</v>
      </c>
      <c r="C561" s="61">
        <v>18500</v>
      </c>
      <c r="D561" s="61">
        <f t="shared" si="282"/>
        <v>287000</v>
      </c>
      <c r="E561" s="61">
        <f t="shared" si="283"/>
        <v>198000</v>
      </c>
      <c r="F561" s="61">
        <f t="shared" si="284"/>
        <v>0</v>
      </c>
      <c r="G561" s="61">
        <f t="shared" si="280"/>
        <v>0</v>
      </c>
      <c r="H561" s="61">
        <v>107500</v>
      </c>
      <c r="I561" s="61">
        <f>+C561+D561-E561-F561+G561</f>
        <v>107500</v>
      </c>
      <c r="J561" s="9">
        <f t="shared" si="285"/>
        <v>0</v>
      </c>
      <c r="K561" s="45" t="s">
        <v>265</v>
      </c>
      <c r="L561" s="47">
        <v>287000</v>
      </c>
      <c r="M561" s="47">
        <v>0</v>
      </c>
      <c r="N561" s="47">
        <v>198000</v>
      </c>
      <c r="O561" s="47">
        <v>0</v>
      </c>
    </row>
    <row r="562" spans="1:15" ht="16.5">
      <c r="A562" s="58" t="str">
        <f t="shared" si="281"/>
        <v>Donald</v>
      </c>
      <c r="B562" s="59" t="s">
        <v>153</v>
      </c>
      <c r="C562" s="61">
        <v>10650</v>
      </c>
      <c r="D562" s="61">
        <f t="shared" si="282"/>
        <v>30000</v>
      </c>
      <c r="E562" s="61">
        <f t="shared" si="283"/>
        <v>32000</v>
      </c>
      <c r="F562" s="61">
        <f t="shared" si="284"/>
        <v>0</v>
      </c>
      <c r="G562" s="61">
        <f t="shared" si="280"/>
        <v>0</v>
      </c>
      <c r="H562" s="61">
        <v>8650</v>
      </c>
      <c r="I562" s="61">
        <f t="shared" ref="I562:I563" si="286">+C562+D562-E562-F562+G562</f>
        <v>8650</v>
      </c>
      <c r="J562" s="9">
        <f t="shared" si="285"/>
        <v>0</v>
      </c>
      <c r="K562" s="45" t="s">
        <v>252</v>
      </c>
      <c r="L562" s="47">
        <v>30000</v>
      </c>
      <c r="M562" s="47">
        <v>0</v>
      </c>
      <c r="N562" s="47">
        <v>32000</v>
      </c>
      <c r="O562" s="47">
        <v>0</v>
      </c>
    </row>
    <row r="563" spans="1:15" ht="16.5">
      <c r="A563" s="58" t="str">
        <f t="shared" si="281"/>
        <v>Evariste</v>
      </c>
      <c r="B563" s="59" t="s">
        <v>154</v>
      </c>
      <c r="C563" s="61">
        <v>8325</v>
      </c>
      <c r="D563" s="61">
        <f t="shared" si="282"/>
        <v>295000</v>
      </c>
      <c r="E563" s="61">
        <f t="shared" si="283"/>
        <v>135000</v>
      </c>
      <c r="F563" s="61">
        <f t="shared" si="284"/>
        <v>150000</v>
      </c>
      <c r="G563" s="61">
        <f t="shared" si="280"/>
        <v>0</v>
      </c>
      <c r="H563" s="61">
        <v>18325</v>
      </c>
      <c r="I563" s="61">
        <f t="shared" si="286"/>
        <v>18325</v>
      </c>
      <c r="J563" s="9">
        <f t="shared" si="285"/>
        <v>0</v>
      </c>
      <c r="K563" s="45" t="s">
        <v>31</v>
      </c>
      <c r="L563" s="47">
        <v>295000</v>
      </c>
      <c r="M563" s="47">
        <v>150000</v>
      </c>
      <c r="N563" s="47">
        <v>135000</v>
      </c>
      <c r="O563" s="47">
        <v>0</v>
      </c>
    </row>
    <row r="564" spans="1:15" ht="16.5">
      <c r="A564" s="58" t="str">
        <f t="shared" si="281"/>
        <v>I55S</v>
      </c>
      <c r="B564" s="115" t="s">
        <v>4</v>
      </c>
      <c r="C564" s="117">
        <v>233614</v>
      </c>
      <c r="D564" s="117">
        <f t="shared" si="282"/>
        <v>0</v>
      </c>
      <c r="E564" s="117">
        <f>+N564</f>
        <v>0</v>
      </c>
      <c r="F564" s="117">
        <f t="shared" si="284"/>
        <v>0</v>
      </c>
      <c r="G564" s="117">
        <f t="shared" si="280"/>
        <v>0</v>
      </c>
      <c r="H564" s="117">
        <v>233614</v>
      </c>
      <c r="I564" s="117">
        <f>+C564+D564-E564-F564+G564</f>
        <v>233614</v>
      </c>
      <c r="J564" s="9">
        <f t="shared" si="285"/>
        <v>0</v>
      </c>
      <c r="K564" s="45" t="s">
        <v>84</v>
      </c>
      <c r="L564" s="47">
        <v>0</v>
      </c>
      <c r="M564" s="47">
        <v>0</v>
      </c>
      <c r="N564" s="47">
        <v>0</v>
      </c>
      <c r="O564" s="47">
        <v>0</v>
      </c>
    </row>
    <row r="565" spans="1:15" ht="16.5">
      <c r="A565" s="58" t="str">
        <f t="shared" si="281"/>
        <v>I73X</v>
      </c>
      <c r="B565" s="115" t="s">
        <v>4</v>
      </c>
      <c r="C565" s="117">
        <v>249769</v>
      </c>
      <c r="D565" s="117">
        <f t="shared" si="282"/>
        <v>0</v>
      </c>
      <c r="E565" s="117">
        <f>+N565</f>
        <v>0</v>
      </c>
      <c r="F565" s="117">
        <f t="shared" si="284"/>
        <v>0</v>
      </c>
      <c r="G565" s="117">
        <f t="shared" si="280"/>
        <v>0</v>
      </c>
      <c r="H565" s="117">
        <v>249769</v>
      </c>
      <c r="I565" s="117">
        <f t="shared" ref="I565:I567" si="287">+C565+D565-E565-F565+G565</f>
        <v>249769</v>
      </c>
      <c r="J565" s="9">
        <f t="shared" si="285"/>
        <v>0</v>
      </c>
      <c r="K565" s="45" t="s">
        <v>83</v>
      </c>
      <c r="L565" s="47">
        <v>0</v>
      </c>
      <c r="M565" s="47">
        <v>0</v>
      </c>
      <c r="N565" s="47">
        <v>0</v>
      </c>
      <c r="O565" s="47">
        <v>0</v>
      </c>
    </row>
    <row r="566" spans="1:15" ht="16.5">
      <c r="A566" s="58" t="str">
        <f t="shared" si="281"/>
        <v>Grace</v>
      </c>
      <c r="B566" s="59" t="s">
        <v>2</v>
      </c>
      <c r="C566" s="181">
        <v>20750</v>
      </c>
      <c r="D566" s="61">
        <f t="shared" si="282"/>
        <v>0</v>
      </c>
      <c r="E566" s="61">
        <f t="shared" ref="E566" si="288">+N566</f>
        <v>9500</v>
      </c>
      <c r="F566" s="61">
        <f t="shared" si="284"/>
        <v>0</v>
      </c>
      <c r="G566" s="61">
        <f t="shared" si="280"/>
        <v>0</v>
      </c>
      <c r="H566" s="181">
        <v>11250</v>
      </c>
      <c r="I566" s="181">
        <f t="shared" si="287"/>
        <v>11250</v>
      </c>
      <c r="J566" s="182">
        <f>I566-H566</f>
        <v>0</v>
      </c>
      <c r="K566" s="183" t="s">
        <v>142</v>
      </c>
      <c r="L566" s="184">
        <v>0</v>
      </c>
      <c r="M566" s="184">
        <v>0</v>
      </c>
      <c r="N566" s="47">
        <v>9500</v>
      </c>
      <c r="O566" s="184">
        <v>0</v>
      </c>
    </row>
    <row r="567" spans="1:15" ht="16.5">
      <c r="A567" s="58" t="str">
        <f t="shared" si="281"/>
        <v>Hurielle</v>
      </c>
      <c r="B567" s="97" t="s">
        <v>153</v>
      </c>
      <c r="C567" s="61">
        <v>153550</v>
      </c>
      <c r="D567" s="61">
        <f t="shared" si="282"/>
        <v>628000</v>
      </c>
      <c r="E567" s="61">
        <f>+N567</f>
        <v>638695</v>
      </c>
      <c r="F567" s="61">
        <f>+M567</f>
        <v>103500</v>
      </c>
      <c r="G567" s="61">
        <f t="shared" si="280"/>
        <v>0</v>
      </c>
      <c r="H567" s="61">
        <v>39355</v>
      </c>
      <c r="I567" s="61">
        <f t="shared" si="287"/>
        <v>39355</v>
      </c>
      <c r="J567" s="9">
        <f t="shared" ref="J567" si="289">I567-H567</f>
        <v>0</v>
      </c>
      <c r="K567" s="45" t="s">
        <v>196</v>
      </c>
      <c r="L567" s="47">
        <v>628000</v>
      </c>
      <c r="M567" s="47">
        <v>103500</v>
      </c>
      <c r="N567" s="47">
        <v>638695</v>
      </c>
      <c r="O567" s="47">
        <v>0</v>
      </c>
    </row>
    <row r="568" spans="1:15" ht="16.5">
      <c r="A568" s="58" t="str">
        <f t="shared" si="281"/>
        <v>Merveille</v>
      </c>
      <c r="B568" s="59" t="s">
        <v>2</v>
      </c>
      <c r="C568" s="181">
        <v>70300</v>
      </c>
      <c r="D568" s="61">
        <f t="shared" si="282"/>
        <v>3000</v>
      </c>
      <c r="E568" s="61">
        <f t="shared" ref="E568:E571" si="290">+N568</f>
        <v>29000</v>
      </c>
      <c r="F568" s="61">
        <f t="shared" ref="F568:F571" si="291">+M568</f>
        <v>30000</v>
      </c>
      <c r="G568" s="61">
        <f t="shared" ref="G568:G571" si="292">+O568</f>
        <v>0</v>
      </c>
      <c r="H568" s="181">
        <v>14300</v>
      </c>
      <c r="I568" s="181">
        <f t="shared" ref="I568:I569" si="293">+C568+D568-E568-F568+G568</f>
        <v>14300</v>
      </c>
      <c r="J568" s="182">
        <f>I568-H568</f>
        <v>0</v>
      </c>
      <c r="K568" s="183" t="s">
        <v>93</v>
      </c>
      <c r="L568" s="184">
        <v>3000</v>
      </c>
      <c r="M568" s="184">
        <v>30000</v>
      </c>
      <c r="N568" s="47">
        <v>29000</v>
      </c>
      <c r="O568" s="184">
        <v>0</v>
      </c>
    </row>
    <row r="569" spans="1:15" ht="16.5">
      <c r="A569" s="58" t="str">
        <f t="shared" si="281"/>
        <v>P29</v>
      </c>
      <c r="B569" s="97" t="s">
        <v>4</v>
      </c>
      <c r="C569" s="61">
        <v>99100</v>
      </c>
      <c r="D569" s="61">
        <f t="shared" si="282"/>
        <v>224000</v>
      </c>
      <c r="E569" s="61">
        <f t="shared" si="290"/>
        <v>222500</v>
      </c>
      <c r="F569" s="61">
        <f t="shared" si="291"/>
        <v>0</v>
      </c>
      <c r="G569" s="61">
        <f t="shared" si="292"/>
        <v>0</v>
      </c>
      <c r="H569" s="61">
        <v>100600</v>
      </c>
      <c r="I569" s="61">
        <f t="shared" si="293"/>
        <v>100600</v>
      </c>
      <c r="J569" s="9">
        <f t="shared" ref="J569:J570" si="294">I569-H569</f>
        <v>0</v>
      </c>
      <c r="K569" s="45" t="s">
        <v>29</v>
      </c>
      <c r="L569" s="47">
        <v>224000</v>
      </c>
      <c r="M569" s="47">
        <v>0</v>
      </c>
      <c r="N569" s="47">
        <v>222500</v>
      </c>
      <c r="O569" s="47">
        <v>0</v>
      </c>
    </row>
    <row r="570" spans="1:15" ht="16.5">
      <c r="A570" s="58" t="str">
        <f t="shared" si="281"/>
        <v>T73</v>
      </c>
      <c r="B570" s="59" t="s">
        <v>4</v>
      </c>
      <c r="C570" s="61">
        <v>13900</v>
      </c>
      <c r="D570" s="61">
        <f>+L570</f>
        <v>672000</v>
      </c>
      <c r="E570" s="61">
        <f t="shared" si="290"/>
        <v>477600</v>
      </c>
      <c r="F570" s="61">
        <f t="shared" si="291"/>
        <v>0</v>
      </c>
      <c r="G570" s="61">
        <f t="shared" si="292"/>
        <v>0</v>
      </c>
      <c r="H570" s="61">
        <v>208300</v>
      </c>
      <c r="I570" s="61">
        <f>+C570+D570-E570-F570+G570</f>
        <v>208300</v>
      </c>
      <c r="J570" s="9">
        <f t="shared" si="294"/>
        <v>0</v>
      </c>
      <c r="K570" s="45" t="s">
        <v>264</v>
      </c>
      <c r="L570" s="47">
        <v>672000</v>
      </c>
      <c r="M570" s="47">
        <v>0</v>
      </c>
      <c r="N570" s="184">
        <v>477600</v>
      </c>
      <c r="O570" s="47">
        <v>0</v>
      </c>
    </row>
    <row r="571" spans="1:15" ht="16.5">
      <c r="A571" s="58" t="str">
        <f t="shared" si="281"/>
        <v>Tiffany</v>
      </c>
      <c r="B571" s="59" t="s">
        <v>2</v>
      </c>
      <c r="C571" s="61">
        <v>-3324</v>
      </c>
      <c r="D571" s="61">
        <f t="shared" ref="D571" si="295">+L571</f>
        <v>40000</v>
      </c>
      <c r="E571" s="61">
        <f t="shared" si="290"/>
        <v>10000</v>
      </c>
      <c r="F571" s="61">
        <f t="shared" si="291"/>
        <v>0</v>
      </c>
      <c r="G571" s="61">
        <f t="shared" si="292"/>
        <v>0</v>
      </c>
      <c r="H571" s="61">
        <v>26676</v>
      </c>
      <c r="I571" s="61">
        <f>+C571+D571-E571-F571+G571</f>
        <v>26676</v>
      </c>
      <c r="J571" s="9">
        <f>I571-H571</f>
        <v>0</v>
      </c>
      <c r="K571" s="45" t="s">
        <v>112</v>
      </c>
      <c r="L571" s="47">
        <v>40000</v>
      </c>
      <c r="M571" s="47">
        <v>0</v>
      </c>
      <c r="N571" s="47">
        <v>10000</v>
      </c>
      <c r="O571" s="47">
        <v>0</v>
      </c>
    </row>
    <row r="572" spans="1:15" ht="16.5">
      <c r="A572" s="10" t="s">
        <v>50</v>
      </c>
      <c r="B572" s="11"/>
      <c r="C572" s="12">
        <f t="shared" ref="C572:I572" si="296">SUM(C557:C571)</f>
        <v>17554032</v>
      </c>
      <c r="D572" s="57">
        <f t="shared" si="296"/>
        <v>6829500</v>
      </c>
      <c r="E572" s="57">
        <f t="shared" si="296"/>
        <v>8414912</v>
      </c>
      <c r="F572" s="57">
        <f t="shared" si="296"/>
        <v>6829500</v>
      </c>
      <c r="G572" s="57">
        <f t="shared" si="296"/>
        <v>0</v>
      </c>
      <c r="H572" s="57">
        <f t="shared" si="296"/>
        <v>9139120</v>
      </c>
      <c r="I572" s="57">
        <f t="shared" si="296"/>
        <v>9139120</v>
      </c>
      <c r="J572" s="9">
        <f>I572-H572</f>
        <v>0</v>
      </c>
      <c r="K572" s="3"/>
      <c r="L572" s="47">
        <f>+SUM(L557:L571)</f>
        <v>6829500</v>
      </c>
      <c r="M572" s="47">
        <f>+SUM(M557:M571)</f>
        <v>6829500</v>
      </c>
      <c r="N572" s="47">
        <f>+SUM(N557:N571)</f>
        <v>8414912</v>
      </c>
      <c r="O572" s="47">
        <f>+SUM(O557:O571)</f>
        <v>0</v>
      </c>
    </row>
    <row r="573" spans="1:15" ht="16.5">
      <c r="A573" s="10"/>
      <c r="B573" s="11"/>
      <c r="C573" s="12"/>
      <c r="D573" s="13"/>
      <c r="E573" s="12"/>
      <c r="F573" s="13"/>
      <c r="G573" s="12"/>
      <c r="H573" s="12"/>
      <c r="I573" s="133" t="b">
        <f>I572=D575</f>
        <v>1</v>
      </c>
      <c r="J573" s="9">
        <f>H572-I572</f>
        <v>0</v>
      </c>
      <c r="L573" s="5"/>
      <c r="M573" s="5"/>
      <c r="N573" s="5"/>
      <c r="O573" s="5"/>
    </row>
    <row r="574" spans="1:15" ht="16.5">
      <c r="A574" s="10" t="s">
        <v>272</v>
      </c>
      <c r="B574" s="11" t="s">
        <v>182</v>
      </c>
      <c r="C574" s="12" t="s">
        <v>183</v>
      </c>
      <c r="D574" s="12" t="s">
        <v>273</v>
      </c>
      <c r="E574" s="12" t="s">
        <v>51</v>
      </c>
      <c r="F574" s="12"/>
      <c r="G574" s="12">
        <f>+D572-F572</f>
        <v>0</v>
      </c>
      <c r="H574" s="12"/>
      <c r="I574" s="12"/>
    </row>
    <row r="575" spans="1:15" ht="16.5">
      <c r="A575" s="14">
        <f>C572</f>
        <v>17554032</v>
      </c>
      <c r="B575" s="15">
        <f>G572</f>
        <v>0</v>
      </c>
      <c r="C575" s="12">
        <f>E572</f>
        <v>8414912</v>
      </c>
      <c r="D575" s="12">
        <f>A575+B575-C575</f>
        <v>9139120</v>
      </c>
      <c r="E575" s="13">
        <f>I572-D575</f>
        <v>0</v>
      </c>
      <c r="F575" s="12"/>
      <c r="G575" s="12"/>
      <c r="H575" s="12"/>
      <c r="I575" s="12"/>
    </row>
    <row r="576" spans="1:15" ht="16.5">
      <c r="A576" s="14"/>
      <c r="B576" s="15"/>
      <c r="C576" s="12"/>
      <c r="D576" s="12"/>
      <c r="E576" s="13"/>
      <c r="F576" s="12"/>
      <c r="G576" s="12"/>
      <c r="H576" s="12"/>
      <c r="I576" s="12"/>
    </row>
    <row r="577" spans="1:11">
      <c r="A577" s="16" t="s">
        <v>52</v>
      </c>
      <c r="B577" s="16"/>
      <c r="C577" s="16"/>
      <c r="D577" s="17"/>
      <c r="E577" s="17"/>
      <c r="F577" s="17"/>
      <c r="G577" s="17"/>
      <c r="H577" s="17"/>
      <c r="I577" s="17"/>
    </row>
    <row r="578" spans="1:11">
      <c r="A578" s="18" t="s">
        <v>282</v>
      </c>
      <c r="B578" s="18"/>
      <c r="C578" s="18"/>
      <c r="D578" s="18"/>
      <c r="E578" s="18"/>
      <c r="F578" s="18"/>
      <c r="G578" s="18"/>
      <c r="H578" s="18"/>
      <c r="I578" s="18"/>
      <c r="J578" s="18"/>
    </row>
    <row r="579" spans="1:11">
      <c r="A579" s="19"/>
      <c r="B579" s="17"/>
      <c r="C579" s="20"/>
      <c r="D579" s="20"/>
      <c r="E579" s="20"/>
      <c r="F579" s="20"/>
      <c r="G579" s="20"/>
      <c r="H579" s="17"/>
      <c r="I579" s="17"/>
    </row>
    <row r="580" spans="1:11">
      <c r="A580" s="166" t="s">
        <v>53</v>
      </c>
      <c r="B580" s="168" t="s">
        <v>54</v>
      </c>
      <c r="C580" s="170" t="s">
        <v>275</v>
      </c>
      <c r="D580" s="171" t="s">
        <v>55</v>
      </c>
      <c r="E580" s="172"/>
      <c r="F580" s="172"/>
      <c r="G580" s="173"/>
      <c r="H580" s="174" t="s">
        <v>56</v>
      </c>
      <c r="I580" s="162" t="s">
        <v>57</v>
      </c>
      <c r="J580" s="204"/>
    </row>
    <row r="581" spans="1:11" ht="25.5">
      <c r="A581" s="167"/>
      <c r="B581" s="169"/>
      <c r="C581" s="22"/>
      <c r="D581" s="21" t="s">
        <v>24</v>
      </c>
      <c r="E581" s="21" t="s">
        <v>25</v>
      </c>
      <c r="F581" s="22" t="s">
        <v>122</v>
      </c>
      <c r="G581" s="21" t="s">
        <v>58</v>
      </c>
      <c r="H581" s="175"/>
      <c r="I581" s="163"/>
      <c r="J581" s="165" t="s">
        <v>274</v>
      </c>
      <c r="K581" s="142"/>
    </row>
    <row r="582" spans="1:11">
      <c r="A582" s="23"/>
      <c r="B582" s="24" t="s">
        <v>59</v>
      </c>
      <c r="C582" s="25"/>
      <c r="D582" s="25"/>
      <c r="E582" s="25"/>
      <c r="F582" s="25"/>
      <c r="G582" s="25"/>
      <c r="H582" s="25"/>
      <c r="I582" s="26"/>
      <c r="J582" s="165"/>
      <c r="K582" s="142"/>
    </row>
    <row r="583" spans="1:11">
      <c r="A583" s="121" t="s">
        <v>114</v>
      </c>
      <c r="B583" s="126" t="s">
        <v>47</v>
      </c>
      <c r="C583" s="32">
        <f>+C560</f>
        <v>89205</v>
      </c>
      <c r="D583" s="31"/>
      <c r="E583" s="32">
        <f>+D560</f>
        <v>337000</v>
      </c>
      <c r="F583" s="32"/>
      <c r="G583" s="32"/>
      <c r="H583" s="55">
        <f>+F560</f>
        <v>30000</v>
      </c>
      <c r="I583" s="32">
        <f>+E560</f>
        <v>350160</v>
      </c>
      <c r="J583" s="30">
        <f t="shared" ref="J583:J586" si="297">+SUM(C583:G583)-(H583+I583)</f>
        <v>46045</v>
      </c>
      <c r="K583" s="143" t="b">
        <f t="shared" ref="K583:K594" si="298">J583=I560</f>
        <v>1</v>
      </c>
    </row>
    <row r="584" spans="1:11">
      <c r="A584" s="121" t="str">
        <f>+A583</f>
        <v>FEVRIER</v>
      </c>
      <c r="B584" s="126" t="s">
        <v>265</v>
      </c>
      <c r="C584" s="32">
        <f t="shared" ref="C584:C586" si="299">+C561</f>
        <v>18500</v>
      </c>
      <c r="D584" s="31"/>
      <c r="E584" s="32">
        <f t="shared" ref="E584:E586" si="300">+D561</f>
        <v>287000</v>
      </c>
      <c r="F584" s="32"/>
      <c r="G584" s="32"/>
      <c r="H584" s="55">
        <f t="shared" ref="H584:H586" si="301">+F561</f>
        <v>0</v>
      </c>
      <c r="I584" s="32">
        <f t="shared" ref="I584:I586" si="302">+E561</f>
        <v>198000</v>
      </c>
      <c r="J584" s="30">
        <f t="shared" si="297"/>
        <v>107500</v>
      </c>
      <c r="K584" s="143" t="b">
        <f t="shared" si="298"/>
        <v>1</v>
      </c>
    </row>
    <row r="585" spans="1:11">
      <c r="A585" s="121" t="str">
        <f t="shared" ref="A585:A594" si="303">+A584</f>
        <v>FEVRIER</v>
      </c>
      <c r="B585" s="126" t="s">
        <v>252</v>
      </c>
      <c r="C585" s="32">
        <f t="shared" si="299"/>
        <v>10650</v>
      </c>
      <c r="D585" s="31"/>
      <c r="E585" s="32">
        <f t="shared" si="300"/>
        <v>30000</v>
      </c>
      <c r="F585" s="32"/>
      <c r="G585" s="32"/>
      <c r="H585" s="55">
        <f t="shared" si="301"/>
        <v>0</v>
      </c>
      <c r="I585" s="32">
        <f t="shared" si="302"/>
        <v>32000</v>
      </c>
      <c r="J585" s="30">
        <f t="shared" si="297"/>
        <v>8650</v>
      </c>
      <c r="K585" s="143" t="b">
        <f t="shared" si="298"/>
        <v>1</v>
      </c>
    </row>
    <row r="586" spans="1:11">
      <c r="A586" s="121" t="str">
        <f t="shared" si="303"/>
        <v>FEVRIER</v>
      </c>
      <c r="B586" s="126" t="s">
        <v>31</v>
      </c>
      <c r="C586" s="32">
        <f t="shared" si="299"/>
        <v>8325</v>
      </c>
      <c r="D586" s="31"/>
      <c r="E586" s="32">
        <f t="shared" si="300"/>
        <v>295000</v>
      </c>
      <c r="F586" s="32"/>
      <c r="G586" s="32"/>
      <c r="H586" s="55">
        <f t="shared" si="301"/>
        <v>150000</v>
      </c>
      <c r="I586" s="32">
        <f t="shared" si="302"/>
        <v>135000</v>
      </c>
      <c r="J586" s="30">
        <f t="shared" si="297"/>
        <v>18325</v>
      </c>
      <c r="K586" s="143" t="b">
        <f t="shared" si="298"/>
        <v>1</v>
      </c>
    </row>
    <row r="587" spans="1:11">
      <c r="A587" s="121" t="str">
        <f t="shared" si="303"/>
        <v>FEVRIER</v>
      </c>
      <c r="B587" s="128" t="s">
        <v>84</v>
      </c>
      <c r="C587" s="119">
        <f>+C564</f>
        <v>233614</v>
      </c>
      <c r="D587" s="122"/>
      <c r="E587" s="119">
        <f>+D564</f>
        <v>0</v>
      </c>
      <c r="F587" s="136"/>
      <c r="G587" s="136"/>
      <c r="H587" s="154">
        <f>+F564</f>
        <v>0</v>
      </c>
      <c r="I587" s="119">
        <f>+E564</f>
        <v>0</v>
      </c>
      <c r="J587" s="120">
        <f>+SUM(C587:G587)-(H587+I587)</f>
        <v>233614</v>
      </c>
      <c r="K587" s="143" t="b">
        <f t="shared" si="298"/>
        <v>1</v>
      </c>
    </row>
    <row r="588" spans="1:11">
      <c r="A588" s="121" t="str">
        <f t="shared" si="303"/>
        <v>FEVRIER</v>
      </c>
      <c r="B588" s="128" t="s">
        <v>83</v>
      </c>
      <c r="C588" s="119">
        <f>+C565</f>
        <v>249769</v>
      </c>
      <c r="D588" s="122"/>
      <c r="E588" s="119">
        <f>+D565</f>
        <v>0</v>
      </c>
      <c r="F588" s="136"/>
      <c r="G588" s="136"/>
      <c r="H588" s="154">
        <f>+F565</f>
        <v>0</v>
      </c>
      <c r="I588" s="119">
        <f>+E565</f>
        <v>0</v>
      </c>
      <c r="J588" s="120">
        <f t="shared" ref="J588:J594" si="304">+SUM(C588:G588)-(H588+I588)</f>
        <v>249769</v>
      </c>
      <c r="K588" s="143" t="b">
        <f t="shared" si="298"/>
        <v>1</v>
      </c>
    </row>
    <row r="589" spans="1:11">
      <c r="A589" s="121" t="str">
        <f t="shared" si="303"/>
        <v>FEVRIER</v>
      </c>
      <c r="B589" s="126" t="s">
        <v>142</v>
      </c>
      <c r="C589" s="32">
        <f>+C566</f>
        <v>20750</v>
      </c>
      <c r="D589" s="31"/>
      <c r="E589" s="32">
        <f>+D566</f>
        <v>0</v>
      </c>
      <c r="F589" s="32"/>
      <c r="G589" s="103"/>
      <c r="H589" s="55">
        <f>+F566</f>
        <v>0</v>
      </c>
      <c r="I589" s="32">
        <f>+E566</f>
        <v>9500</v>
      </c>
      <c r="J589" s="30">
        <f t="shared" si="304"/>
        <v>11250</v>
      </c>
      <c r="K589" s="143" t="b">
        <f t="shared" si="298"/>
        <v>1</v>
      </c>
    </row>
    <row r="590" spans="1:11">
      <c r="A590" s="121" t="str">
        <f t="shared" si="303"/>
        <v>FEVRIER</v>
      </c>
      <c r="B590" s="126" t="s">
        <v>196</v>
      </c>
      <c r="C590" s="32">
        <f>+C567</f>
        <v>153550</v>
      </c>
      <c r="D590" s="31"/>
      <c r="E590" s="32">
        <f>+D567</f>
        <v>628000</v>
      </c>
      <c r="F590" s="32"/>
      <c r="G590" s="103"/>
      <c r="H590" s="55">
        <f>+F567</f>
        <v>103500</v>
      </c>
      <c r="I590" s="32">
        <f>+E567</f>
        <v>638695</v>
      </c>
      <c r="J590" s="30">
        <f t="shared" si="304"/>
        <v>39355</v>
      </c>
      <c r="K590" s="143" t="b">
        <f t="shared" si="298"/>
        <v>1</v>
      </c>
    </row>
    <row r="591" spans="1:11">
      <c r="A591" s="121" t="str">
        <f>A590</f>
        <v>FEVRIER</v>
      </c>
      <c r="B591" s="126" t="s">
        <v>93</v>
      </c>
      <c r="C591" s="32">
        <f t="shared" ref="C591:C594" si="305">+C568</f>
        <v>70300</v>
      </c>
      <c r="D591" s="31"/>
      <c r="E591" s="32">
        <f t="shared" ref="E591:E594" si="306">+D568</f>
        <v>3000</v>
      </c>
      <c r="F591" s="32"/>
      <c r="G591" s="103"/>
      <c r="H591" s="55">
        <f t="shared" ref="H591:H594" si="307">+F568</f>
        <v>30000</v>
      </c>
      <c r="I591" s="32">
        <f t="shared" ref="I591:I594" si="308">+E568</f>
        <v>29000</v>
      </c>
      <c r="J591" s="30">
        <f t="shared" si="304"/>
        <v>14300</v>
      </c>
      <c r="K591" s="143" t="b">
        <f t="shared" si="298"/>
        <v>1</v>
      </c>
    </row>
    <row r="592" spans="1:11">
      <c r="A592" s="121" t="str">
        <f t="shared" si="303"/>
        <v>FEVRIER</v>
      </c>
      <c r="B592" s="126" t="s">
        <v>29</v>
      </c>
      <c r="C592" s="32">
        <f t="shared" si="305"/>
        <v>99100</v>
      </c>
      <c r="D592" s="31"/>
      <c r="E592" s="32">
        <f t="shared" si="306"/>
        <v>224000</v>
      </c>
      <c r="F592" s="32"/>
      <c r="G592" s="103"/>
      <c r="H592" s="55">
        <f t="shared" si="307"/>
        <v>0</v>
      </c>
      <c r="I592" s="32">
        <f t="shared" si="308"/>
        <v>222500</v>
      </c>
      <c r="J592" s="30">
        <f t="shared" si="304"/>
        <v>100600</v>
      </c>
      <c r="K592" s="143" t="b">
        <f t="shared" si="298"/>
        <v>1</v>
      </c>
    </row>
    <row r="593" spans="1:16">
      <c r="A593" s="121" t="str">
        <f t="shared" si="303"/>
        <v>FEVRIER</v>
      </c>
      <c r="B593" s="127" t="s">
        <v>264</v>
      </c>
      <c r="C593" s="32">
        <f t="shared" si="305"/>
        <v>13900</v>
      </c>
      <c r="D593" s="118"/>
      <c r="E593" s="32">
        <f t="shared" si="306"/>
        <v>672000</v>
      </c>
      <c r="F593" s="51"/>
      <c r="G593" s="137"/>
      <c r="H593" s="55">
        <f t="shared" si="307"/>
        <v>0</v>
      </c>
      <c r="I593" s="32">
        <f t="shared" si="308"/>
        <v>477600</v>
      </c>
      <c r="J593" s="30">
        <f t="shared" si="304"/>
        <v>208300</v>
      </c>
      <c r="K593" s="143" t="b">
        <f t="shared" si="298"/>
        <v>1</v>
      </c>
    </row>
    <row r="594" spans="1:16">
      <c r="A594" s="121" t="str">
        <f t="shared" si="303"/>
        <v>FEVRIER</v>
      </c>
      <c r="B594" s="127" t="s">
        <v>112</v>
      </c>
      <c r="C594" s="32">
        <f t="shared" si="305"/>
        <v>-3324</v>
      </c>
      <c r="D594" s="118"/>
      <c r="E594" s="32">
        <f t="shared" si="306"/>
        <v>40000</v>
      </c>
      <c r="F594" s="51"/>
      <c r="G594" s="137"/>
      <c r="H594" s="55">
        <f t="shared" si="307"/>
        <v>0</v>
      </c>
      <c r="I594" s="32">
        <f t="shared" si="308"/>
        <v>10000</v>
      </c>
      <c r="J594" s="30">
        <f t="shared" si="304"/>
        <v>26676</v>
      </c>
      <c r="K594" s="143" t="b">
        <f t="shared" si="298"/>
        <v>1</v>
      </c>
    </row>
    <row r="595" spans="1:16">
      <c r="A595" s="34" t="s">
        <v>60</v>
      </c>
      <c r="B595" s="35"/>
      <c r="C595" s="35"/>
      <c r="D595" s="35"/>
      <c r="E595" s="35"/>
      <c r="F595" s="35"/>
      <c r="G595" s="35"/>
      <c r="H595" s="35"/>
      <c r="I595" s="35"/>
      <c r="J595" s="36"/>
      <c r="K595" s="142"/>
    </row>
    <row r="596" spans="1:16">
      <c r="A596" s="121" t="str">
        <f>A594</f>
        <v>FEVRIER</v>
      </c>
      <c r="B596" s="37" t="s">
        <v>61</v>
      </c>
      <c r="C596" s="38">
        <f>+C559</f>
        <v>899588</v>
      </c>
      <c r="D596" s="49"/>
      <c r="E596" s="49">
        <f>D559</f>
        <v>4313500</v>
      </c>
      <c r="F596" s="49"/>
      <c r="G596" s="124"/>
      <c r="H596" s="51">
        <f>+F559</f>
        <v>2516000</v>
      </c>
      <c r="I596" s="125">
        <f>+E559</f>
        <v>1771593</v>
      </c>
      <c r="J596" s="30">
        <f>+SUM(C596:G596)-(H596+I596)</f>
        <v>925495</v>
      </c>
      <c r="K596" s="143" t="b">
        <f>J596=I559</f>
        <v>1</v>
      </c>
    </row>
    <row r="597" spans="1:16">
      <c r="A597" s="43" t="s">
        <v>62</v>
      </c>
      <c r="B597" s="24"/>
      <c r="C597" s="35"/>
      <c r="D597" s="24"/>
      <c r="E597" s="24"/>
      <c r="F597" s="24"/>
      <c r="G597" s="24"/>
      <c r="H597" s="24"/>
      <c r="I597" s="24"/>
      <c r="J597" s="36"/>
      <c r="K597" s="142"/>
    </row>
    <row r="598" spans="1:16">
      <c r="A598" s="121" t="str">
        <f>+A596</f>
        <v>FEVRIER</v>
      </c>
      <c r="B598" s="37" t="s">
        <v>24</v>
      </c>
      <c r="C598" s="124">
        <f>+C557</f>
        <v>9351552</v>
      </c>
      <c r="D598" s="131">
        <f>+G557</f>
        <v>0</v>
      </c>
      <c r="E598" s="49"/>
      <c r="F598" s="49"/>
      <c r="G598" s="49"/>
      <c r="H598" s="51">
        <f>+F557</f>
        <v>4000000</v>
      </c>
      <c r="I598" s="53">
        <f>+E557</f>
        <v>433345</v>
      </c>
      <c r="J598" s="30">
        <f>+SUM(C598:G598)-(H598+I598)</f>
        <v>4918207</v>
      </c>
      <c r="K598" s="143" t="b">
        <f>+J598=I557</f>
        <v>1</v>
      </c>
    </row>
    <row r="599" spans="1:16">
      <c r="A599" s="121" t="str">
        <f t="shared" ref="A599" si="309">+A598</f>
        <v>FEVRIER</v>
      </c>
      <c r="B599" s="37" t="s">
        <v>64</v>
      </c>
      <c r="C599" s="124">
        <f>+C558</f>
        <v>6338553</v>
      </c>
      <c r="D599" s="49">
        <f>+G558</f>
        <v>0</v>
      </c>
      <c r="E599" s="48"/>
      <c r="F599" s="48"/>
      <c r="G599" s="48"/>
      <c r="H599" s="32">
        <f>+F558</f>
        <v>0</v>
      </c>
      <c r="I599" s="50">
        <f>+E558</f>
        <v>4107519</v>
      </c>
      <c r="J599" s="30">
        <f>SUM(C599:G599)-(H599+I599)</f>
        <v>2231034</v>
      </c>
      <c r="K599" s="143" t="b">
        <f>+J599=I558</f>
        <v>1</v>
      </c>
    </row>
    <row r="600" spans="1:16" ht="15.75">
      <c r="C600" s="140">
        <f>SUM(C583:C599)</f>
        <v>17554032</v>
      </c>
      <c r="I600" s="139">
        <f>SUM(I583:I599)</f>
        <v>8414912</v>
      </c>
      <c r="J600" s="104">
        <f>+SUM(J583:J599)</f>
        <v>9139120</v>
      </c>
      <c r="K600" s="5" t="b">
        <f>J600=I572</f>
        <v>1</v>
      </c>
    </row>
    <row r="601" spans="1:16" ht="15.75">
      <c r="C601" s="140"/>
      <c r="I601" s="139"/>
      <c r="J601" s="104"/>
    </row>
    <row r="602" spans="1:16" ht="15.75">
      <c r="A602" s="157"/>
      <c r="B602" s="157"/>
      <c r="C602" s="158"/>
      <c r="D602" s="157"/>
      <c r="E602" s="157"/>
      <c r="F602" s="157"/>
      <c r="G602" s="157"/>
      <c r="H602" s="157"/>
      <c r="I602" s="159"/>
      <c r="J602" s="160"/>
      <c r="K602" s="157"/>
      <c r="L602" s="161"/>
      <c r="M602" s="161"/>
      <c r="N602" s="161"/>
      <c r="O602" s="161"/>
      <c r="P602" s="157"/>
    </row>
    <row r="604" spans="1:16" ht="15.75">
      <c r="A604" s="6" t="s">
        <v>36</v>
      </c>
      <c r="B604" s="6" t="s">
        <v>1</v>
      </c>
      <c r="C604" s="6">
        <v>44927</v>
      </c>
      <c r="D604" s="7" t="s">
        <v>37</v>
      </c>
      <c r="E604" s="7" t="s">
        <v>38</v>
      </c>
      <c r="F604" s="7" t="s">
        <v>39</v>
      </c>
      <c r="G604" s="7" t="s">
        <v>40</v>
      </c>
      <c r="H604" s="6">
        <v>44957</v>
      </c>
      <c r="I604" s="7" t="s">
        <v>41</v>
      </c>
      <c r="K604" s="45"/>
      <c r="L604" s="45" t="s">
        <v>42</v>
      </c>
      <c r="M604" s="45" t="s">
        <v>43</v>
      </c>
      <c r="N604" s="45" t="s">
        <v>44</v>
      </c>
      <c r="O604" s="45" t="s">
        <v>45</v>
      </c>
    </row>
    <row r="605" spans="1:16" ht="16.5">
      <c r="A605" s="58" t="str">
        <f>K605</f>
        <v>BCI</v>
      </c>
      <c r="B605" s="59" t="s">
        <v>46</v>
      </c>
      <c r="C605" s="61">
        <v>13524897</v>
      </c>
      <c r="D605" s="61">
        <f>+L605</f>
        <v>0</v>
      </c>
      <c r="E605" s="61">
        <f>+N605</f>
        <v>173345</v>
      </c>
      <c r="F605" s="61">
        <f>+M605</f>
        <v>4000000</v>
      </c>
      <c r="G605" s="61">
        <f t="shared" ref="G605:G620" si="310">+O605</f>
        <v>0</v>
      </c>
      <c r="H605" s="61">
        <v>9351552</v>
      </c>
      <c r="I605" s="61">
        <f>+C605+D605-E605-F605+G605</f>
        <v>9351552</v>
      </c>
      <c r="J605" s="9">
        <f>I605-H605</f>
        <v>0</v>
      </c>
      <c r="K605" s="45" t="s">
        <v>24</v>
      </c>
      <c r="L605" s="47">
        <v>0</v>
      </c>
      <c r="M605" s="47">
        <v>4000000</v>
      </c>
      <c r="N605" s="47">
        <v>173345</v>
      </c>
      <c r="O605" s="47">
        <v>0</v>
      </c>
    </row>
    <row r="606" spans="1:16" ht="16.5">
      <c r="A606" s="58" t="str">
        <f t="shared" ref="A606:A620" si="311">K606</f>
        <v>BCI-Sous Compte</v>
      </c>
      <c r="B606" s="59" t="s">
        <v>46</v>
      </c>
      <c r="C606" s="61">
        <v>2476363</v>
      </c>
      <c r="D606" s="61">
        <f t="shared" ref="D606:D618" si="312">+L606</f>
        <v>0</v>
      </c>
      <c r="E606" s="61">
        <f t="shared" ref="E606:E611" si="313">+N606</f>
        <v>4873189</v>
      </c>
      <c r="F606" s="61">
        <f t="shared" ref="F606:F614" si="314">+M606</f>
        <v>0</v>
      </c>
      <c r="G606" s="61">
        <f t="shared" si="310"/>
        <v>8735379</v>
      </c>
      <c r="H606" s="61">
        <v>6338553</v>
      </c>
      <c r="I606" s="61">
        <f>+C606+D606-E606-F606+G606</f>
        <v>6338553</v>
      </c>
      <c r="J606" s="9">
        <f t="shared" ref="J606:J613" si="315">I606-H606</f>
        <v>0</v>
      </c>
      <c r="K606" s="45" t="s">
        <v>147</v>
      </c>
      <c r="L606" s="46">
        <v>0</v>
      </c>
      <c r="M606" s="47">
        <v>0</v>
      </c>
      <c r="N606" s="47">
        <v>4873189</v>
      </c>
      <c r="O606" s="47">
        <v>8735379</v>
      </c>
    </row>
    <row r="607" spans="1:16" ht="16.5">
      <c r="A607" s="58" t="str">
        <f t="shared" si="311"/>
        <v>Caisse</v>
      </c>
      <c r="B607" s="59" t="s">
        <v>25</v>
      </c>
      <c r="C607" s="61">
        <v>1335599</v>
      </c>
      <c r="D607" s="61">
        <f t="shared" si="312"/>
        <v>4277000</v>
      </c>
      <c r="E607" s="61">
        <f t="shared" si="313"/>
        <v>2382011</v>
      </c>
      <c r="F607" s="61">
        <f t="shared" si="314"/>
        <v>2331000</v>
      </c>
      <c r="G607" s="61">
        <f t="shared" si="310"/>
        <v>0</v>
      </c>
      <c r="H607" s="61">
        <v>899588</v>
      </c>
      <c r="I607" s="61">
        <f>+C607+D607-E607-F607+G607</f>
        <v>899588</v>
      </c>
      <c r="J607" s="101">
        <f t="shared" si="315"/>
        <v>0</v>
      </c>
      <c r="K607" s="45" t="s">
        <v>25</v>
      </c>
      <c r="L607" s="47">
        <v>4277000</v>
      </c>
      <c r="M607" s="47">
        <v>2331000</v>
      </c>
      <c r="N607" s="47">
        <v>2382011</v>
      </c>
      <c r="O607" s="47">
        <v>0</v>
      </c>
    </row>
    <row r="608" spans="1:16" ht="16.5">
      <c r="A608" s="58" t="str">
        <f t="shared" si="311"/>
        <v>Crépin</v>
      </c>
      <c r="B608" s="59" t="s">
        <v>153</v>
      </c>
      <c r="C608" s="61">
        <v>89205</v>
      </c>
      <c r="D608" s="61">
        <f t="shared" si="312"/>
        <v>0</v>
      </c>
      <c r="E608" s="61">
        <f t="shared" si="313"/>
        <v>0</v>
      </c>
      <c r="F608" s="61">
        <f t="shared" si="314"/>
        <v>0</v>
      </c>
      <c r="G608" s="61">
        <f t="shared" si="310"/>
        <v>0</v>
      </c>
      <c r="H608" s="61">
        <v>89205</v>
      </c>
      <c r="I608" s="61">
        <f>+C608+D608-E608-F608+G608</f>
        <v>89205</v>
      </c>
      <c r="J608" s="9">
        <f t="shared" si="315"/>
        <v>0</v>
      </c>
      <c r="K608" s="45" t="s">
        <v>47</v>
      </c>
      <c r="L608" s="47">
        <v>0</v>
      </c>
      <c r="M608" s="47">
        <v>0</v>
      </c>
      <c r="N608" s="47">
        <v>0</v>
      </c>
      <c r="O608" s="47">
        <v>0</v>
      </c>
    </row>
    <row r="609" spans="1:15" ht="16.5">
      <c r="A609" s="58" t="str">
        <f t="shared" si="311"/>
        <v>D58</v>
      </c>
      <c r="B609" s="59" t="s">
        <v>4</v>
      </c>
      <c r="C609" s="61">
        <v>0</v>
      </c>
      <c r="D609" s="61">
        <f t="shared" si="312"/>
        <v>85000</v>
      </c>
      <c r="E609" s="61">
        <f t="shared" si="313"/>
        <v>66500</v>
      </c>
      <c r="F609" s="61">
        <f t="shared" si="314"/>
        <v>0</v>
      </c>
      <c r="G609" s="61">
        <f t="shared" si="310"/>
        <v>0</v>
      </c>
      <c r="H609" s="61">
        <v>18500</v>
      </c>
      <c r="I609" s="61">
        <f>+C609+D609-E609-F609+G609</f>
        <v>18500</v>
      </c>
      <c r="J609" s="9">
        <f t="shared" si="315"/>
        <v>0</v>
      </c>
      <c r="K609" s="45" t="s">
        <v>265</v>
      </c>
      <c r="L609" s="47">
        <v>85000</v>
      </c>
      <c r="M609" s="47">
        <v>0</v>
      </c>
      <c r="N609" s="47">
        <v>66500</v>
      </c>
      <c r="O609" s="47">
        <v>0</v>
      </c>
    </row>
    <row r="610" spans="1:15" ht="16.5">
      <c r="A610" s="58" t="str">
        <f t="shared" si="311"/>
        <v>Donald</v>
      </c>
      <c r="B610" s="59" t="s">
        <v>153</v>
      </c>
      <c r="C610" s="61">
        <v>236200</v>
      </c>
      <c r="D610" s="61">
        <f t="shared" si="312"/>
        <v>264000</v>
      </c>
      <c r="E610" s="61">
        <f t="shared" si="313"/>
        <v>279550</v>
      </c>
      <c r="F610" s="61">
        <f t="shared" si="314"/>
        <v>210000</v>
      </c>
      <c r="G610" s="61">
        <f t="shared" si="310"/>
        <v>0</v>
      </c>
      <c r="H610" s="61">
        <v>10650</v>
      </c>
      <c r="I610" s="61">
        <f t="shared" ref="I610:I611" si="316">+C610+D610-E610-F610+G610</f>
        <v>10650</v>
      </c>
      <c r="J610" s="9">
        <f t="shared" si="315"/>
        <v>0</v>
      </c>
      <c r="K610" s="45" t="s">
        <v>252</v>
      </c>
      <c r="L610" s="47">
        <v>264000</v>
      </c>
      <c r="M610" s="47">
        <v>210000</v>
      </c>
      <c r="N610" s="47">
        <v>279550</v>
      </c>
      <c r="O610" s="47">
        <v>0</v>
      </c>
    </row>
    <row r="611" spans="1:15" ht="16.5">
      <c r="A611" s="58" t="str">
        <f t="shared" si="311"/>
        <v>Evariste</v>
      </c>
      <c r="B611" s="59" t="s">
        <v>154</v>
      </c>
      <c r="C611" s="61">
        <v>11675</v>
      </c>
      <c r="D611" s="61">
        <f t="shared" si="312"/>
        <v>187000</v>
      </c>
      <c r="E611" s="61">
        <f t="shared" si="313"/>
        <v>190350</v>
      </c>
      <c r="F611" s="61">
        <f t="shared" si="314"/>
        <v>0</v>
      </c>
      <c r="G611" s="61">
        <f t="shared" si="310"/>
        <v>0</v>
      </c>
      <c r="H611" s="61">
        <v>8325</v>
      </c>
      <c r="I611" s="61">
        <f t="shared" si="316"/>
        <v>8325</v>
      </c>
      <c r="J611" s="9">
        <f t="shared" si="315"/>
        <v>0</v>
      </c>
      <c r="K611" s="45" t="s">
        <v>31</v>
      </c>
      <c r="L611" s="47">
        <v>187000</v>
      </c>
      <c r="M611" s="47">
        <v>0</v>
      </c>
      <c r="N611" s="47">
        <v>190350</v>
      </c>
      <c r="O611" s="47">
        <v>0</v>
      </c>
    </row>
    <row r="612" spans="1:15" ht="16.5">
      <c r="A612" s="58" t="str">
        <f t="shared" si="311"/>
        <v>I55S</v>
      </c>
      <c r="B612" s="115" t="s">
        <v>4</v>
      </c>
      <c r="C612" s="117">
        <v>233614</v>
      </c>
      <c r="D612" s="117">
        <f t="shared" si="312"/>
        <v>0</v>
      </c>
      <c r="E612" s="117">
        <f>+N612</f>
        <v>0</v>
      </c>
      <c r="F612" s="117">
        <f t="shared" si="314"/>
        <v>0</v>
      </c>
      <c r="G612" s="117">
        <f t="shared" si="310"/>
        <v>0</v>
      </c>
      <c r="H612" s="117">
        <v>233614</v>
      </c>
      <c r="I612" s="117">
        <f>+C612+D612-E612-F612+G612</f>
        <v>233614</v>
      </c>
      <c r="J612" s="9">
        <f t="shared" si="315"/>
        <v>0</v>
      </c>
      <c r="K612" s="45" t="s">
        <v>84</v>
      </c>
      <c r="L612" s="47">
        <v>0</v>
      </c>
      <c r="M612" s="47">
        <v>0</v>
      </c>
      <c r="N612" s="47">
        <v>0</v>
      </c>
      <c r="O612" s="47">
        <v>0</v>
      </c>
    </row>
    <row r="613" spans="1:15" ht="16.5">
      <c r="A613" s="58" t="str">
        <f t="shared" si="311"/>
        <v>I73X</v>
      </c>
      <c r="B613" s="115" t="s">
        <v>4</v>
      </c>
      <c r="C613" s="117">
        <v>249769</v>
      </c>
      <c r="D613" s="117">
        <f t="shared" si="312"/>
        <v>0</v>
      </c>
      <c r="E613" s="117">
        <f>+N613</f>
        <v>0</v>
      </c>
      <c r="F613" s="117">
        <f t="shared" si="314"/>
        <v>0</v>
      </c>
      <c r="G613" s="117">
        <f t="shared" si="310"/>
        <v>0</v>
      </c>
      <c r="H613" s="117">
        <v>249769</v>
      </c>
      <c r="I613" s="117">
        <f t="shared" ref="I613:I618" si="317">+C613+D613-E613-F613+G613</f>
        <v>249769</v>
      </c>
      <c r="J613" s="9">
        <f t="shared" si="315"/>
        <v>0</v>
      </c>
      <c r="K613" s="45" t="s">
        <v>83</v>
      </c>
      <c r="L613" s="47">
        <v>0</v>
      </c>
      <c r="M613" s="47">
        <v>0</v>
      </c>
      <c r="N613" s="47">
        <v>0</v>
      </c>
      <c r="O613" s="47">
        <v>0</v>
      </c>
    </row>
    <row r="614" spans="1:15" ht="16.5">
      <c r="A614" s="58" t="str">
        <f t="shared" si="311"/>
        <v>Grace</v>
      </c>
      <c r="B614" s="59" t="s">
        <v>2</v>
      </c>
      <c r="C614" s="61">
        <v>11800</v>
      </c>
      <c r="D614" s="61">
        <f t="shared" si="312"/>
        <v>639000</v>
      </c>
      <c r="E614" s="61">
        <f t="shared" ref="E614" si="318">+N614</f>
        <v>437050</v>
      </c>
      <c r="F614" s="61">
        <f t="shared" si="314"/>
        <v>193000</v>
      </c>
      <c r="G614" s="61">
        <f t="shared" si="310"/>
        <v>0</v>
      </c>
      <c r="H614" s="181">
        <v>20750</v>
      </c>
      <c r="I614" s="181">
        <f t="shared" si="317"/>
        <v>20750</v>
      </c>
      <c r="J614" s="182">
        <f>I614-H614</f>
        <v>0</v>
      </c>
      <c r="K614" s="183" t="s">
        <v>142</v>
      </c>
      <c r="L614" s="184">
        <v>639000</v>
      </c>
      <c r="M614" s="184">
        <v>193000</v>
      </c>
      <c r="N614" s="47">
        <v>437050</v>
      </c>
      <c r="O614" s="184">
        <v>0</v>
      </c>
    </row>
    <row r="615" spans="1:15" ht="16.5">
      <c r="A615" s="58" t="str">
        <f t="shared" si="311"/>
        <v>Hurielle</v>
      </c>
      <c r="B615" s="97" t="s">
        <v>153</v>
      </c>
      <c r="C615" s="61">
        <v>18750</v>
      </c>
      <c r="D615" s="61">
        <f t="shared" si="312"/>
        <v>517000</v>
      </c>
      <c r="E615" s="61">
        <f>+N615</f>
        <v>335200</v>
      </c>
      <c r="F615" s="61">
        <f>+M615</f>
        <v>47000</v>
      </c>
      <c r="G615" s="61">
        <f t="shared" si="310"/>
        <v>0</v>
      </c>
      <c r="H615" s="61">
        <v>153550</v>
      </c>
      <c r="I615" s="61">
        <f t="shared" si="317"/>
        <v>153550</v>
      </c>
      <c r="J615" s="9">
        <f t="shared" ref="J615" si="319">I615-H615</f>
        <v>0</v>
      </c>
      <c r="K615" s="45" t="s">
        <v>196</v>
      </c>
      <c r="L615" s="47">
        <v>517000</v>
      </c>
      <c r="M615" s="47">
        <v>47000</v>
      </c>
      <c r="N615" s="47">
        <v>335200</v>
      </c>
      <c r="O615" s="47">
        <v>0</v>
      </c>
    </row>
    <row r="616" spans="1:15" ht="16.5">
      <c r="A616" s="58" t="str">
        <f t="shared" si="311"/>
        <v>Man Love</v>
      </c>
      <c r="B616" s="97" t="s">
        <v>153</v>
      </c>
      <c r="C616" s="61">
        <v>0</v>
      </c>
      <c r="D616" s="61">
        <f t="shared" si="312"/>
        <v>6000</v>
      </c>
      <c r="E616" s="61">
        <f>+N616</f>
        <v>6000</v>
      </c>
      <c r="F616" s="61">
        <f>+M616</f>
        <v>0</v>
      </c>
      <c r="G616" s="61"/>
      <c r="H616" s="61">
        <v>0</v>
      </c>
      <c r="I616" s="61">
        <v>0</v>
      </c>
      <c r="J616" s="9"/>
      <c r="K616" s="45" t="s">
        <v>266</v>
      </c>
      <c r="L616" s="47">
        <v>6000</v>
      </c>
      <c r="M616" s="47">
        <v>0</v>
      </c>
      <c r="N616" s="47">
        <v>6000</v>
      </c>
      <c r="O616" s="47"/>
    </row>
    <row r="617" spans="1:15" ht="16.5">
      <c r="A617" s="58" t="str">
        <f t="shared" si="311"/>
        <v>Merveille</v>
      </c>
      <c r="B617" s="59" t="s">
        <v>2</v>
      </c>
      <c r="C617" s="61">
        <v>-2900</v>
      </c>
      <c r="D617" s="61">
        <f t="shared" si="312"/>
        <v>218000</v>
      </c>
      <c r="E617" s="61">
        <f t="shared" ref="E617:E620" si="320">+N617</f>
        <v>124800</v>
      </c>
      <c r="F617" s="61">
        <f t="shared" ref="F617:F620" si="321">+M617</f>
        <v>20000</v>
      </c>
      <c r="G617" s="61">
        <f t="shared" si="310"/>
        <v>0</v>
      </c>
      <c r="H617" s="181">
        <v>70300</v>
      </c>
      <c r="I617" s="181">
        <f t="shared" si="317"/>
        <v>70300</v>
      </c>
      <c r="J617" s="182">
        <f>I617-H617</f>
        <v>0</v>
      </c>
      <c r="K617" s="183" t="s">
        <v>93</v>
      </c>
      <c r="L617" s="184">
        <v>218000</v>
      </c>
      <c r="M617" s="184">
        <v>20000</v>
      </c>
      <c r="N617" s="47">
        <v>124800</v>
      </c>
      <c r="O617" s="184">
        <v>0</v>
      </c>
    </row>
    <row r="618" spans="1:15" ht="16.5">
      <c r="A618" s="58" t="str">
        <f t="shared" si="311"/>
        <v>P29</v>
      </c>
      <c r="B618" s="97" t="s">
        <v>4</v>
      </c>
      <c r="C618" s="61">
        <v>148600</v>
      </c>
      <c r="D618" s="61">
        <f t="shared" si="312"/>
        <v>375000</v>
      </c>
      <c r="E618" s="61">
        <f t="shared" si="320"/>
        <v>424500</v>
      </c>
      <c r="F618" s="61">
        <f t="shared" si="321"/>
        <v>0</v>
      </c>
      <c r="G618" s="61">
        <f t="shared" si="310"/>
        <v>0</v>
      </c>
      <c r="H618" s="61">
        <v>99100</v>
      </c>
      <c r="I618" s="61">
        <f t="shared" si="317"/>
        <v>99100</v>
      </c>
      <c r="J618" s="9">
        <f t="shared" ref="J618:J619" si="322">I618-H618</f>
        <v>0</v>
      </c>
      <c r="K618" s="45" t="s">
        <v>29</v>
      </c>
      <c r="L618" s="47">
        <v>375000</v>
      </c>
      <c r="M618" s="47">
        <v>0</v>
      </c>
      <c r="N618" s="47">
        <v>424500</v>
      </c>
      <c r="O618" s="47">
        <v>0</v>
      </c>
    </row>
    <row r="619" spans="1:15" ht="16.5">
      <c r="A619" s="58" t="str">
        <f t="shared" si="311"/>
        <v>T73</v>
      </c>
      <c r="B619" s="59" t="s">
        <v>4</v>
      </c>
      <c r="C619" s="61">
        <v>0</v>
      </c>
      <c r="D619" s="61">
        <f>+L619</f>
        <v>85000</v>
      </c>
      <c r="E619" s="61">
        <f t="shared" si="320"/>
        <v>71100</v>
      </c>
      <c r="F619" s="61">
        <f t="shared" si="321"/>
        <v>0</v>
      </c>
      <c r="G619" s="61">
        <f t="shared" si="310"/>
        <v>0</v>
      </c>
      <c r="H619" s="61">
        <v>13900</v>
      </c>
      <c r="I619" s="61">
        <f>+C619+D619-E619-F619+G619</f>
        <v>13900</v>
      </c>
      <c r="J619" s="9">
        <f t="shared" si="322"/>
        <v>0</v>
      </c>
      <c r="K619" s="45" t="s">
        <v>264</v>
      </c>
      <c r="L619" s="47">
        <v>85000</v>
      </c>
      <c r="M619" s="47">
        <v>0</v>
      </c>
      <c r="N619" s="184">
        <v>71100</v>
      </c>
      <c r="O619" s="47">
        <v>0</v>
      </c>
    </row>
    <row r="620" spans="1:15" ht="16.5">
      <c r="A620" s="58" t="str">
        <f t="shared" si="311"/>
        <v>Tiffany</v>
      </c>
      <c r="B620" s="59" t="s">
        <v>2</v>
      </c>
      <c r="C620" s="61">
        <v>-10174</v>
      </c>
      <c r="D620" s="61">
        <f t="shared" ref="D620" si="323">+L620</f>
        <v>198000</v>
      </c>
      <c r="E620" s="61">
        <f t="shared" si="320"/>
        <v>141150</v>
      </c>
      <c r="F620" s="61">
        <f t="shared" si="321"/>
        <v>50000</v>
      </c>
      <c r="G620" s="61">
        <f t="shared" si="310"/>
        <v>0</v>
      </c>
      <c r="H620" s="61">
        <v>-3324</v>
      </c>
      <c r="I620" s="61">
        <f>+C620+D620-E620-F620+G620</f>
        <v>-3324</v>
      </c>
      <c r="J620" s="9">
        <f>I620-H620</f>
        <v>0</v>
      </c>
      <c r="K620" s="45" t="s">
        <v>112</v>
      </c>
      <c r="L620" s="47">
        <v>198000</v>
      </c>
      <c r="M620" s="47">
        <v>50000</v>
      </c>
      <c r="N620" s="47">
        <v>141150</v>
      </c>
      <c r="O620" s="47">
        <v>0</v>
      </c>
    </row>
    <row r="621" spans="1:15" ht="16.5">
      <c r="A621" s="10" t="s">
        <v>50</v>
      </c>
      <c r="B621" s="11"/>
      <c r="C621" s="12">
        <f t="shared" ref="C621:I621" si="324">SUM(C605:C620)</f>
        <v>18323398</v>
      </c>
      <c r="D621" s="57">
        <f t="shared" si="324"/>
        <v>6851000</v>
      </c>
      <c r="E621" s="57">
        <f t="shared" si="324"/>
        <v>9504745</v>
      </c>
      <c r="F621" s="57">
        <f t="shared" si="324"/>
        <v>6851000</v>
      </c>
      <c r="G621" s="57">
        <f t="shared" si="324"/>
        <v>8735379</v>
      </c>
      <c r="H621" s="57">
        <f t="shared" si="324"/>
        <v>17554032</v>
      </c>
      <c r="I621" s="57">
        <f t="shared" si="324"/>
        <v>17554032</v>
      </c>
      <c r="J621" s="9">
        <f>I621-H621</f>
        <v>0</v>
      </c>
      <c r="K621" s="3"/>
      <c r="L621" s="47">
        <f>+SUM(L605:L620)</f>
        <v>6851000</v>
      </c>
      <c r="M621" s="47">
        <f>+SUM(M605:M620)</f>
        <v>6851000</v>
      </c>
      <c r="N621" s="47">
        <f>+SUM(N605:N620)</f>
        <v>9504745</v>
      </c>
      <c r="O621" s="47">
        <f>+SUM(O605:O620)</f>
        <v>8735379</v>
      </c>
    </row>
    <row r="622" spans="1:15" ht="16.5">
      <c r="A622" s="10"/>
      <c r="B622" s="11"/>
      <c r="C622" s="12"/>
      <c r="D622" s="13"/>
      <c r="E622" s="12"/>
      <c r="F622" s="13"/>
      <c r="G622" s="12"/>
      <c r="H622" s="12"/>
      <c r="I622" s="133" t="b">
        <f>I621=D624</f>
        <v>1</v>
      </c>
      <c r="J622" s="9">
        <f>H621-I621</f>
        <v>0</v>
      </c>
      <c r="L622" s="5"/>
      <c r="M622" s="5"/>
      <c r="N622" s="5"/>
      <c r="O622" s="5"/>
    </row>
    <row r="623" spans="1:15" ht="16.5">
      <c r="A623" s="10" t="s">
        <v>267</v>
      </c>
      <c r="B623" s="11" t="s">
        <v>176</v>
      </c>
      <c r="C623" s="12" t="s">
        <v>175</v>
      </c>
      <c r="D623" s="12" t="s">
        <v>268</v>
      </c>
      <c r="E623" s="12" t="s">
        <v>51</v>
      </c>
      <c r="F623" s="12"/>
      <c r="G623" s="12">
        <f>+D621-F621</f>
        <v>0</v>
      </c>
      <c r="H623" s="12"/>
      <c r="I623" s="12"/>
    </row>
    <row r="624" spans="1:15" ht="16.5">
      <c r="A624" s="14">
        <f>C621</f>
        <v>18323398</v>
      </c>
      <c r="B624" s="15">
        <f>G621</f>
        <v>8735379</v>
      </c>
      <c r="C624" s="12">
        <f>E621</f>
        <v>9504745</v>
      </c>
      <c r="D624" s="12">
        <f>A624+B624-C624</f>
        <v>17554032</v>
      </c>
      <c r="E624" s="13">
        <f>I621-D624</f>
        <v>0</v>
      </c>
      <c r="F624" s="12"/>
      <c r="G624" s="12"/>
      <c r="H624" s="12"/>
      <c r="I624" s="12"/>
    </row>
    <row r="625" spans="1:11" ht="16.5">
      <c r="A625" s="14"/>
      <c r="B625" s="15"/>
      <c r="C625" s="12"/>
      <c r="D625" s="12"/>
      <c r="E625" s="13"/>
      <c r="F625" s="12"/>
      <c r="G625" s="12"/>
      <c r="H625" s="12"/>
      <c r="I625" s="12"/>
    </row>
    <row r="626" spans="1:11">
      <c r="A626" s="16" t="s">
        <v>52</v>
      </c>
      <c r="B626" s="16"/>
      <c r="C626" s="16"/>
      <c r="D626" s="17"/>
      <c r="E626" s="17"/>
      <c r="F626" s="17"/>
      <c r="G626" s="17"/>
      <c r="H626" s="17"/>
      <c r="I626" s="17"/>
    </row>
    <row r="627" spans="1:11">
      <c r="A627" s="18" t="s">
        <v>269</v>
      </c>
      <c r="B627" s="18"/>
      <c r="C627" s="18"/>
      <c r="D627" s="18"/>
      <c r="E627" s="18"/>
      <c r="F627" s="18"/>
      <c r="G627" s="18"/>
      <c r="H627" s="18"/>
      <c r="I627" s="18"/>
      <c r="J627" s="18"/>
    </row>
    <row r="628" spans="1:11">
      <c r="A628" s="19"/>
      <c r="B628" s="17"/>
      <c r="C628" s="20"/>
      <c r="D628" s="20"/>
      <c r="E628" s="20"/>
      <c r="F628" s="20"/>
      <c r="G628" s="20"/>
      <c r="H628" s="17"/>
      <c r="I628" s="17"/>
    </row>
    <row r="629" spans="1:11">
      <c r="A629" s="166" t="s">
        <v>53</v>
      </c>
      <c r="B629" s="168" t="s">
        <v>54</v>
      </c>
      <c r="C629" s="170" t="s">
        <v>270</v>
      </c>
      <c r="D629" s="171" t="s">
        <v>55</v>
      </c>
      <c r="E629" s="172"/>
      <c r="F629" s="172"/>
      <c r="G629" s="173"/>
      <c r="H629" s="174" t="s">
        <v>56</v>
      </c>
      <c r="I629" s="162" t="s">
        <v>57</v>
      </c>
      <c r="J629" s="204"/>
    </row>
    <row r="630" spans="1:11" ht="25.5">
      <c r="A630" s="167"/>
      <c r="B630" s="169"/>
      <c r="C630" s="22"/>
      <c r="D630" s="21" t="s">
        <v>24</v>
      </c>
      <c r="E630" s="21" t="s">
        <v>25</v>
      </c>
      <c r="F630" s="22" t="s">
        <v>122</v>
      </c>
      <c r="G630" s="21" t="s">
        <v>58</v>
      </c>
      <c r="H630" s="175"/>
      <c r="I630" s="163"/>
      <c r="J630" s="165" t="s">
        <v>271</v>
      </c>
      <c r="K630" s="142"/>
    </row>
    <row r="631" spans="1:11">
      <c r="A631" s="23"/>
      <c r="B631" s="24" t="s">
        <v>59</v>
      </c>
      <c r="C631" s="25"/>
      <c r="D631" s="25"/>
      <c r="E631" s="25"/>
      <c r="F631" s="25"/>
      <c r="G631" s="25"/>
      <c r="H631" s="25"/>
      <c r="I631" s="26"/>
      <c r="J631" s="165"/>
      <c r="K631" s="142"/>
    </row>
    <row r="632" spans="1:11">
      <c r="A632" s="121" t="s">
        <v>107</v>
      </c>
      <c r="B632" s="126" t="s">
        <v>47</v>
      </c>
      <c r="C632" s="32">
        <f>+C608</f>
        <v>89205</v>
      </c>
      <c r="D632" s="31"/>
      <c r="E632" s="32">
        <f>+D608</f>
        <v>0</v>
      </c>
      <c r="F632" s="32"/>
      <c r="G632" s="32"/>
      <c r="H632" s="55">
        <f>+F608</f>
        <v>0</v>
      </c>
      <c r="I632" s="32">
        <f>+E608</f>
        <v>0</v>
      </c>
      <c r="J632" s="30">
        <f t="shared" ref="J632:J635" si="325">+SUM(C632:G632)-(H632+I632)</f>
        <v>89205</v>
      </c>
      <c r="K632" s="143" t="b">
        <f>J632=I608</f>
        <v>1</v>
      </c>
    </row>
    <row r="633" spans="1:11">
      <c r="A633" s="121" t="str">
        <f>+A632</f>
        <v>JANVIER</v>
      </c>
      <c r="B633" s="126" t="s">
        <v>265</v>
      </c>
      <c r="C633" s="32">
        <f t="shared" ref="C633:C635" si="326">+C609</f>
        <v>0</v>
      </c>
      <c r="D633" s="31"/>
      <c r="E633" s="32">
        <f t="shared" ref="E633:E635" si="327">+D609</f>
        <v>85000</v>
      </c>
      <c r="F633" s="32"/>
      <c r="G633" s="32"/>
      <c r="H633" s="55">
        <f t="shared" ref="H633:H635" si="328">+F609</f>
        <v>0</v>
      </c>
      <c r="I633" s="32">
        <f t="shared" ref="I633:I635" si="329">+E609</f>
        <v>66500</v>
      </c>
      <c r="J633" s="30">
        <f t="shared" si="325"/>
        <v>18500</v>
      </c>
      <c r="K633" s="143" t="b">
        <f>J633=I609</f>
        <v>1</v>
      </c>
    </row>
    <row r="634" spans="1:11">
      <c r="A634" s="121" t="str">
        <f t="shared" ref="A634:A644" si="330">+A633</f>
        <v>JANVIER</v>
      </c>
      <c r="B634" s="126" t="s">
        <v>252</v>
      </c>
      <c r="C634" s="32">
        <f t="shared" si="326"/>
        <v>236200</v>
      </c>
      <c r="D634" s="31"/>
      <c r="E634" s="32">
        <f t="shared" si="327"/>
        <v>264000</v>
      </c>
      <c r="F634" s="32"/>
      <c r="G634" s="32"/>
      <c r="H634" s="55">
        <f t="shared" si="328"/>
        <v>210000</v>
      </c>
      <c r="I634" s="32">
        <f t="shared" si="329"/>
        <v>279550</v>
      </c>
      <c r="J634" s="30">
        <f t="shared" si="325"/>
        <v>10650</v>
      </c>
      <c r="K634" s="143" t="b">
        <f t="shared" ref="K634:K644" si="331">J634=I610</f>
        <v>1</v>
      </c>
    </row>
    <row r="635" spans="1:11">
      <c r="A635" s="121" t="str">
        <f t="shared" si="330"/>
        <v>JANVIER</v>
      </c>
      <c r="B635" s="126" t="s">
        <v>31</v>
      </c>
      <c r="C635" s="32">
        <f t="shared" si="326"/>
        <v>11675</v>
      </c>
      <c r="D635" s="31"/>
      <c r="E635" s="32">
        <f t="shared" si="327"/>
        <v>187000</v>
      </c>
      <c r="F635" s="32"/>
      <c r="G635" s="32"/>
      <c r="H635" s="55">
        <f t="shared" si="328"/>
        <v>0</v>
      </c>
      <c r="I635" s="32">
        <f t="shared" si="329"/>
        <v>190350</v>
      </c>
      <c r="J635" s="30">
        <f t="shared" si="325"/>
        <v>8325</v>
      </c>
      <c r="K635" s="143" t="b">
        <f t="shared" si="331"/>
        <v>1</v>
      </c>
    </row>
    <row r="636" spans="1:11">
      <c r="A636" s="121" t="str">
        <f t="shared" si="330"/>
        <v>JANVIER</v>
      </c>
      <c r="B636" s="128" t="s">
        <v>84</v>
      </c>
      <c r="C636" s="119">
        <f>+C612</f>
        <v>233614</v>
      </c>
      <c r="D636" s="122"/>
      <c r="E636" s="119">
        <f>+D612</f>
        <v>0</v>
      </c>
      <c r="F636" s="136"/>
      <c r="G636" s="136"/>
      <c r="H636" s="154">
        <f>+F612</f>
        <v>0</v>
      </c>
      <c r="I636" s="119">
        <f>+E612</f>
        <v>0</v>
      </c>
      <c r="J636" s="120">
        <f>+SUM(C636:G636)-(H636+I636)</f>
        <v>233614</v>
      </c>
      <c r="K636" s="143" t="b">
        <f t="shared" si="331"/>
        <v>1</v>
      </c>
    </row>
    <row r="637" spans="1:11">
      <c r="A637" s="121" t="str">
        <f t="shared" si="330"/>
        <v>JANVIER</v>
      </c>
      <c r="B637" s="128" t="s">
        <v>83</v>
      </c>
      <c r="C637" s="119">
        <f>+C613</f>
        <v>249769</v>
      </c>
      <c r="D637" s="122"/>
      <c r="E637" s="119">
        <f>+D613</f>
        <v>0</v>
      </c>
      <c r="F637" s="136"/>
      <c r="G637" s="136"/>
      <c r="H637" s="154">
        <f>+F613</f>
        <v>0</v>
      </c>
      <c r="I637" s="119">
        <f>+E613</f>
        <v>0</v>
      </c>
      <c r="J637" s="120">
        <f t="shared" ref="J637:J644" si="332">+SUM(C637:G637)-(H637+I637)</f>
        <v>249769</v>
      </c>
      <c r="K637" s="143" t="b">
        <f t="shared" si="331"/>
        <v>1</v>
      </c>
    </row>
    <row r="638" spans="1:11">
      <c r="A638" s="121" t="str">
        <f t="shared" si="330"/>
        <v>JANVIER</v>
      </c>
      <c r="B638" s="126" t="s">
        <v>142</v>
      </c>
      <c r="C638" s="32">
        <f>+C614</f>
        <v>11800</v>
      </c>
      <c r="D638" s="31"/>
      <c r="E638" s="32">
        <f>+D614</f>
        <v>639000</v>
      </c>
      <c r="F638" s="32"/>
      <c r="G638" s="103"/>
      <c r="H638" s="55">
        <f>+F614</f>
        <v>193000</v>
      </c>
      <c r="I638" s="32">
        <f>+E614</f>
        <v>437050</v>
      </c>
      <c r="J638" s="30">
        <f t="shared" si="332"/>
        <v>20750</v>
      </c>
      <c r="K638" s="143" t="b">
        <f t="shared" si="331"/>
        <v>1</v>
      </c>
    </row>
    <row r="639" spans="1:11">
      <c r="A639" s="121" t="str">
        <f t="shared" si="330"/>
        <v>JANVIER</v>
      </c>
      <c r="B639" s="126" t="s">
        <v>196</v>
      </c>
      <c r="C639" s="32">
        <f t="shared" ref="C639:C644" si="333">+C615</f>
        <v>18750</v>
      </c>
      <c r="D639" s="31"/>
      <c r="E639" s="32">
        <f t="shared" ref="E639:E644" si="334">+D615</f>
        <v>517000</v>
      </c>
      <c r="F639" s="32"/>
      <c r="G639" s="103"/>
      <c r="H639" s="55">
        <f t="shared" ref="H639:H644" si="335">+F615</f>
        <v>47000</v>
      </c>
      <c r="I639" s="32">
        <f t="shared" ref="I639:I644" si="336">+E615</f>
        <v>335200</v>
      </c>
      <c r="J639" s="30">
        <f t="shared" si="332"/>
        <v>153550</v>
      </c>
      <c r="K639" s="143" t="b">
        <f t="shared" si="331"/>
        <v>1</v>
      </c>
    </row>
    <row r="640" spans="1:11">
      <c r="A640" s="121" t="str">
        <f t="shared" si="330"/>
        <v>JANVIER</v>
      </c>
      <c r="B640" s="126" t="s">
        <v>266</v>
      </c>
      <c r="C640" s="32">
        <f t="shared" si="333"/>
        <v>0</v>
      </c>
      <c r="D640" s="31"/>
      <c r="E640" s="32">
        <f t="shared" si="334"/>
        <v>6000</v>
      </c>
      <c r="F640" s="32"/>
      <c r="G640" s="103"/>
      <c r="H640" s="55">
        <f t="shared" si="335"/>
        <v>0</v>
      </c>
      <c r="I640" s="32">
        <f t="shared" si="336"/>
        <v>6000</v>
      </c>
      <c r="J640" s="30">
        <f t="shared" si="332"/>
        <v>0</v>
      </c>
      <c r="K640" s="143" t="b">
        <f t="shared" si="331"/>
        <v>1</v>
      </c>
    </row>
    <row r="641" spans="1:16">
      <c r="A641" s="121" t="str">
        <f t="shared" si="330"/>
        <v>JANVIER</v>
      </c>
      <c r="B641" s="126" t="s">
        <v>93</v>
      </c>
      <c r="C641" s="32">
        <f t="shared" si="333"/>
        <v>-2900</v>
      </c>
      <c r="D641" s="31"/>
      <c r="E641" s="32">
        <f t="shared" si="334"/>
        <v>218000</v>
      </c>
      <c r="F641" s="32"/>
      <c r="G641" s="103"/>
      <c r="H641" s="55">
        <f t="shared" si="335"/>
        <v>20000</v>
      </c>
      <c r="I641" s="32">
        <f t="shared" si="336"/>
        <v>124800</v>
      </c>
      <c r="J641" s="30">
        <f t="shared" si="332"/>
        <v>70300</v>
      </c>
      <c r="K641" s="143" t="b">
        <f t="shared" si="331"/>
        <v>1</v>
      </c>
    </row>
    <row r="642" spans="1:16">
      <c r="A642" s="121" t="str">
        <f t="shared" si="330"/>
        <v>JANVIER</v>
      </c>
      <c r="B642" s="126" t="s">
        <v>29</v>
      </c>
      <c r="C642" s="32">
        <f t="shared" si="333"/>
        <v>148600</v>
      </c>
      <c r="D642" s="31"/>
      <c r="E642" s="32">
        <f t="shared" si="334"/>
        <v>375000</v>
      </c>
      <c r="F642" s="32"/>
      <c r="G642" s="103"/>
      <c r="H642" s="55">
        <f t="shared" si="335"/>
        <v>0</v>
      </c>
      <c r="I642" s="32">
        <f t="shared" si="336"/>
        <v>424500</v>
      </c>
      <c r="J642" s="30">
        <f t="shared" si="332"/>
        <v>99100</v>
      </c>
      <c r="K642" s="143" t="b">
        <f t="shared" si="331"/>
        <v>1</v>
      </c>
    </row>
    <row r="643" spans="1:16">
      <c r="A643" s="121" t="str">
        <f t="shared" si="330"/>
        <v>JANVIER</v>
      </c>
      <c r="B643" s="127" t="s">
        <v>264</v>
      </c>
      <c r="C643" s="32">
        <f t="shared" si="333"/>
        <v>0</v>
      </c>
      <c r="D643" s="118"/>
      <c r="E643" s="32">
        <f t="shared" si="334"/>
        <v>85000</v>
      </c>
      <c r="F643" s="51"/>
      <c r="G643" s="137"/>
      <c r="H643" s="55">
        <f t="shared" si="335"/>
        <v>0</v>
      </c>
      <c r="I643" s="32">
        <f t="shared" si="336"/>
        <v>71100</v>
      </c>
      <c r="J643" s="30">
        <f t="shared" ref="J643" si="337">+SUM(C643:G643)-(H643+I643)</f>
        <v>13900</v>
      </c>
      <c r="K643" s="143" t="b">
        <f t="shared" si="331"/>
        <v>1</v>
      </c>
    </row>
    <row r="644" spans="1:16">
      <c r="A644" s="121" t="str">
        <f t="shared" si="330"/>
        <v>JANVIER</v>
      </c>
      <c r="B644" s="127" t="s">
        <v>112</v>
      </c>
      <c r="C644" s="32">
        <f t="shared" si="333"/>
        <v>-10174</v>
      </c>
      <c r="D644" s="118"/>
      <c r="E644" s="32">
        <f t="shared" si="334"/>
        <v>198000</v>
      </c>
      <c r="F644" s="51"/>
      <c r="G644" s="137"/>
      <c r="H644" s="55">
        <f t="shared" si="335"/>
        <v>50000</v>
      </c>
      <c r="I644" s="32">
        <f t="shared" si="336"/>
        <v>141150</v>
      </c>
      <c r="J644" s="30">
        <f t="shared" si="332"/>
        <v>-3324</v>
      </c>
      <c r="K644" s="143" t="b">
        <f t="shared" si="331"/>
        <v>1</v>
      </c>
    </row>
    <row r="645" spans="1:16">
      <c r="A645" s="34" t="s">
        <v>60</v>
      </c>
      <c r="B645" s="35"/>
      <c r="C645" s="35"/>
      <c r="D645" s="35"/>
      <c r="E645" s="35"/>
      <c r="F645" s="35"/>
      <c r="G645" s="35"/>
      <c r="H645" s="35"/>
      <c r="I645" s="35"/>
      <c r="J645" s="36"/>
      <c r="K645" s="142"/>
    </row>
    <row r="646" spans="1:16">
      <c r="A646" s="121" t="str">
        <f>A644</f>
        <v>JANVIER</v>
      </c>
      <c r="B646" s="37" t="s">
        <v>61</v>
      </c>
      <c r="C646" s="38">
        <f>+C607</f>
        <v>1335599</v>
      </c>
      <c r="D646" s="49"/>
      <c r="E646" s="49">
        <f>D607</f>
        <v>4277000</v>
      </c>
      <c r="F646" s="49"/>
      <c r="G646" s="124"/>
      <c r="H646" s="51">
        <f>+F607</f>
        <v>2331000</v>
      </c>
      <c r="I646" s="125">
        <f>+E607</f>
        <v>2382011</v>
      </c>
      <c r="J646" s="30">
        <f>+SUM(C646:G646)-(H646+I646)</f>
        <v>899588</v>
      </c>
      <c r="K646" s="143" t="b">
        <f>J646=I607</f>
        <v>1</v>
      </c>
    </row>
    <row r="647" spans="1:16">
      <c r="A647" s="43" t="s">
        <v>62</v>
      </c>
      <c r="B647" s="24"/>
      <c r="C647" s="35"/>
      <c r="D647" s="24"/>
      <c r="E647" s="24"/>
      <c r="F647" s="24"/>
      <c r="G647" s="24"/>
      <c r="H647" s="24"/>
      <c r="I647" s="24"/>
      <c r="J647" s="36"/>
      <c r="K647" s="142"/>
    </row>
    <row r="648" spans="1:16">
      <c r="A648" s="121" t="str">
        <f>+A646</f>
        <v>JANVIER</v>
      </c>
      <c r="B648" s="37" t="s">
        <v>24</v>
      </c>
      <c r="C648" s="124">
        <f>+C605</f>
        <v>13524897</v>
      </c>
      <c r="D648" s="131">
        <f>+G605</f>
        <v>0</v>
      </c>
      <c r="E648" s="49"/>
      <c r="F648" s="49"/>
      <c r="G648" s="49"/>
      <c r="H648" s="51">
        <f>+F605</f>
        <v>4000000</v>
      </c>
      <c r="I648" s="53">
        <f>+E605</f>
        <v>173345</v>
      </c>
      <c r="J648" s="30">
        <f>+SUM(C648:G648)-(H648+I648)</f>
        <v>9351552</v>
      </c>
      <c r="K648" s="143" t="b">
        <f>+J648=I605</f>
        <v>1</v>
      </c>
    </row>
    <row r="649" spans="1:16">
      <c r="A649" s="121" t="str">
        <f t="shared" ref="A649" si="338">+A648</f>
        <v>JANVIER</v>
      </c>
      <c r="B649" s="37" t="s">
        <v>64</v>
      </c>
      <c r="C649" s="124">
        <f>+C606</f>
        <v>2476363</v>
      </c>
      <c r="D649" s="49">
        <f>+G606</f>
        <v>8735379</v>
      </c>
      <c r="E649" s="48"/>
      <c r="F649" s="48"/>
      <c r="G649" s="48"/>
      <c r="H649" s="32">
        <f>+F606</f>
        <v>0</v>
      </c>
      <c r="I649" s="50">
        <f>+E606</f>
        <v>4873189</v>
      </c>
      <c r="J649" s="30">
        <f>SUM(C649:G649)-(H649+I649)</f>
        <v>6338553</v>
      </c>
      <c r="K649" s="143" t="b">
        <f>+J649=I606</f>
        <v>1</v>
      </c>
    </row>
    <row r="650" spans="1:16" ht="15.75">
      <c r="C650" s="140">
        <f>SUM(C632:C649)</f>
        <v>18323398</v>
      </c>
      <c r="I650" s="139">
        <f>SUM(I632:I649)</f>
        <v>9504745</v>
      </c>
      <c r="J650" s="104">
        <f>+SUM(J632:J649)</f>
        <v>17554032</v>
      </c>
      <c r="K650" s="5" t="b">
        <f>J650=I621</f>
        <v>1</v>
      </c>
    </row>
    <row r="651" spans="1:16" ht="15.75">
      <c r="C651" s="140"/>
      <c r="I651" s="139"/>
      <c r="J651" s="104"/>
    </row>
    <row r="652" spans="1:16" ht="15.75">
      <c r="A652" s="157"/>
      <c r="B652" s="157"/>
      <c r="C652" s="158"/>
      <c r="D652" s="157"/>
      <c r="E652" s="157"/>
      <c r="F652" s="157"/>
      <c r="G652" s="157"/>
      <c r="H652" s="157"/>
      <c r="I652" s="159"/>
      <c r="J652" s="160"/>
      <c r="K652" s="157"/>
      <c r="L652" s="161"/>
      <c r="M652" s="161"/>
      <c r="N652" s="161"/>
      <c r="O652" s="161"/>
      <c r="P652" s="157"/>
    </row>
    <row r="654" spans="1:16" ht="15.75">
      <c r="A654" s="6" t="s">
        <v>36</v>
      </c>
      <c r="B654" s="6" t="s">
        <v>1</v>
      </c>
      <c r="C654" s="6">
        <v>44896</v>
      </c>
      <c r="D654" s="7" t="s">
        <v>37</v>
      </c>
      <c r="E654" s="7" t="s">
        <v>38</v>
      </c>
      <c r="F654" s="7" t="s">
        <v>39</v>
      </c>
      <c r="G654" s="7" t="s">
        <v>40</v>
      </c>
      <c r="H654" s="6">
        <v>44926</v>
      </c>
      <c r="I654" s="7" t="s">
        <v>41</v>
      </c>
      <c r="K654" s="45"/>
      <c r="L654" s="45" t="s">
        <v>42</v>
      </c>
      <c r="M654" s="45" t="s">
        <v>43</v>
      </c>
      <c r="N654" s="45" t="s">
        <v>44</v>
      </c>
      <c r="O654" s="45" t="s">
        <v>45</v>
      </c>
    </row>
    <row r="655" spans="1:16" ht="16.5">
      <c r="A655" s="58" t="str">
        <f>K655</f>
        <v>BCI</v>
      </c>
      <c r="B655" s="59" t="s">
        <v>46</v>
      </c>
      <c r="C655" s="61">
        <v>16218242</v>
      </c>
      <c r="D655" s="61">
        <f>+L655</f>
        <v>0</v>
      </c>
      <c r="E655" s="61">
        <f>+N655</f>
        <v>693345</v>
      </c>
      <c r="F655" s="61">
        <f>+M655</f>
        <v>2000000</v>
      </c>
      <c r="G655" s="61">
        <f t="shared" ref="G655:G668" si="339">+O655</f>
        <v>0</v>
      </c>
      <c r="H655" s="61">
        <v>13524897</v>
      </c>
      <c r="I655" s="61">
        <f>+C655+D655-E655-F655+G655</f>
        <v>13524897</v>
      </c>
      <c r="J655" s="9">
        <f>I655-H655</f>
        <v>0</v>
      </c>
      <c r="K655" s="45" t="s">
        <v>24</v>
      </c>
      <c r="L655" s="47">
        <v>0</v>
      </c>
      <c r="M655" s="47">
        <v>2000000</v>
      </c>
      <c r="N655" s="47">
        <v>693345</v>
      </c>
      <c r="O655" s="47">
        <v>0</v>
      </c>
    </row>
    <row r="656" spans="1:16" ht="16.5">
      <c r="A656" s="58" t="str">
        <f t="shared" ref="A656:A668" si="340">K656</f>
        <v>BCI-Sous Compte</v>
      </c>
      <c r="B656" s="59" t="s">
        <v>46</v>
      </c>
      <c r="C656" s="61">
        <v>5621164</v>
      </c>
      <c r="D656" s="61">
        <f t="shared" ref="D656:D666" si="341">+L656</f>
        <v>0</v>
      </c>
      <c r="E656" s="61">
        <f t="shared" ref="E656:E660" si="342">+N656</f>
        <v>3144801</v>
      </c>
      <c r="F656" s="61">
        <f t="shared" ref="F656:F663" si="343">+M656</f>
        <v>0</v>
      </c>
      <c r="G656" s="61">
        <f t="shared" si="339"/>
        <v>0</v>
      </c>
      <c r="H656" s="61">
        <v>2476363</v>
      </c>
      <c r="I656" s="61">
        <f>+C656+D656-E656-F656+G656</f>
        <v>2476363</v>
      </c>
      <c r="J656" s="9">
        <f t="shared" ref="J656:J662" si="344">I656-H656</f>
        <v>0</v>
      </c>
      <c r="K656" s="45" t="s">
        <v>147</v>
      </c>
      <c r="L656" s="46">
        <v>0</v>
      </c>
      <c r="M656" s="47">
        <v>0</v>
      </c>
      <c r="N656" s="47">
        <v>3144801</v>
      </c>
      <c r="O656" s="47">
        <v>0</v>
      </c>
    </row>
    <row r="657" spans="1:15" ht="16.5">
      <c r="A657" s="58" t="str">
        <f t="shared" si="340"/>
        <v>Caisse</v>
      </c>
      <c r="B657" s="59" t="s">
        <v>25</v>
      </c>
      <c r="C657" s="61">
        <v>2476103</v>
      </c>
      <c r="D657" s="61">
        <f t="shared" si="341"/>
        <v>2461000</v>
      </c>
      <c r="E657" s="61">
        <f t="shared" si="342"/>
        <v>1832504</v>
      </c>
      <c r="F657" s="61">
        <f t="shared" si="343"/>
        <v>1769000</v>
      </c>
      <c r="G657" s="61">
        <f t="shared" si="339"/>
        <v>0</v>
      </c>
      <c r="H657" s="61">
        <v>1335599</v>
      </c>
      <c r="I657" s="61">
        <f>+C657+D657-E657-F657+G657</f>
        <v>1335599</v>
      </c>
      <c r="J657" s="101">
        <f t="shared" si="344"/>
        <v>0</v>
      </c>
      <c r="K657" s="45" t="s">
        <v>25</v>
      </c>
      <c r="L657" s="47">
        <v>2461000</v>
      </c>
      <c r="M657" s="47">
        <v>1769000</v>
      </c>
      <c r="N657" s="47">
        <v>1832504</v>
      </c>
      <c r="O657" s="47">
        <v>0</v>
      </c>
    </row>
    <row r="658" spans="1:15" ht="16.5">
      <c r="A658" s="58" t="str">
        <f t="shared" si="340"/>
        <v>Crépin</v>
      </c>
      <c r="B658" s="59" t="s">
        <v>153</v>
      </c>
      <c r="C658" s="61">
        <v>409530</v>
      </c>
      <c r="D658" s="61">
        <f t="shared" si="341"/>
        <v>435000</v>
      </c>
      <c r="E658" s="61">
        <f t="shared" si="342"/>
        <v>755325</v>
      </c>
      <c r="F658" s="61">
        <f t="shared" si="343"/>
        <v>0</v>
      </c>
      <c r="G658" s="61">
        <f t="shared" si="339"/>
        <v>0</v>
      </c>
      <c r="H658" s="61">
        <v>89205</v>
      </c>
      <c r="I658" s="61">
        <f>+C658+D658-E658-F658+G658</f>
        <v>89205</v>
      </c>
      <c r="J658" s="9">
        <f t="shared" si="344"/>
        <v>0</v>
      </c>
      <c r="K658" s="45" t="s">
        <v>47</v>
      </c>
      <c r="L658" s="47">
        <v>435000</v>
      </c>
      <c r="M658" s="47">
        <v>0</v>
      </c>
      <c r="N658" s="47">
        <v>755325</v>
      </c>
      <c r="O658" s="47">
        <v>0</v>
      </c>
    </row>
    <row r="659" spans="1:15" ht="16.5">
      <c r="A659" s="58" t="str">
        <f t="shared" si="340"/>
        <v>Donald</v>
      </c>
      <c r="B659" s="59" t="s">
        <v>153</v>
      </c>
      <c r="C659" s="61">
        <v>9700</v>
      </c>
      <c r="D659" s="61">
        <f t="shared" si="341"/>
        <v>389000</v>
      </c>
      <c r="E659" s="61">
        <f t="shared" si="342"/>
        <v>162500</v>
      </c>
      <c r="F659" s="61">
        <f t="shared" si="343"/>
        <v>0</v>
      </c>
      <c r="G659" s="61">
        <f t="shared" si="339"/>
        <v>0</v>
      </c>
      <c r="H659" s="61">
        <v>236200</v>
      </c>
      <c r="I659" s="61">
        <f t="shared" ref="I659:I660" si="345">+C659+D659-E659-F659+G659</f>
        <v>236200</v>
      </c>
      <c r="J659" s="9">
        <f t="shared" si="344"/>
        <v>0</v>
      </c>
      <c r="K659" s="45" t="s">
        <v>252</v>
      </c>
      <c r="L659" s="47">
        <v>389000</v>
      </c>
      <c r="M659" s="47">
        <v>0</v>
      </c>
      <c r="N659" s="47">
        <v>162500</v>
      </c>
      <c r="O659" s="47">
        <v>0</v>
      </c>
    </row>
    <row r="660" spans="1:15" ht="16.5">
      <c r="A660" s="58" t="str">
        <f t="shared" si="340"/>
        <v>Evariste</v>
      </c>
      <c r="B660" s="59" t="s">
        <v>154</v>
      </c>
      <c r="C660" s="61">
        <v>265425</v>
      </c>
      <c r="D660" s="61">
        <f t="shared" si="341"/>
        <v>0</v>
      </c>
      <c r="E660" s="61">
        <f t="shared" si="342"/>
        <v>128750</v>
      </c>
      <c r="F660" s="61">
        <f t="shared" si="343"/>
        <v>125000</v>
      </c>
      <c r="G660" s="61">
        <f t="shared" si="339"/>
        <v>0</v>
      </c>
      <c r="H660" s="61">
        <v>11675</v>
      </c>
      <c r="I660" s="61">
        <f t="shared" si="345"/>
        <v>11675</v>
      </c>
      <c r="J660" s="9">
        <f t="shared" si="344"/>
        <v>0</v>
      </c>
      <c r="K660" s="45" t="s">
        <v>31</v>
      </c>
      <c r="L660" s="47">
        <v>0</v>
      </c>
      <c r="M660" s="47">
        <v>125000</v>
      </c>
      <c r="N660" s="47">
        <v>128750</v>
      </c>
      <c r="O660" s="47">
        <v>0</v>
      </c>
    </row>
    <row r="661" spans="1:15" ht="16.5">
      <c r="A661" s="58" t="str">
        <f t="shared" si="340"/>
        <v>I55S</v>
      </c>
      <c r="B661" s="115" t="s">
        <v>4</v>
      </c>
      <c r="C661" s="117">
        <v>233614</v>
      </c>
      <c r="D661" s="117">
        <f t="shared" si="341"/>
        <v>0</v>
      </c>
      <c r="E661" s="117">
        <f>+N661</f>
        <v>0</v>
      </c>
      <c r="F661" s="117">
        <f t="shared" si="343"/>
        <v>0</v>
      </c>
      <c r="G661" s="117">
        <f t="shared" si="339"/>
        <v>0</v>
      </c>
      <c r="H661" s="117">
        <v>233614</v>
      </c>
      <c r="I661" s="117">
        <f>+C661+D661-E661-F661+G661</f>
        <v>233614</v>
      </c>
      <c r="J661" s="9">
        <f t="shared" si="344"/>
        <v>0</v>
      </c>
      <c r="K661" s="45" t="s">
        <v>84</v>
      </c>
      <c r="L661" s="47">
        <v>0</v>
      </c>
      <c r="M661" s="47">
        <v>0</v>
      </c>
      <c r="N661" s="47">
        <v>0</v>
      </c>
      <c r="O661" s="47">
        <v>0</v>
      </c>
    </row>
    <row r="662" spans="1:15" ht="16.5">
      <c r="A662" s="58" t="str">
        <f t="shared" si="340"/>
        <v>I73X</v>
      </c>
      <c r="B662" s="115" t="s">
        <v>4</v>
      </c>
      <c r="C662" s="117">
        <v>249769</v>
      </c>
      <c r="D662" s="117">
        <f t="shared" si="341"/>
        <v>0</v>
      </c>
      <c r="E662" s="117">
        <f>+N662</f>
        <v>0</v>
      </c>
      <c r="F662" s="117">
        <f t="shared" si="343"/>
        <v>0</v>
      </c>
      <c r="G662" s="117">
        <f t="shared" si="339"/>
        <v>0</v>
      </c>
      <c r="H662" s="117">
        <v>249769</v>
      </c>
      <c r="I662" s="117">
        <f t="shared" ref="I662:I666" si="346">+C662+D662-E662-F662+G662</f>
        <v>249769</v>
      </c>
      <c r="J662" s="9">
        <f t="shared" si="344"/>
        <v>0</v>
      </c>
      <c r="K662" s="45" t="s">
        <v>83</v>
      </c>
      <c r="L662" s="47">
        <v>0</v>
      </c>
      <c r="M662" s="47">
        <v>0</v>
      </c>
      <c r="N662" s="47">
        <v>0</v>
      </c>
      <c r="O662" s="47">
        <v>0</v>
      </c>
    </row>
    <row r="663" spans="1:15" ht="16.5">
      <c r="A663" s="58" t="str">
        <f t="shared" si="340"/>
        <v>Grace</v>
      </c>
      <c r="B663" s="59" t="s">
        <v>2</v>
      </c>
      <c r="C663" s="61">
        <v>596200</v>
      </c>
      <c r="D663" s="61">
        <f t="shared" si="341"/>
        <v>0</v>
      </c>
      <c r="E663" s="61">
        <f t="shared" ref="E663" si="347">+N663</f>
        <v>83400</v>
      </c>
      <c r="F663" s="61">
        <f t="shared" si="343"/>
        <v>501000</v>
      </c>
      <c r="G663" s="61">
        <f t="shared" si="339"/>
        <v>0</v>
      </c>
      <c r="H663" s="181">
        <v>11800</v>
      </c>
      <c r="I663" s="181">
        <f t="shared" si="346"/>
        <v>11800</v>
      </c>
      <c r="J663" s="182">
        <f>I663-H663</f>
        <v>0</v>
      </c>
      <c r="K663" s="183" t="s">
        <v>142</v>
      </c>
      <c r="L663" s="184">
        <v>0</v>
      </c>
      <c r="M663" s="184">
        <v>501000</v>
      </c>
      <c r="N663" s="47">
        <v>83400</v>
      </c>
      <c r="O663" s="184">
        <v>0</v>
      </c>
    </row>
    <row r="664" spans="1:15" ht="16.5">
      <c r="A664" s="58" t="str">
        <f t="shared" si="340"/>
        <v>Hurielle</v>
      </c>
      <c r="B664" s="97" t="s">
        <v>153</v>
      </c>
      <c r="C664" s="61">
        <v>144700</v>
      </c>
      <c r="D664" s="61">
        <f t="shared" si="341"/>
        <v>326000</v>
      </c>
      <c r="E664" s="61">
        <f>+N664</f>
        <v>292950</v>
      </c>
      <c r="F664" s="61">
        <f>+M664</f>
        <v>159000</v>
      </c>
      <c r="G664" s="61">
        <f t="shared" si="339"/>
        <v>0</v>
      </c>
      <c r="H664" s="61">
        <v>18750</v>
      </c>
      <c r="I664" s="61">
        <f t="shared" si="346"/>
        <v>18750</v>
      </c>
      <c r="J664" s="9">
        <f t="shared" ref="J664" si="348">I664-H664</f>
        <v>0</v>
      </c>
      <c r="K664" s="45" t="s">
        <v>196</v>
      </c>
      <c r="L664" s="47">
        <v>326000</v>
      </c>
      <c r="M664" s="47">
        <v>159000</v>
      </c>
      <c r="N664" s="47">
        <v>292950</v>
      </c>
      <c r="O664" s="47">
        <v>0</v>
      </c>
    </row>
    <row r="665" spans="1:15" ht="16.5">
      <c r="A665" s="58" t="str">
        <f t="shared" si="340"/>
        <v>Merveille</v>
      </c>
      <c r="B665" s="59" t="s">
        <v>2</v>
      </c>
      <c r="C665" s="61">
        <v>-2900</v>
      </c>
      <c r="D665" s="61">
        <f t="shared" si="341"/>
        <v>0</v>
      </c>
      <c r="E665" s="61">
        <f t="shared" ref="E665:E668" si="349">+N665</f>
        <v>0</v>
      </c>
      <c r="F665" s="61">
        <f t="shared" ref="F665:F668" si="350">+M665</f>
        <v>0</v>
      </c>
      <c r="G665" s="61">
        <f t="shared" si="339"/>
        <v>0</v>
      </c>
      <c r="H665" s="181">
        <v>-2900</v>
      </c>
      <c r="I665" s="181">
        <f t="shared" si="346"/>
        <v>-2900</v>
      </c>
      <c r="J665" s="182">
        <f>I665-H665</f>
        <v>0</v>
      </c>
      <c r="K665" s="183" t="s">
        <v>93</v>
      </c>
      <c r="L665" s="184">
        <v>0</v>
      </c>
      <c r="M665" s="184">
        <v>0</v>
      </c>
      <c r="N665" s="47">
        <v>0</v>
      </c>
      <c r="O665" s="184">
        <v>0</v>
      </c>
    </row>
    <row r="666" spans="1:15" ht="16.5">
      <c r="A666" s="58" t="str">
        <f t="shared" si="340"/>
        <v>P10</v>
      </c>
      <c r="B666" s="97" t="s">
        <v>4</v>
      </c>
      <c r="C666" s="61">
        <v>103900</v>
      </c>
      <c r="D666" s="61">
        <f t="shared" si="341"/>
        <v>205000</v>
      </c>
      <c r="E666" s="61">
        <f t="shared" si="349"/>
        <v>271900</v>
      </c>
      <c r="F666" s="61">
        <f t="shared" si="350"/>
        <v>37000</v>
      </c>
      <c r="G666" s="61">
        <f t="shared" si="339"/>
        <v>0</v>
      </c>
      <c r="H666" s="61">
        <v>0</v>
      </c>
      <c r="I666" s="61">
        <f t="shared" si="346"/>
        <v>0</v>
      </c>
      <c r="J666" s="9">
        <f t="shared" ref="J666:J667" si="351">I666-H666</f>
        <v>0</v>
      </c>
      <c r="K666" s="45" t="s">
        <v>251</v>
      </c>
      <c r="L666" s="47">
        <v>205000</v>
      </c>
      <c r="M666" s="47">
        <v>37000</v>
      </c>
      <c r="N666" s="47">
        <v>271900</v>
      </c>
      <c r="O666" s="47">
        <v>0</v>
      </c>
    </row>
    <row r="667" spans="1:15" ht="16.5">
      <c r="A667" s="58" t="str">
        <f t="shared" si="340"/>
        <v>P29</v>
      </c>
      <c r="B667" s="59" t="s">
        <v>4</v>
      </c>
      <c r="C667" s="61">
        <v>175900</v>
      </c>
      <c r="D667" s="61">
        <f>+L667</f>
        <v>646000</v>
      </c>
      <c r="E667" s="61">
        <f t="shared" si="349"/>
        <v>623300</v>
      </c>
      <c r="F667" s="61">
        <f t="shared" si="350"/>
        <v>50000</v>
      </c>
      <c r="G667" s="61">
        <f t="shared" si="339"/>
        <v>0</v>
      </c>
      <c r="H667" s="61">
        <v>148600</v>
      </c>
      <c r="I667" s="61">
        <f>+C667+D667-E667-F667+G667</f>
        <v>148600</v>
      </c>
      <c r="J667" s="9">
        <f t="shared" si="351"/>
        <v>0</v>
      </c>
      <c r="K667" s="45" t="s">
        <v>29</v>
      </c>
      <c r="L667" s="47">
        <v>646000</v>
      </c>
      <c r="M667" s="47">
        <v>50000</v>
      </c>
      <c r="N667" s="184">
        <v>623300</v>
      </c>
      <c r="O667" s="47">
        <v>0</v>
      </c>
    </row>
    <row r="668" spans="1:15" ht="16.5">
      <c r="A668" s="58" t="str">
        <f t="shared" si="340"/>
        <v>Tiffany</v>
      </c>
      <c r="B668" s="59" t="s">
        <v>2</v>
      </c>
      <c r="C668" s="61">
        <v>-20702</v>
      </c>
      <c r="D668" s="61">
        <f t="shared" ref="D668" si="352">+L668</f>
        <v>179000</v>
      </c>
      <c r="E668" s="61">
        <f t="shared" si="349"/>
        <v>168472</v>
      </c>
      <c r="F668" s="61">
        <f t="shared" si="350"/>
        <v>0</v>
      </c>
      <c r="G668" s="61">
        <f t="shared" si="339"/>
        <v>0</v>
      </c>
      <c r="H668" s="61">
        <v>-10174</v>
      </c>
      <c r="I668" s="61">
        <f>+C668+D668-E668-F668+G668</f>
        <v>-10174</v>
      </c>
      <c r="J668" s="9">
        <f>I668-H668</f>
        <v>0</v>
      </c>
      <c r="K668" s="45" t="s">
        <v>112</v>
      </c>
      <c r="L668" s="47">
        <v>179000</v>
      </c>
      <c r="M668" s="47">
        <v>0</v>
      </c>
      <c r="N668" s="47">
        <v>168472</v>
      </c>
      <c r="O668" s="47">
        <v>0</v>
      </c>
    </row>
    <row r="669" spans="1:15" ht="16.5">
      <c r="A669" s="10" t="s">
        <v>50</v>
      </c>
      <c r="B669" s="11"/>
      <c r="C669" s="12">
        <f t="shared" ref="C669:I669" si="353">SUM(C655:C668)</f>
        <v>26480645</v>
      </c>
      <c r="D669" s="57">
        <f t="shared" si="353"/>
        <v>4641000</v>
      </c>
      <c r="E669" s="57">
        <f t="shared" si="353"/>
        <v>8157247</v>
      </c>
      <c r="F669" s="57">
        <f t="shared" si="353"/>
        <v>4641000</v>
      </c>
      <c r="G669" s="57">
        <f t="shared" si="353"/>
        <v>0</v>
      </c>
      <c r="H669" s="57">
        <f t="shared" si="353"/>
        <v>18323398</v>
      </c>
      <c r="I669" s="57">
        <f t="shared" si="353"/>
        <v>18323398</v>
      </c>
      <c r="J669" s="9">
        <f>I669-H669</f>
        <v>0</v>
      </c>
      <c r="K669" s="3"/>
      <c r="L669" s="47">
        <f>+SUM(L655:L668)</f>
        <v>4641000</v>
      </c>
      <c r="M669" s="47">
        <f>+SUM(M655:M668)</f>
        <v>4641000</v>
      </c>
      <c r="N669" s="47">
        <f>+SUM(N655:N668)</f>
        <v>8157247</v>
      </c>
      <c r="O669" s="47">
        <f>+SUM(O655:O668)</f>
        <v>0</v>
      </c>
    </row>
    <row r="670" spans="1:15" ht="16.5">
      <c r="A670" s="10"/>
      <c r="B670" s="11"/>
      <c r="C670" s="12"/>
      <c r="D670" s="13"/>
      <c r="E670" s="12"/>
      <c r="F670" s="13"/>
      <c r="G670" s="12"/>
      <c r="H670" s="12"/>
      <c r="I670" s="133" t="b">
        <f>I669=D672</f>
        <v>1</v>
      </c>
      <c r="J670" s="9">
        <f>H669-I669</f>
        <v>0</v>
      </c>
      <c r="L670" s="5"/>
      <c r="M670" s="5"/>
      <c r="N670" s="5"/>
      <c r="O670" s="5"/>
    </row>
    <row r="671" spans="1:15" ht="16.5">
      <c r="A671" s="10" t="s">
        <v>259</v>
      </c>
      <c r="B671" s="11" t="s">
        <v>164</v>
      </c>
      <c r="C671" s="12" t="s">
        <v>165</v>
      </c>
      <c r="D671" s="12" t="s">
        <v>260</v>
      </c>
      <c r="E671" s="12" t="s">
        <v>51</v>
      </c>
      <c r="F671" s="12"/>
      <c r="G671" s="12">
        <f>+D669-F669</f>
        <v>0</v>
      </c>
      <c r="H671" s="12"/>
      <c r="I671" s="12"/>
    </row>
    <row r="672" spans="1:15" ht="16.5">
      <c r="A672" s="14">
        <f>C669</f>
        <v>26480645</v>
      </c>
      <c r="B672" s="15">
        <f>G669</f>
        <v>0</v>
      </c>
      <c r="C672" s="12">
        <f>E669</f>
        <v>8157247</v>
      </c>
      <c r="D672" s="12">
        <f>A672+B672-C672</f>
        <v>18323398</v>
      </c>
      <c r="E672" s="13">
        <f>I669-D672</f>
        <v>0</v>
      </c>
      <c r="F672" s="12"/>
      <c r="G672" s="12"/>
      <c r="H672" s="12"/>
      <c r="I672" s="12"/>
    </row>
    <row r="673" spans="1:11" ht="16.5">
      <c r="A673" s="14"/>
      <c r="B673" s="15"/>
      <c r="C673" s="12"/>
      <c r="D673" s="12"/>
      <c r="E673" s="13"/>
      <c r="F673" s="12"/>
      <c r="G673" s="12"/>
      <c r="H673" s="12"/>
      <c r="I673" s="12"/>
    </row>
    <row r="674" spans="1:11">
      <c r="A674" s="16" t="s">
        <v>52</v>
      </c>
      <c r="B674" s="16"/>
      <c r="C674" s="16"/>
      <c r="D674" s="17"/>
      <c r="E674" s="17"/>
      <c r="F674" s="17"/>
      <c r="G674" s="17"/>
      <c r="H674" s="17"/>
      <c r="I674" s="17"/>
    </row>
    <row r="675" spans="1:11">
      <c r="A675" s="18" t="s">
        <v>261</v>
      </c>
      <c r="B675" s="18"/>
      <c r="C675" s="18"/>
      <c r="D675" s="18"/>
      <c r="E675" s="18"/>
      <c r="F675" s="18"/>
      <c r="G675" s="18"/>
      <c r="H675" s="18"/>
      <c r="I675" s="18"/>
      <c r="J675" s="18"/>
    </row>
    <row r="676" spans="1:11">
      <c r="A676" s="19"/>
      <c r="B676" s="17"/>
      <c r="C676" s="20"/>
      <c r="D676" s="20"/>
      <c r="E676" s="20"/>
      <c r="F676" s="20"/>
      <c r="G676" s="20"/>
      <c r="H676" s="17"/>
      <c r="I676" s="17"/>
    </row>
    <row r="677" spans="1:11">
      <c r="A677" s="166" t="s">
        <v>53</v>
      </c>
      <c r="B677" s="168" t="s">
        <v>54</v>
      </c>
      <c r="C677" s="170" t="s">
        <v>262</v>
      </c>
      <c r="D677" s="171" t="s">
        <v>55</v>
      </c>
      <c r="E677" s="172"/>
      <c r="F677" s="172"/>
      <c r="G677" s="173"/>
      <c r="H677" s="174" t="s">
        <v>56</v>
      </c>
      <c r="I677" s="162" t="s">
        <v>57</v>
      </c>
      <c r="J677" s="204"/>
    </row>
    <row r="678" spans="1:11" ht="25.5">
      <c r="A678" s="167"/>
      <c r="B678" s="169"/>
      <c r="C678" s="22"/>
      <c r="D678" s="21" t="s">
        <v>24</v>
      </c>
      <c r="E678" s="21" t="s">
        <v>25</v>
      </c>
      <c r="F678" s="22" t="s">
        <v>122</v>
      </c>
      <c r="G678" s="21" t="s">
        <v>58</v>
      </c>
      <c r="H678" s="175"/>
      <c r="I678" s="163"/>
      <c r="J678" s="165" t="s">
        <v>263</v>
      </c>
      <c r="K678" s="142"/>
    </row>
    <row r="679" spans="1:11">
      <c r="A679" s="23"/>
      <c r="B679" s="24" t="s">
        <v>59</v>
      </c>
      <c r="C679" s="25"/>
      <c r="D679" s="25"/>
      <c r="E679" s="25"/>
      <c r="F679" s="25"/>
      <c r="G679" s="25"/>
      <c r="H679" s="25"/>
      <c r="I679" s="26"/>
      <c r="J679" s="165"/>
      <c r="K679" s="142"/>
    </row>
    <row r="680" spans="1:11">
      <c r="A680" s="121" t="s">
        <v>102</v>
      </c>
      <c r="B680" s="126" t="s">
        <v>47</v>
      </c>
      <c r="C680" s="32">
        <f>+C658</f>
        <v>409530</v>
      </c>
      <c r="D680" s="31"/>
      <c r="E680" s="32">
        <f t="shared" ref="E680:E690" si="354">+D658</f>
        <v>435000</v>
      </c>
      <c r="F680" s="32"/>
      <c r="G680" s="32"/>
      <c r="H680" s="55">
        <f t="shared" ref="H680:H690" si="355">+F658</f>
        <v>0</v>
      </c>
      <c r="I680" s="32">
        <f t="shared" ref="I680:I690" si="356">+E658</f>
        <v>755325</v>
      </c>
      <c r="J680" s="30">
        <f t="shared" ref="J680" si="357">+SUM(C680:G680)-(H680+I680)</f>
        <v>89205</v>
      </c>
      <c r="K680" s="143" t="b">
        <f>J680=I658</f>
        <v>1</v>
      </c>
    </row>
    <row r="681" spans="1:11">
      <c r="A681" s="121" t="str">
        <f>+A680</f>
        <v>DECEMBRE</v>
      </c>
      <c r="B681" s="126" t="s">
        <v>252</v>
      </c>
      <c r="C681" s="32">
        <f t="shared" ref="C681:C682" si="358">+C659</f>
        <v>9700</v>
      </c>
      <c r="D681" s="31"/>
      <c r="E681" s="32">
        <f t="shared" si="354"/>
        <v>389000</v>
      </c>
      <c r="F681" s="32"/>
      <c r="G681" s="32"/>
      <c r="H681" s="55">
        <f t="shared" si="355"/>
        <v>0</v>
      </c>
      <c r="I681" s="32">
        <f t="shared" si="356"/>
        <v>162500</v>
      </c>
      <c r="J681" s="100">
        <f t="shared" ref="J681" si="359">+SUM(C681:G681)-(H681+I681)</f>
        <v>236200</v>
      </c>
      <c r="K681" s="143" t="b">
        <f>J681=I659</f>
        <v>1</v>
      </c>
    </row>
    <row r="682" spans="1:11">
      <c r="A682" s="121" t="str">
        <f t="shared" ref="A682:A690" si="360">+A681</f>
        <v>DECEMBRE</v>
      </c>
      <c r="B682" s="126" t="s">
        <v>31</v>
      </c>
      <c r="C682" s="32">
        <f t="shared" si="358"/>
        <v>265425</v>
      </c>
      <c r="D682" s="31"/>
      <c r="E682" s="32">
        <f t="shared" si="354"/>
        <v>0</v>
      </c>
      <c r="F682" s="32"/>
      <c r="G682" s="32"/>
      <c r="H682" s="55">
        <f t="shared" si="355"/>
        <v>125000</v>
      </c>
      <c r="I682" s="32">
        <f t="shared" si="356"/>
        <v>128750</v>
      </c>
      <c r="J682" s="100">
        <f t="shared" ref="J682" si="361">+SUM(C682:G682)-(H682+I682)</f>
        <v>11675</v>
      </c>
      <c r="K682" s="143" t="b">
        <f t="shared" ref="K682:K690" si="362">J682=I660</f>
        <v>1</v>
      </c>
    </row>
    <row r="683" spans="1:11">
      <c r="A683" s="121" t="str">
        <f t="shared" si="360"/>
        <v>DECEMBRE</v>
      </c>
      <c r="B683" s="128" t="s">
        <v>84</v>
      </c>
      <c r="C683" s="119">
        <f>+C661</f>
        <v>233614</v>
      </c>
      <c r="D683" s="122"/>
      <c r="E683" s="119">
        <f t="shared" si="354"/>
        <v>0</v>
      </c>
      <c r="F683" s="136"/>
      <c r="G683" s="136"/>
      <c r="H683" s="154">
        <f t="shared" si="355"/>
        <v>0</v>
      </c>
      <c r="I683" s="119">
        <f t="shared" si="356"/>
        <v>0</v>
      </c>
      <c r="J683" s="120">
        <f>+SUM(C683:G683)-(H683+I683)</f>
        <v>233614</v>
      </c>
      <c r="K683" s="143" t="b">
        <f t="shared" si="362"/>
        <v>1</v>
      </c>
    </row>
    <row r="684" spans="1:11">
      <c r="A684" s="121" t="str">
        <f t="shared" si="360"/>
        <v>DECEMBRE</v>
      </c>
      <c r="B684" s="128" t="s">
        <v>83</v>
      </c>
      <c r="C684" s="119">
        <f>+C662</f>
        <v>249769</v>
      </c>
      <c r="D684" s="122"/>
      <c r="E684" s="119">
        <f t="shared" si="354"/>
        <v>0</v>
      </c>
      <c r="F684" s="136"/>
      <c r="G684" s="136"/>
      <c r="H684" s="154">
        <f t="shared" si="355"/>
        <v>0</v>
      </c>
      <c r="I684" s="119">
        <f t="shared" si="356"/>
        <v>0</v>
      </c>
      <c r="J684" s="120">
        <f t="shared" ref="J684:J690" si="363">+SUM(C684:G684)-(H684+I684)</f>
        <v>249769</v>
      </c>
      <c r="K684" s="143" t="b">
        <f t="shared" si="362"/>
        <v>1</v>
      </c>
    </row>
    <row r="685" spans="1:11">
      <c r="A685" s="121" t="str">
        <f t="shared" si="360"/>
        <v>DECEMBRE</v>
      </c>
      <c r="B685" s="126" t="s">
        <v>142</v>
      </c>
      <c r="C685" s="32">
        <f>+C663</f>
        <v>596200</v>
      </c>
      <c r="D685" s="31"/>
      <c r="E685" s="32">
        <f t="shared" si="354"/>
        <v>0</v>
      </c>
      <c r="F685" s="32"/>
      <c r="G685" s="103"/>
      <c r="H685" s="55">
        <f t="shared" si="355"/>
        <v>501000</v>
      </c>
      <c r="I685" s="32">
        <f t="shared" si="356"/>
        <v>83400</v>
      </c>
      <c r="J685" s="30">
        <f t="shared" si="363"/>
        <v>11800</v>
      </c>
      <c r="K685" s="143" t="b">
        <f t="shared" si="362"/>
        <v>1</v>
      </c>
    </row>
    <row r="686" spans="1:11">
      <c r="A686" s="121" t="str">
        <f t="shared" si="360"/>
        <v>DECEMBRE</v>
      </c>
      <c r="B686" s="126" t="s">
        <v>196</v>
      </c>
      <c r="C686" s="32">
        <f t="shared" ref="C686:C690" si="364">+C664</f>
        <v>144700</v>
      </c>
      <c r="D686" s="31"/>
      <c r="E686" s="32">
        <f t="shared" si="354"/>
        <v>326000</v>
      </c>
      <c r="F686" s="32"/>
      <c r="G686" s="103"/>
      <c r="H686" s="55">
        <f t="shared" si="355"/>
        <v>159000</v>
      </c>
      <c r="I686" s="32">
        <f t="shared" si="356"/>
        <v>292950</v>
      </c>
      <c r="J686" s="30">
        <f t="shared" si="363"/>
        <v>18750</v>
      </c>
      <c r="K686" s="143" t="b">
        <f t="shared" si="362"/>
        <v>1</v>
      </c>
    </row>
    <row r="687" spans="1:11">
      <c r="A687" s="121" t="str">
        <f t="shared" si="360"/>
        <v>DECEMBRE</v>
      </c>
      <c r="B687" s="126" t="s">
        <v>93</v>
      </c>
      <c r="C687" s="32">
        <f t="shared" si="364"/>
        <v>-2900</v>
      </c>
      <c r="D687" s="31"/>
      <c r="E687" s="32">
        <f t="shared" si="354"/>
        <v>0</v>
      </c>
      <c r="F687" s="32"/>
      <c r="G687" s="103"/>
      <c r="H687" s="55">
        <f t="shared" si="355"/>
        <v>0</v>
      </c>
      <c r="I687" s="32">
        <f t="shared" si="356"/>
        <v>0</v>
      </c>
      <c r="J687" s="30">
        <f t="shared" si="363"/>
        <v>-2900</v>
      </c>
      <c r="K687" s="143" t="b">
        <f t="shared" si="362"/>
        <v>1</v>
      </c>
    </row>
    <row r="688" spans="1:11">
      <c r="A688" s="121" t="str">
        <f t="shared" si="360"/>
        <v>DECEMBRE</v>
      </c>
      <c r="B688" s="126" t="s">
        <v>251</v>
      </c>
      <c r="C688" s="32">
        <f t="shared" si="364"/>
        <v>103900</v>
      </c>
      <c r="D688" s="31"/>
      <c r="E688" s="32">
        <f t="shared" si="354"/>
        <v>205000</v>
      </c>
      <c r="F688" s="32"/>
      <c r="G688" s="103"/>
      <c r="H688" s="55">
        <f t="shared" si="355"/>
        <v>37000</v>
      </c>
      <c r="I688" s="32">
        <f t="shared" si="356"/>
        <v>271900</v>
      </c>
      <c r="J688" s="30">
        <f t="shared" si="363"/>
        <v>0</v>
      </c>
      <c r="K688" s="143" t="b">
        <f t="shared" si="362"/>
        <v>1</v>
      </c>
    </row>
    <row r="689" spans="1:16">
      <c r="A689" s="121" t="str">
        <f t="shared" si="360"/>
        <v>DECEMBRE</v>
      </c>
      <c r="B689" s="126" t="s">
        <v>29</v>
      </c>
      <c r="C689" s="32">
        <f t="shared" si="364"/>
        <v>175900</v>
      </c>
      <c r="D689" s="31"/>
      <c r="E689" s="32">
        <f t="shared" si="354"/>
        <v>646000</v>
      </c>
      <c r="F689" s="32"/>
      <c r="G689" s="103"/>
      <c r="H689" s="55">
        <f t="shared" si="355"/>
        <v>50000</v>
      </c>
      <c r="I689" s="32">
        <f t="shared" si="356"/>
        <v>623300</v>
      </c>
      <c r="J689" s="30">
        <f t="shared" si="363"/>
        <v>148600</v>
      </c>
      <c r="K689" s="143" t="b">
        <f t="shared" si="362"/>
        <v>1</v>
      </c>
    </row>
    <row r="690" spans="1:16">
      <c r="A690" s="121" t="str">
        <f t="shared" si="360"/>
        <v>DECEMBRE</v>
      </c>
      <c r="B690" s="127" t="s">
        <v>112</v>
      </c>
      <c r="C690" s="32">
        <f t="shared" si="364"/>
        <v>-20702</v>
      </c>
      <c r="D690" s="118"/>
      <c r="E690" s="32">
        <f t="shared" si="354"/>
        <v>179000</v>
      </c>
      <c r="F690" s="51"/>
      <c r="G690" s="137"/>
      <c r="H690" s="55">
        <f t="shared" si="355"/>
        <v>0</v>
      </c>
      <c r="I690" s="32">
        <f t="shared" si="356"/>
        <v>168472</v>
      </c>
      <c r="J690" s="30">
        <f t="shared" si="363"/>
        <v>-10174</v>
      </c>
      <c r="K690" s="143" t="b">
        <f t="shared" si="362"/>
        <v>1</v>
      </c>
    </row>
    <row r="691" spans="1:16">
      <c r="A691" s="34" t="s">
        <v>60</v>
      </c>
      <c r="B691" s="35"/>
      <c r="C691" s="35"/>
      <c r="D691" s="35"/>
      <c r="E691" s="35"/>
      <c r="F691" s="35"/>
      <c r="G691" s="35"/>
      <c r="H691" s="35"/>
      <c r="I691" s="35"/>
      <c r="J691" s="36"/>
      <c r="K691" s="142"/>
    </row>
    <row r="692" spans="1:16">
      <c r="A692" s="121" t="str">
        <f>A690</f>
        <v>DECEMBRE</v>
      </c>
      <c r="B692" s="37" t="s">
        <v>61</v>
      </c>
      <c r="C692" s="38">
        <f>+C657</f>
        <v>2476103</v>
      </c>
      <c r="D692" s="49"/>
      <c r="E692" s="49">
        <f>D657</f>
        <v>2461000</v>
      </c>
      <c r="F692" s="49"/>
      <c r="G692" s="124"/>
      <c r="H692" s="51">
        <f>+F657</f>
        <v>1769000</v>
      </c>
      <c r="I692" s="125">
        <f>+E657</f>
        <v>1832504</v>
      </c>
      <c r="J692" s="30">
        <f>+SUM(C692:G692)-(H692+I692)</f>
        <v>1335599</v>
      </c>
      <c r="K692" s="143" t="b">
        <f>J692=I657</f>
        <v>1</v>
      </c>
    </row>
    <row r="693" spans="1:16">
      <c r="A693" s="43" t="s">
        <v>62</v>
      </c>
      <c r="B693" s="24"/>
      <c r="C693" s="35"/>
      <c r="D693" s="24"/>
      <c r="E693" s="24"/>
      <c r="F693" s="24"/>
      <c r="G693" s="24"/>
      <c r="H693" s="24"/>
      <c r="I693" s="24"/>
      <c r="J693" s="36"/>
      <c r="K693" s="142"/>
    </row>
    <row r="694" spans="1:16">
      <c r="A694" s="121" t="str">
        <f>+A692</f>
        <v>DECEMBRE</v>
      </c>
      <c r="B694" s="37" t="s">
        <v>155</v>
      </c>
      <c r="C694" s="124">
        <f>+C655</f>
        <v>16218242</v>
      </c>
      <c r="D694" s="131">
        <f>+G655</f>
        <v>0</v>
      </c>
      <c r="E694" s="49"/>
      <c r="F694" s="49"/>
      <c r="G694" s="49"/>
      <c r="H694" s="51">
        <f>+F655</f>
        <v>2000000</v>
      </c>
      <c r="I694" s="53">
        <f>+E655</f>
        <v>693345</v>
      </c>
      <c r="J694" s="30">
        <f>+SUM(C694:G694)-(H694+I694)</f>
        <v>13524897</v>
      </c>
      <c r="K694" s="143" t="b">
        <f>+J694=I655</f>
        <v>1</v>
      </c>
    </row>
    <row r="695" spans="1:16">
      <c r="A695" s="121" t="str">
        <f t="shared" ref="A695" si="365">+A694</f>
        <v>DECEMBRE</v>
      </c>
      <c r="B695" s="37" t="s">
        <v>64</v>
      </c>
      <c r="C695" s="124">
        <f>+C656</f>
        <v>5621164</v>
      </c>
      <c r="D695" s="49">
        <f>+G656</f>
        <v>0</v>
      </c>
      <c r="E695" s="48"/>
      <c r="F695" s="48"/>
      <c r="G695" s="48"/>
      <c r="H695" s="32">
        <f>+F656</f>
        <v>0</v>
      </c>
      <c r="I695" s="50">
        <f>+E656</f>
        <v>3144801</v>
      </c>
      <c r="J695" s="30">
        <f>SUM(C695:G695)-(H695+I695)</f>
        <v>2476363</v>
      </c>
      <c r="K695" s="143" t="b">
        <f>+J695=I656</f>
        <v>1</v>
      </c>
    </row>
    <row r="696" spans="1:16" ht="15.75">
      <c r="C696" s="140">
        <f>SUM(C680:C695)</f>
        <v>26480645</v>
      </c>
      <c r="I696" s="139">
        <f>SUM(I680:I695)</f>
        <v>8157247</v>
      </c>
      <c r="J696" s="104">
        <f>+SUM(J680:J695)</f>
        <v>18323398</v>
      </c>
      <c r="K696" s="5" t="b">
        <f>J696=I669</f>
        <v>1</v>
      </c>
    </row>
    <row r="697" spans="1:16" ht="15.75">
      <c r="C697" s="140"/>
      <c r="I697" s="139"/>
      <c r="J697" s="104"/>
    </row>
    <row r="698" spans="1:16" ht="15.75">
      <c r="A698" s="157"/>
      <c r="B698" s="157"/>
      <c r="C698" s="158"/>
      <c r="D698" s="157"/>
      <c r="E698" s="157"/>
      <c r="F698" s="157"/>
      <c r="G698" s="157"/>
      <c r="H698" s="157"/>
      <c r="I698" s="159"/>
      <c r="J698" s="160"/>
      <c r="K698" s="157"/>
      <c r="L698" s="161"/>
      <c r="M698" s="161"/>
      <c r="N698" s="161"/>
      <c r="O698" s="161"/>
      <c r="P698" s="157"/>
    </row>
    <row r="700" spans="1:16" ht="15.75">
      <c r="A700" s="6" t="s">
        <v>36</v>
      </c>
      <c r="B700" s="6" t="s">
        <v>1</v>
      </c>
      <c r="C700" s="6">
        <v>44866</v>
      </c>
      <c r="D700" s="7" t="s">
        <v>37</v>
      </c>
      <c r="E700" s="7" t="s">
        <v>38</v>
      </c>
      <c r="F700" s="7" t="s">
        <v>39</v>
      </c>
      <c r="G700" s="7" t="s">
        <v>40</v>
      </c>
      <c r="H700" s="6">
        <v>44895</v>
      </c>
      <c r="I700" s="7" t="s">
        <v>41</v>
      </c>
      <c r="K700" s="45"/>
      <c r="L700" s="45" t="s">
        <v>42</v>
      </c>
      <c r="M700" s="45" t="s">
        <v>43</v>
      </c>
      <c r="N700" s="45" t="s">
        <v>44</v>
      </c>
      <c r="O700" s="45" t="s">
        <v>45</v>
      </c>
    </row>
    <row r="701" spans="1:16" ht="16.5">
      <c r="A701" s="58" t="str">
        <f>K701</f>
        <v>BCI</v>
      </c>
      <c r="B701" s="59" t="s">
        <v>46</v>
      </c>
      <c r="C701" s="61">
        <v>9603727</v>
      </c>
      <c r="D701" s="61">
        <f>+L701</f>
        <v>0</v>
      </c>
      <c r="E701" s="61">
        <f>+N701</f>
        <v>173438</v>
      </c>
      <c r="F701" s="61">
        <f>+M701</f>
        <v>6000000</v>
      </c>
      <c r="G701" s="61">
        <f t="shared" ref="G701:G714" si="366">+O701</f>
        <v>12787953</v>
      </c>
      <c r="H701" s="61">
        <v>16218242</v>
      </c>
      <c r="I701" s="61">
        <f>+C701+D701-E701-F701+G701</f>
        <v>16218242</v>
      </c>
      <c r="J701" s="9">
        <f>I701-H701</f>
        <v>0</v>
      </c>
      <c r="K701" s="45" t="s">
        <v>24</v>
      </c>
      <c r="L701" s="47">
        <v>0</v>
      </c>
      <c r="M701" s="47">
        <v>6000000</v>
      </c>
      <c r="N701" s="47">
        <v>173438</v>
      </c>
      <c r="O701" s="47">
        <v>12787953</v>
      </c>
    </row>
    <row r="702" spans="1:16" ht="16.5">
      <c r="A702" s="58" t="str">
        <f t="shared" ref="A702:A714" si="367">K702</f>
        <v>BCI-Sous Compte</v>
      </c>
      <c r="B702" s="59" t="s">
        <v>46</v>
      </c>
      <c r="C702" s="61">
        <v>9538949</v>
      </c>
      <c r="D702" s="61">
        <f t="shared" ref="D702:D712" si="368">+L702</f>
        <v>0</v>
      </c>
      <c r="E702" s="61">
        <f t="shared" ref="E702:E706" si="369">+N702</f>
        <v>3917785</v>
      </c>
      <c r="F702" s="61">
        <f t="shared" ref="F702:F709" si="370">+M702</f>
        <v>0</v>
      </c>
      <c r="G702" s="61">
        <f t="shared" si="366"/>
        <v>0</v>
      </c>
      <c r="H702" s="61">
        <v>5621164</v>
      </c>
      <c r="I702" s="61">
        <f>+C702+D702-E702-F702+G702</f>
        <v>5621164</v>
      </c>
      <c r="J702" s="9">
        <f t="shared" ref="J702:J710" si="371">I702-H702</f>
        <v>0</v>
      </c>
      <c r="K702" s="45" t="s">
        <v>147</v>
      </c>
      <c r="L702" s="46">
        <v>0</v>
      </c>
      <c r="M702" s="47">
        <v>0</v>
      </c>
      <c r="N702" s="47">
        <v>3917785</v>
      </c>
      <c r="O702" s="47">
        <v>0</v>
      </c>
    </row>
    <row r="703" spans="1:16" ht="16.5">
      <c r="A703" s="58" t="str">
        <f t="shared" si="367"/>
        <v>Caisse</v>
      </c>
      <c r="B703" s="59" t="s">
        <v>25</v>
      </c>
      <c r="C703" s="61">
        <v>2105331</v>
      </c>
      <c r="D703" s="61">
        <f t="shared" si="368"/>
        <v>6149000</v>
      </c>
      <c r="E703" s="61">
        <f t="shared" si="369"/>
        <v>1843228</v>
      </c>
      <c r="F703" s="61">
        <f t="shared" si="370"/>
        <v>3935000</v>
      </c>
      <c r="G703" s="61">
        <f t="shared" si="366"/>
        <v>0</v>
      </c>
      <c r="H703" s="61">
        <v>2476103</v>
      </c>
      <c r="I703" s="61">
        <f>+C703+D703-E703-F703+G703</f>
        <v>2476103</v>
      </c>
      <c r="J703" s="101">
        <f t="shared" si="371"/>
        <v>0</v>
      </c>
      <c r="K703" s="45" t="s">
        <v>25</v>
      </c>
      <c r="L703" s="47">
        <v>6149000</v>
      </c>
      <c r="M703" s="47">
        <v>3935000</v>
      </c>
      <c r="N703" s="47">
        <v>1843228</v>
      </c>
      <c r="O703" s="47">
        <v>0</v>
      </c>
    </row>
    <row r="704" spans="1:16" ht="16.5">
      <c r="A704" s="58" t="str">
        <f t="shared" si="367"/>
        <v>Crépin</v>
      </c>
      <c r="B704" s="59" t="s">
        <v>153</v>
      </c>
      <c r="C704" s="61">
        <v>113930</v>
      </c>
      <c r="D704" s="61">
        <f t="shared" si="368"/>
        <v>614000</v>
      </c>
      <c r="E704" s="61">
        <f t="shared" si="369"/>
        <v>238400</v>
      </c>
      <c r="F704" s="61">
        <f t="shared" si="370"/>
        <v>80000</v>
      </c>
      <c r="G704" s="61">
        <f t="shared" si="366"/>
        <v>0</v>
      </c>
      <c r="H704" s="61">
        <v>409530</v>
      </c>
      <c r="I704" s="61">
        <f>+C704+D704-E704-F704+G704</f>
        <v>409530</v>
      </c>
      <c r="J704" s="9">
        <f t="shared" si="371"/>
        <v>0</v>
      </c>
      <c r="K704" s="45" t="s">
        <v>47</v>
      </c>
      <c r="L704" s="47">
        <v>614000</v>
      </c>
      <c r="M704" s="47">
        <v>80000</v>
      </c>
      <c r="N704" s="47">
        <v>238400</v>
      </c>
      <c r="O704" s="47">
        <v>0</v>
      </c>
    </row>
    <row r="705" spans="1:15" ht="16.5">
      <c r="A705" s="58" t="str">
        <f t="shared" si="367"/>
        <v>Donald</v>
      </c>
      <c r="B705" s="59" t="s">
        <v>153</v>
      </c>
      <c r="C705" s="61">
        <v>13000</v>
      </c>
      <c r="D705" s="61">
        <f t="shared" si="368"/>
        <v>521000</v>
      </c>
      <c r="E705" s="61">
        <f t="shared" si="369"/>
        <v>504300</v>
      </c>
      <c r="F705" s="61">
        <f t="shared" si="370"/>
        <v>20000</v>
      </c>
      <c r="G705" s="61">
        <f t="shared" si="366"/>
        <v>0</v>
      </c>
      <c r="H705" s="61">
        <v>9700</v>
      </c>
      <c r="I705" s="61">
        <f t="shared" ref="I705:I706" si="372">+C705+D705-E705-F705+G705</f>
        <v>9700</v>
      </c>
      <c r="J705" s="9">
        <f t="shared" si="371"/>
        <v>0</v>
      </c>
      <c r="K705" s="45" t="s">
        <v>252</v>
      </c>
      <c r="L705" s="47">
        <v>521000</v>
      </c>
      <c r="M705" s="47">
        <v>20000</v>
      </c>
      <c r="N705" s="47">
        <v>504300</v>
      </c>
      <c r="O705" s="47">
        <v>0</v>
      </c>
    </row>
    <row r="706" spans="1:15" ht="16.5">
      <c r="A706" s="58" t="str">
        <f t="shared" si="367"/>
        <v>Evariste</v>
      </c>
      <c r="B706" s="59" t="s">
        <v>154</v>
      </c>
      <c r="C706" s="61">
        <v>11575</v>
      </c>
      <c r="D706" s="61">
        <f t="shared" si="368"/>
        <v>324000</v>
      </c>
      <c r="E706" s="61">
        <f t="shared" si="369"/>
        <v>70150</v>
      </c>
      <c r="F706" s="61">
        <f t="shared" si="370"/>
        <v>0</v>
      </c>
      <c r="G706" s="61">
        <f t="shared" si="366"/>
        <v>0</v>
      </c>
      <c r="H706" s="61">
        <v>265425</v>
      </c>
      <c r="I706" s="61">
        <f t="shared" si="372"/>
        <v>265425</v>
      </c>
      <c r="J706" s="9">
        <f t="shared" si="371"/>
        <v>0</v>
      </c>
      <c r="K706" s="45" t="s">
        <v>31</v>
      </c>
      <c r="L706" s="47">
        <v>324000</v>
      </c>
      <c r="M706" s="47">
        <v>0</v>
      </c>
      <c r="N706" s="47">
        <v>70150</v>
      </c>
      <c r="O706" s="47">
        <v>0</v>
      </c>
    </row>
    <row r="707" spans="1:15" ht="16.5">
      <c r="A707" s="58" t="str">
        <f t="shared" si="367"/>
        <v>I55S</v>
      </c>
      <c r="B707" s="115" t="s">
        <v>4</v>
      </c>
      <c r="C707" s="117">
        <v>233614</v>
      </c>
      <c r="D707" s="117">
        <f t="shared" si="368"/>
        <v>0</v>
      </c>
      <c r="E707" s="117">
        <f>+N707</f>
        <v>0</v>
      </c>
      <c r="F707" s="117">
        <f t="shared" si="370"/>
        <v>0</v>
      </c>
      <c r="G707" s="117">
        <f t="shared" si="366"/>
        <v>0</v>
      </c>
      <c r="H707" s="117">
        <v>233614</v>
      </c>
      <c r="I707" s="117">
        <f>+C707+D707-E707-F707+G707</f>
        <v>233614</v>
      </c>
      <c r="J707" s="9">
        <f t="shared" si="371"/>
        <v>0</v>
      </c>
      <c r="K707" s="45" t="s">
        <v>84</v>
      </c>
      <c r="L707" s="47">
        <v>0</v>
      </c>
      <c r="M707" s="47">
        <v>0</v>
      </c>
      <c r="N707" s="47">
        <v>0</v>
      </c>
      <c r="O707" s="47">
        <v>0</v>
      </c>
    </row>
    <row r="708" spans="1:15" ht="16.5">
      <c r="A708" s="58" t="str">
        <f t="shared" si="367"/>
        <v>I73X</v>
      </c>
      <c r="B708" s="115" t="s">
        <v>4</v>
      </c>
      <c r="C708" s="117">
        <v>249769</v>
      </c>
      <c r="D708" s="117">
        <f t="shared" si="368"/>
        <v>0</v>
      </c>
      <c r="E708" s="117">
        <f>+N708</f>
        <v>0</v>
      </c>
      <c r="F708" s="117">
        <f t="shared" si="370"/>
        <v>0</v>
      </c>
      <c r="G708" s="117">
        <f t="shared" si="366"/>
        <v>0</v>
      </c>
      <c r="H708" s="117">
        <v>249769</v>
      </c>
      <c r="I708" s="117">
        <f t="shared" ref="I708:I712" si="373">+C708+D708-E708-F708+G708</f>
        <v>249769</v>
      </c>
      <c r="J708" s="9">
        <f t="shared" si="371"/>
        <v>0</v>
      </c>
      <c r="K708" s="45" t="s">
        <v>83</v>
      </c>
      <c r="L708" s="47">
        <v>0</v>
      </c>
      <c r="M708" s="47">
        <v>0</v>
      </c>
      <c r="N708" s="47">
        <v>0</v>
      </c>
      <c r="O708" s="47">
        <v>0</v>
      </c>
    </row>
    <row r="709" spans="1:15" ht="16.5">
      <c r="A709" s="58" t="str">
        <f t="shared" ref="A709" si="374">K709</f>
        <v>Grace</v>
      </c>
      <c r="B709" s="180" t="s">
        <v>2</v>
      </c>
      <c r="C709" s="181">
        <v>0</v>
      </c>
      <c r="D709" s="61">
        <f t="shared" ref="D709" si="375">+L709</f>
        <v>950000</v>
      </c>
      <c r="E709" s="61">
        <f t="shared" ref="E709" si="376">+N709</f>
        <v>33800</v>
      </c>
      <c r="F709" s="61">
        <f t="shared" si="370"/>
        <v>320000</v>
      </c>
      <c r="G709" s="61">
        <f t="shared" ref="G709" si="377">+O709</f>
        <v>0</v>
      </c>
      <c r="H709" s="181">
        <v>596200</v>
      </c>
      <c r="I709" s="181">
        <f t="shared" ref="I709" si="378">+C709+D709-E709-F709+G709</f>
        <v>596200</v>
      </c>
      <c r="J709" s="182">
        <f>I709-H709</f>
        <v>0</v>
      </c>
      <c r="K709" s="183" t="s">
        <v>142</v>
      </c>
      <c r="L709" s="184">
        <v>950000</v>
      </c>
      <c r="M709" s="184">
        <v>320000</v>
      </c>
      <c r="N709" s="47">
        <v>33800</v>
      </c>
      <c r="O709" s="184">
        <v>0</v>
      </c>
    </row>
    <row r="710" spans="1:15" ht="16.5">
      <c r="A710" s="58" t="str">
        <f t="shared" si="367"/>
        <v>Hurielle</v>
      </c>
      <c r="B710" s="97" t="s">
        <v>153</v>
      </c>
      <c r="C710" s="61">
        <v>46900</v>
      </c>
      <c r="D710" s="61">
        <f t="shared" si="368"/>
        <v>603000</v>
      </c>
      <c r="E710" s="61">
        <f>+N710</f>
        <v>456200</v>
      </c>
      <c r="F710" s="61">
        <f>+M710</f>
        <v>49000</v>
      </c>
      <c r="G710" s="61">
        <f t="shared" si="366"/>
        <v>0</v>
      </c>
      <c r="H710" s="61">
        <v>144700</v>
      </c>
      <c r="I710" s="61">
        <f t="shared" si="373"/>
        <v>144700</v>
      </c>
      <c r="J710" s="9">
        <f t="shared" si="371"/>
        <v>0</v>
      </c>
      <c r="K710" s="45" t="s">
        <v>196</v>
      </c>
      <c r="L710" s="47">
        <v>603000</v>
      </c>
      <c r="M710" s="47">
        <v>49000</v>
      </c>
      <c r="N710" s="47">
        <v>456200</v>
      </c>
      <c r="O710" s="47">
        <v>0</v>
      </c>
    </row>
    <row r="711" spans="1:15" ht="16.5">
      <c r="A711" s="58" t="str">
        <f t="shared" si="367"/>
        <v>Merveille</v>
      </c>
      <c r="B711" s="180" t="s">
        <v>2</v>
      </c>
      <c r="C711" s="181">
        <v>14100</v>
      </c>
      <c r="D711" s="61">
        <f t="shared" si="368"/>
        <v>0</v>
      </c>
      <c r="E711" s="61">
        <f t="shared" ref="E711:E714" si="379">+N711</f>
        <v>17000</v>
      </c>
      <c r="F711" s="61">
        <f t="shared" ref="F711:F714" si="380">+M711</f>
        <v>0</v>
      </c>
      <c r="G711" s="61">
        <f t="shared" si="366"/>
        <v>0</v>
      </c>
      <c r="H711" s="181">
        <v>-2900</v>
      </c>
      <c r="I711" s="181">
        <f t="shared" si="373"/>
        <v>-2900</v>
      </c>
      <c r="J711" s="182">
        <f>I711-H711</f>
        <v>0</v>
      </c>
      <c r="K711" s="183" t="s">
        <v>93</v>
      </c>
      <c r="L711" s="184">
        <v>0</v>
      </c>
      <c r="M711" s="184">
        <v>0</v>
      </c>
      <c r="N711" s="47">
        <v>17000</v>
      </c>
      <c r="O711" s="184">
        <v>0</v>
      </c>
    </row>
    <row r="712" spans="1:15" ht="16.5">
      <c r="A712" s="58" t="str">
        <f t="shared" si="367"/>
        <v>P10</v>
      </c>
      <c r="B712" s="97" t="s">
        <v>4</v>
      </c>
      <c r="C712" s="61">
        <v>-3000</v>
      </c>
      <c r="D712" s="61">
        <f t="shared" si="368"/>
        <v>685000</v>
      </c>
      <c r="E712" s="61">
        <f t="shared" si="379"/>
        <v>578100</v>
      </c>
      <c r="F712" s="61">
        <f t="shared" si="380"/>
        <v>0</v>
      </c>
      <c r="G712" s="61">
        <f t="shared" si="366"/>
        <v>0</v>
      </c>
      <c r="H712" s="61">
        <v>103900</v>
      </c>
      <c r="I712" s="61">
        <f t="shared" si="373"/>
        <v>103900</v>
      </c>
      <c r="J712" s="9">
        <f t="shared" ref="J712:J713" si="381">I712-H712</f>
        <v>0</v>
      </c>
      <c r="K712" s="45" t="s">
        <v>251</v>
      </c>
      <c r="L712" s="47">
        <v>685000</v>
      </c>
      <c r="M712" s="47">
        <v>0</v>
      </c>
      <c r="N712" s="47">
        <v>578100</v>
      </c>
      <c r="O712" s="47">
        <v>0</v>
      </c>
    </row>
    <row r="713" spans="1:15" ht="16.5">
      <c r="A713" s="58" t="str">
        <f t="shared" si="367"/>
        <v>P29</v>
      </c>
      <c r="B713" s="59" t="s">
        <v>4</v>
      </c>
      <c r="C713" s="61">
        <v>56000</v>
      </c>
      <c r="D713" s="61">
        <f>+L713</f>
        <v>538000</v>
      </c>
      <c r="E713" s="61">
        <f t="shared" si="379"/>
        <v>418100</v>
      </c>
      <c r="F713" s="61">
        <f t="shared" si="380"/>
        <v>0</v>
      </c>
      <c r="G713" s="61">
        <f t="shared" si="366"/>
        <v>0</v>
      </c>
      <c r="H713" s="61">
        <v>175900</v>
      </c>
      <c r="I713" s="61">
        <f>+C713+D713-E713-F713+G713</f>
        <v>175900</v>
      </c>
      <c r="J713" s="9">
        <f t="shared" si="381"/>
        <v>0</v>
      </c>
      <c r="K713" s="45" t="s">
        <v>29</v>
      </c>
      <c r="L713" s="47">
        <v>538000</v>
      </c>
      <c r="M713" s="47">
        <v>0</v>
      </c>
      <c r="N713" s="184">
        <v>418100</v>
      </c>
      <c r="O713" s="47">
        <v>0</v>
      </c>
    </row>
    <row r="714" spans="1:15" ht="16.5">
      <c r="A714" s="58" t="str">
        <f t="shared" si="367"/>
        <v>Tiffany</v>
      </c>
      <c r="B714" s="59" t="s">
        <v>2</v>
      </c>
      <c r="C714" s="61">
        <v>18298</v>
      </c>
      <c r="D714" s="61">
        <f t="shared" ref="D714" si="382">+L714</f>
        <v>20000</v>
      </c>
      <c r="E714" s="61">
        <f t="shared" si="379"/>
        <v>59000</v>
      </c>
      <c r="F714" s="61">
        <f t="shared" si="380"/>
        <v>0</v>
      </c>
      <c r="G714" s="61">
        <f t="shared" si="366"/>
        <v>0</v>
      </c>
      <c r="H714" s="61">
        <v>-20702</v>
      </c>
      <c r="I714" s="61">
        <f>+C714+D714-E714-F714+G714</f>
        <v>-20702</v>
      </c>
      <c r="J714" s="9">
        <f>I714-H714</f>
        <v>0</v>
      </c>
      <c r="K714" s="45" t="s">
        <v>112</v>
      </c>
      <c r="L714" s="47">
        <v>20000</v>
      </c>
      <c r="M714" s="47">
        <v>0</v>
      </c>
      <c r="N714" s="47">
        <v>59000</v>
      </c>
      <c r="O714" s="47">
        <v>0</v>
      </c>
    </row>
    <row r="715" spans="1:15" ht="16.5">
      <c r="A715" s="10" t="s">
        <v>50</v>
      </c>
      <c r="B715" s="11"/>
      <c r="C715" s="12">
        <f t="shared" ref="C715:I715" si="383">SUM(C701:C714)</f>
        <v>22002193</v>
      </c>
      <c r="D715" s="57">
        <f t="shared" si="383"/>
        <v>10404000</v>
      </c>
      <c r="E715" s="57">
        <f t="shared" si="383"/>
        <v>8309501</v>
      </c>
      <c r="F715" s="57">
        <f t="shared" si="383"/>
        <v>10404000</v>
      </c>
      <c r="G715" s="57">
        <f t="shared" si="383"/>
        <v>12787953</v>
      </c>
      <c r="H715" s="57">
        <f t="shared" si="383"/>
        <v>26480645</v>
      </c>
      <c r="I715" s="57">
        <f t="shared" si="383"/>
        <v>26480645</v>
      </c>
      <c r="J715" s="9">
        <f>I715-H715</f>
        <v>0</v>
      </c>
      <c r="K715" s="3"/>
      <c r="L715" s="47">
        <f>+SUM(L701:L714)</f>
        <v>10404000</v>
      </c>
      <c r="M715" s="47">
        <f>+SUM(M701:M714)</f>
        <v>10404000</v>
      </c>
      <c r="N715" s="47">
        <f>+SUM(N701:N714)</f>
        <v>8309501</v>
      </c>
      <c r="O715" s="47">
        <f>+SUM(O701:O714)</f>
        <v>12787953</v>
      </c>
    </row>
    <row r="716" spans="1:15" ht="16.5">
      <c r="A716" s="10"/>
      <c r="B716" s="11"/>
      <c r="C716" s="12"/>
      <c r="D716" s="13"/>
      <c r="E716" s="12"/>
      <c r="F716" s="13"/>
      <c r="G716" s="12"/>
      <c r="H716" s="12"/>
      <c r="I716" s="133" t="b">
        <f>I715=D718</f>
        <v>1</v>
      </c>
      <c r="J716" s="9">
        <f>H715-I715</f>
        <v>0</v>
      </c>
      <c r="L716" s="5"/>
      <c r="M716" s="5"/>
      <c r="N716" s="5"/>
      <c r="O716" s="5"/>
    </row>
    <row r="717" spans="1:15" ht="16.5">
      <c r="A717" s="10" t="s">
        <v>253</v>
      </c>
      <c r="B717" s="11" t="s">
        <v>254</v>
      </c>
      <c r="C717" s="12" t="s">
        <v>162</v>
      </c>
      <c r="D717" s="12" t="s">
        <v>255</v>
      </c>
      <c r="E717" s="12" t="s">
        <v>51</v>
      </c>
      <c r="F717" s="12"/>
      <c r="G717" s="12">
        <f>+D715-F715</f>
        <v>0</v>
      </c>
      <c r="H717" s="12"/>
      <c r="I717" s="12"/>
    </row>
    <row r="718" spans="1:15" ht="16.5">
      <c r="A718" s="14">
        <f>C715</f>
        <v>22002193</v>
      </c>
      <c r="B718" s="15">
        <f>G715</f>
        <v>12787953</v>
      </c>
      <c r="C718" s="12">
        <f>E715</f>
        <v>8309501</v>
      </c>
      <c r="D718" s="12">
        <f>A718+B718-C718</f>
        <v>26480645</v>
      </c>
      <c r="E718" s="13">
        <f>I715-D718</f>
        <v>0</v>
      </c>
      <c r="F718" s="12"/>
      <c r="G718" s="12"/>
      <c r="H718" s="12"/>
      <c r="I718" s="12"/>
    </row>
    <row r="719" spans="1:15" ht="16.5">
      <c r="A719" s="14"/>
      <c r="B719" s="15"/>
      <c r="C719" s="12"/>
      <c r="D719" s="12"/>
      <c r="E719" s="13"/>
      <c r="F719" s="12"/>
      <c r="G719" s="12"/>
      <c r="H719" s="12"/>
      <c r="I719" s="12"/>
    </row>
    <row r="720" spans="1:15">
      <c r="A720" s="16" t="s">
        <v>52</v>
      </c>
      <c r="B720" s="16"/>
      <c r="C720" s="16"/>
      <c r="D720" s="17"/>
      <c r="E720" s="17"/>
      <c r="F720" s="17"/>
      <c r="G720" s="17"/>
      <c r="H720" s="17"/>
      <c r="I720" s="17"/>
    </row>
    <row r="721" spans="1:11">
      <c r="A721" s="18" t="s">
        <v>258</v>
      </c>
      <c r="B721" s="18"/>
      <c r="C721" s="18"/>
      <c r="D721" s="18"/>
      <c r="E721" s="18"/>
      <c r="F721" s="18"/>
      <c r="G721" s="18"/>
      <c r="H721" s="18"/>
      <c r="I721" s="18"/>
      <c r="J721" s="18"/>
    </row>
    <row r="722" spans="1:11">
      <c r="A722" s="19"/>
      <c r="B722" s="17"/>
      <c r="C722" s="20"/>
      <c r="D722" s="20"/>
      <c r="E722" s="20"/>
      <c r="F722" s="20"/>
      <c r="G722" s="20"/>
      <c r="H722" s="17"/>
      <c r="I722" s="17"/>
    </row>
    <row r="723" spans="1:11">
      <c r="A723" s="166" t="s">
        <v>53</v>
      </c>
      <c r="B723" s="168" t="s">
        <v>54</v>
      </c>
      <c r="C723" s="170" t="s">
        <v>257</v>
      </c>
      <c r="D723" s="171" t="s">
        <v>55</v>
      </c>
      <c r="E723" s="172"/>
      <c r="F723" s="172"/>
      <c r="G723" s="173"/>
      <c r="H723" s="174" t="s">
        <v>56</v>
      </c>
      <c r="I723" s="162" t="s">
        <v>57</v>
      </c>
      <c r="J723" s="17"/>
    </row>
    <row r="724" spans="1:11" ht="25.5">
      <c r="A724" s="167"/>
      <c r="B724" s="169"/>
      <c r="C724" s="22"/>
      <c r="D724" s="21" t="s">
        <v>24</v>
      </c>
      <c r="E724" s="21" t="s">
        <v>25</v>
      </c>
      <c r="F724" s="22" t="s">
        <v>122</v>
      </c>
      <c r="G724" s="21" t="s">
        <v>58</v>
      </c>
      <c r="H724" s="175"/>
      <c r="I724" s="163"/>
      <c r="J724" s="164" t="s">
        <v>256</v>
      </c>
      <c r="K724" s="142"/>
    </row>
    <row r="725" spans="1:11">
      <c r="A725" s="23"/>
      <c r="B725" s="24" t="s">
        <v>59</v>
      </c>
      <c r="C725" s="25"/>
      <c r="D725" s="25"/>
      <c r="E725" s="25"/>
      <c r="F725" s="25"/>
      <c r="G725" s="25"/>
      <c r="H725" s="25"/>
      <c r="I725" s="26"/>
      <c r="J725" s="165"/>
      <c r="K725" s="142"/>
    </row>
    <row r="726" spans="1:11">
      <c r="A726" s="121" t="s">
        <v>98</v>
      </c>
      <c r="B726" s="126" t="s">
        <v>47</v>
      </c>
      <c r="C726" s="32">
        <f>+C704</f>
        <v>113930</v>
      </c>
      <c r="D726" s="31"/>
      <c r="E726" s="32">
        <f t="shared" ref="E726:E731" si="384">+D704</f>
        <v>614000</v>
      </c>
      <c r="F726" s="32"/>
      <c r="G726" s="32"/>
      <c r="H726" s="55">
        <f t="shared" ref="H726:H731" si="385">+F704</f>
        <v>80000</v>
      </c>
      <c r="I726" s="32">
        <f t="shared" ref="I726:I731" si="386">+E704</f>
        <v>238400</v>
      </c>
      <c r="J726" s="30">
        <f t="shared" ref="J726:J728" si="387">+SUM(C726:G726)-(H726+I726)</f>
        <v>409530</v>
      </c>
      <c r="K726" s="143" t="b">
        <f>J726=I704</f>
        <v>1</v>
      </c>
    </row>
    <row r="727" spans="1:11">
      <c r="A727" s="121" t="str">
        <f>+A726</f>
        <v>NOVEMBRE</v>
      </c>
      <c r="B727" s="126" t="s">
        <v>252</v>
      </c>
      <c r="C727" s="32">
        <f t="shared" ref="C727:C728" si="388">+C705</f>
        <v>13000</v>
      </c>
      <c r="D727" s="31"/>
      <c r="E727" s="32">
        <f t="shared" si="384"/>
        <v>521000</v>
      </c>
      <c r="F727" s="32"/>
      <c r="G727" s="32"/>
      <c r="H727" s="55">
        <f t="shared" si="385"/>
        <v>20000</v>
      </c>
      <c r="I727" s="32">
        <f t="shared" si="386"/>
        <v>504300</v>
      </c>
      <c r="J727" s="100">
        <f t="shared" ref="J727" si="389">+SUM(C727:G727)-(H727+I727)</f>
        <v>9700</v>
      </c>
      <c r="K727" s="143" t="b">
        <f>J727=I705</f>
        <v>1</v>
      </c>
    </row>
    <row r="728" spans="1:11">
      <c r="A728" s="121" t="str">
        <f t="shared" ref="A728:A736" si="390">+A727</f>
        <v>NOVEMBRE</v>
      </c>
      <c r="B728" s="126" t="s">
        <v>31</v>
      </c>
      <c r="C728" s="32">
        <f t="shared" si="388"/>
        <v>11575</v>
      </c>
      <c r="D728" s="31"/>
      <c r="E728" s="32">
        <f t="shared" si="384"/>
        <v>324000</v>
      </c>
      <c r="F728" s="32"/>
      <c r="G728" s="32"/>
      <c r="H728" s="55">
        <f t="shared" si="385"/>
        <v>0</v>
      </c>
      <c r="I728" s="32">
        <f t="shared" si="386"/>
        <v>70150</v>
      </c>
      <c r="J728" s="100">
        <f t="shared" si="387"/>
        <v>265425</v>
      </c>
      <c r="K728" s="143" t="b">
        <f t="shared" ref="K728:K736" si="391">J728=I706</f>
        <v>1</v>
      </c>
    </row>
    <row r="729" spans="1:11">
      <c r="A729" s="121" t="str">
        <f t="shared" si="390"/>
        <v>NOVEMBRE</v>
      </c>
      <c r="B729" s="128" t="s">
        <v>84</v>
      </c>
      <c r="C729" s="119">
        <f>+C707</f>
        <v>233614</v>
      </c>
      <c r="D729" s="122"/>
      <c r="E729" s="119">
        <f t="shared" si="384"/>
        <v>0</v>
      </c>
      <c r="F729" s="136"/>
      <c r="G729" s="136"/>
      <c r="H729" s="154">
        <f t="shared" si="385"/>
        <v>0</v>
      </c>
      <c r="I729" s="119">
        <f t="shared" si="386"/>
        <v>0</v>
      </c>
      <c r="J729" s="120">
        <f>+SUM(C729:G729)-(H729+I729)</f>
        <v>233614</v>
      </c>
      <c r="K729" s="143" t="b">
        <f t="shared" si="391"/>
        <v>1</v>
      </c>
    </row>
    <row r="730" spans="1:11">
      <c r="A730" s="121" t="str">
        <f t="shared" si="390"/>
        <v>NOVEMBRE</v>
      </c>
      <c r="B730" s="128" t="s">
        <v>83</v>
      </c>
      <c r="C730" s="119">
        <f>+C708</f>
        <v>249769</v>
      </c>
      <c r="D730" s="122"/>
      <c r="E730" s="119">
        <f t="shared" si="384"/>
        <v>0</v>
      </c>
      <c r="F730" s="136"/>
      <c r="G730" s="136"/>
      <c r="H730" s="154">
        <f t="shared" si="385"/>
        <v>0</v>
      </c>
      <c r="I730" s="119">
        <f t="shared" si="386"/>
        <v>0</v>
      </c>
      <c r="J730" s="120">
        <f t="shared" ref="J730:J736" si="392">+SUM(C730:G730)-(H730+I730)</f>
        <v>249769</v>
      </c>
      <c r="K730" s="143" t="b">
        <f t="shared" si="391"/>
        <v>1</v>
      </c>
    </row>
    <row r="731" spans="1:11">
      <c r="A731" s="121" t="str">
        <f t="shared" si="390"/>
        <v>NOVEMBRE</v>
      </c>
      <c r="B731" s="126" t="s">
        <v>142</v>
      </c>
      <c r="C731" s="32">
        <f>+C709</f>
        <v>0</v>
      </c>
      <c r="D731" s="31"/>
      <c r="E731" s="32">
        <f t="shared" si="384"/>
        <v>950000</v>
      </c>
      <c r="F731" s="32"/>
      <c r="G731" s="103"/>
      <c r="H731" s="55">
        <f t="shared" si="385"/>
        <v>320000</v>
      </c>
      <c r="I731" s="32">
        <f t="shared" si="386"/>
        <v>33800</v>
      </c>
      <c r="J731" s="30">
        <f t="shared" si="392"/>
        <v>596200</v>
      </c>
      <c r="K731" s="143" t="b">
        <f t="shared" si="391"/>
        <v>1</v>
      </c>
    </row>
    <row r="732" spans="1:11">
      <c r="A732" s="121" t="str">
        <f t="shared" si="390"/>
        <v>NOVEMBRE</v>
      </c>
      <c r="B732" s="126" t="s">
        <v>196</v>
      </c>
      <c r="C732" s="32">
        <f t="shared" ref="C732:C736" si="393">+C710</f>
        <v>46900</v>
      </c>
      <c r="D732" s="31"/>
      <c r="E732" s="32">
        <f t="shared" ref="E732:E736" si="394">+D710</f>
        <v>603000</v>
      </c>
      <c r="F732" s="32"/>
      <c r="G732" s="103"/>
      <c r="H732" s="55">
        <f t="shared" ref="H732:H736" si="395">+F710</f>
        <v>49000</v>
      </c>
      <c r="I732" s="32">
        <f t="shared" ref="I732:I736" si="396">+E710</f>
        <v>456200</v>
      </c>
      <c r="J732" s="30">
        <f t="shared" si="392"/>
        <v>144700</v>
      </c>
      <c r="K732" s="143" t="b">
        <f t="shared" si="391"/>
        <v>1</v>
      </c>
    </row>
    <row r="733" spans="1:11">
      <c r="A733" s="121" t="str">
        <f t="shared" si="390"/>
        <v>NOVEMBRE</v>
      </c>
      <c r="B733" s="126" t="s">
        <v>93</v>
      </c>
      <c r="C733" s="32">
        <f t="shared" si="393"/>
        <v>14100</v>
      </c>
      <c r="D733" s="31"/>
      <c r="E733" s="32">
        <f t="shared" si="394"/>
        <v>0</v>
      </c>
      <c r="F733" s="32"/>
      <c r="G733" s="103"/>
      <c r="H733" s="55">
        <f t="shared" si="395"/>
        <v>0</v>
      </c>
      <c r="I733" s="32">
        <f t="shared" si="396"/>
        <v>17000</v>
      </c>
      <c r="J733" s="30">
        <f t="shared" si="392"/>
        <v>-2900</v>
      </c>
      <c r="K733" s="143" t="b">
        <f t="shared" si="391"/>
        <v>1</v>
      </c>
    </row>
    <row r="734" spans="1:11">
      <c r="A734" s="121" t="str">
        <f t="shared" si="390"/>
        <v>NOVEMBRE</v>
      </c>
      <c r="B734" s="126" t="s">
        <v>251</v>
      </c>
      <c r="C734" s="32">
        <f t="shared" si="393"/>
        <v>-3000</v>
      </c>
      <c r="D734" s="31"/>
      <c r="E734" s="32">
        <f t="shared" si="394"/>
        <v>685000</v>
      </c>
      <c r="F734" s="32"/>
      <c r="G734" s="103"/>
      <c r="H734" s="55">
        <f t="shared" si="395"/>
        <v>0</v>
      </c>
      <c r="I734" s="32">
        <f t="shared" si="396"/>
        <v>578100</v>
      </c>
      <c r="J734" s="30">
        <f t="shared" si="392"/>
        <v>103900</v>
      </c>
      <c r="K734" s="143" t="b">
        <f t="shared" si="391"/>
        <v>1</v>
      </c>
    </row>
    <row r="735" spans="1:11">
      <c r="A735" s="121" t="str">
        <f t="shared" si="390"/>
        <v>NOVEMBRE</v>
      </c>
      <c r="B735" s="126" t="s">
        <v>29</v>
      </c>
      <c r="C735" s="32">
        <f t="shared" si="393"/>
        <v>56000</v>
      </c>
      <c r="D735" s="31"/>
      <c r="E735" s="32">
        <f t="shared" si="394"/>
        <v>538000</v>
      </c>
      <c r="F735" s="32"/>
      <c r="G735" s="103"/>
      <c r="H735" s="55">
        <f t="shared" si="395"/>
        <v>0</v>
      </c>
      <c r="I735" s="32">
        <f t="shared" si="396"/>
        <v>418100</v>
      </c>
      <c r="J735" s="30">
        <f t="shared" si="392"/>
        <v>175900</v>
      </c>
      <c r="K735" s="143" t="b">
        <f t="shared" si="391"/>
        <v>1</v>
      </c>
    </row>
    <row r="736" spans="1:11">
      <c r="A736" s="121" t="str">
        <f t="shared" si="390"/>
        <v>NOVEMBRE</v>
      </c>
      <c r="B736" s="127" t="s">
        <v>112</v>
      </c>
      <c r="C736" s="32">
        <f t="shared" si="393"/>
        <v>18298</v>
      </c>
      <c r="D736" s="118"/>
      <c r="E736" s="32">
        <f t="shared" si="394"/>
        <v>20000</v>
      </c>
      <c r="F736" s="51"/>
      <c r="G736" s="137"/>
      <c r="H736" s="55">
        <f t="shared" si="395"/>
        <v>0</v>
      </c>
      <c r="I736" s="32">
        <f t="shared" si="396"/>
        <v>59000</v>
      </c>
      <c r="J736" s="30">
        <f t="shared" si="392"/>
        <v>-20702</v>
      </c>
      <c r="K736" s="143" t="b">
        <f t="shared" si="391"/>
        <v>1</v>
      </c>
    </row>
    <row r="737" spans="1:16">
      <c r="A737" s="34" t="s">
        <v>60</v>
      </c>
      <c r="B737" s="35"/>
      <c r="C737" s="35"/>
      <c r="D737" s="35"/>
      <c r="E737" s="35"/>
      <c r="F737" s="35"/>
      <c r="G737" s="35"/>
      <c r="H737" s="35"/>
      <c r="I737" s="35"/>
      <c r="J737" s="36"/>
      <c r="K737" s="142"/>
    </row>
    <row r="738" spans="1:16">
      <c r="A738" s="121" t="str">
        <f>A736</f>
        <v>NOVEMBRE</v>
      </c>
      <c r="B738" s="37" t="s">
        <v>61</v>
      </c>
      <c r="C738" s="38">
        <f>+C703</f>
        <v>2105331</v>
      </c>
      <c r="D738" s="49"/>
      <c r="E738" s="49">
        <f>D703</f>
        <v>6149000</v>
      </c>
      <c r="F738" s="49"/>
      <c r="G738" s="124"/>
      <c r="H738" s="51">
        <f>+F703</f>
        <v>3935000</v>
      </c>
      <c r="I738" s="125">
        <f>+E703</f>
        <v>1843228</v>
      </c>
      <c r="J738" s="30">
        <f>+SUM(C738:G738)-(H738+I738)</f>
        <v>2476103</v>
      </c>
      <c r="K738" s="143" t="b">
        <f>J738=I703</f>
        <v>1</v>
      </c>
    </row>
    <row r="739" spans="1:16">
      <c r="A739" s="43" t="s">
        <v>62</v>
      </c>
      <c r="B739" s="24"/>
      <c r="C739" s="35"/>
      <c r="D739" s="24"/>
      <c r="E739" s="24"/>
      <c r="F739" s="24"/>
      <c r="G739" s="24"/>
      <c r="H739" s="24"/>
      <c r="I739" s="24"/>
      <c r="J739" s="36"/>
      <c r="K739" s="142"/>
    </row>
    <row r="740" spans="1:16">
      <c r="A740" s="121" t="str">
        <f>+A738</f>
        <v>NOVEMBRE</v>
      </c>
      <c r="B740" s="37" t="s">
        <v>155</v>
      </c>
      <c r="C740" s="124">
        <f>+C701</f>
        <v>9603727</v>
      </c>
      <c r="D740" s="131">
        <f>+G701</f>
        <v>12787953</v>
      </c>
      <c r="E740" s="49"/>
      <c r="F740" s="49"/>
      <c r="G740" s="49"/>
      <c r="H740" s="51">
        <f>+F701</f>
        <v>6000000</v>
      </c>
      <c r="I740" s="53">
        <f>+E701</f>
        <v>173438</v>
      </c>
      <c r="J740" s="30">
        <f>+SUM(C740:G740)-(H740+I740)</f>
        <v>16218242</v>
      </c>
      <c r="K740" s="143" t="b">
        <f>+J740=I701</f>
        <v>1</v>
      </c>
    </row>
    <row r="741" spans="1:16">
      <c r="A741" s="121" t="str">
        <f t="shared" ref="A741" si="397">+A740</f>
        <v>NOVEMBRE</v>
      </c>
      <c r="B741" s="37" t="s">
        <v>64</v>
      </c>
      <c r="C741" s="124">
        <f>+C702</f>
        <v>9538949</v>
      </c>
      <c r="D741" s="49">
        <f>+G702</f>
        <v>0</v>
      </c>
      <c r="E741" s="48"/>
      <c r="F741" s="48"/>
      <c r="G741" s="48"/>
      <c r="H741" s="32">
        <f>+F702</f>
        <v>0</v>
      </c>
      <c r="I741" s="50">
        <f>+E702</f>
        <v>3917785</v>
      </c>
      <c r="J741" s="30">
        <f>SUM(C741:G741)-(H741+I741)</f>
        <v>5621164</v>
      </c>
      <c r="K741" s="143" t="b">
        <f>+J741=I702</f>
        <v>1</v>
      </c>
    </row>
    <row r="742" spans="1:16" ht="15.75">
      <c r="C742" s="140">
        <f>SUM(C726:C741)</f>
        <v>22002193</v>
      </c>
      <c r="I742" s="139">
        <f>SUM(I726:I741)</f>
        <v>8309501</v>
      </c>
      <c r="J742" s="104">
        <f>+SUM(J726:J741)</f>
        <v>26480645</v>
      </c>
      <c r="K742" s="5" t="b">
        <f>J742=I715</f>
        <v>1</v>
      </c>
    </row>
    <row r="743" spans="1:16" ht="15.75">
      <c r="C743" s="140"/>
      <c r="I743" s="139"/>
      <c r="J743" s="104"/>
    </row>
    <row r="744" spans="1:16" ht="15.75">
      <c r="A744" s="157"/>
      <c r="B744" s="157"/>
      <c r="C744" s="158"/>
      <c r="D744" s="157"/>
      <c r="E744" s="157"/>
      <c r="F744" s="157"/>
      <c r="G744" s="157"/>
      <c r="H744" s="157"/>
      <c r="I744" s="159"/>
      <c r="J744" s="160"/>
      <c r="K744" s="157"/>
      <c r="L744" s="161"/>
      <c r="M744" s="161"/>
      <c r="N744" s="161"/>
      <c r="O744" s="161"/>
      <c r="P744" s="157"/>
    </row>
    <row r="747" spans="1:16" ht="15.75">
      <c r="A747" s="6" t="s">
        <v>36</v>
      </c>
      <c r="B747" s="6" t="s">
        <v>1</v>
      </c>
      <c r="C747" s="6">
        <v>44835</v>
      </c>
      <c r="D747" s="7" t="s">
        <v>37</v>
      </c>
      <c r="E747" s="7" t="s">
        <v>38</v>
      </c>
      <c r="F747" s="7" t="s">
        <v>39</v>
      </c>
      <c r="G747" s="7" t="s">
        <v>40</v>
      </c>
      <c r="H747" s="6">
        <v>44865</v>
      </c>
      <c r="I747" s="7" t="s">
        <v>41</v>
      </c>
      <c r="K747" s="45"/>
      <c r="L747" s="45" t="s">
        <v>42</v>
      </c>
      <c r="M747" s="45" t="s">
        <v>43</v>
      </c>
      <c r="N747" s="45" t="s">
        <v>44</v>
      </c>
      <c r="O747" s="45" t="s">
        <v>45</v>
      </c>
    </row>
    <row r="748" spans="1:16" ht="16.5">
      <c r="A748" s="58" t="str">
        <f>K748</f>
        <v>BCI</v>
      </c>
      <c r="B748" s="59" t="s">
        <v>46</v>
      </c>
      <c r="C748" s="61">
        <v>14237475</v>
      </c>
      <c r="D748" s="61">
        <f>+L748</f>
        <v>0</v>
      </c>
      <c r="E748" s="61">
        <f>+N748</f>
        <v>633748</v>
      </c>
      <c r="F748" s="61">
        <f>+M748</f>
        <v>4000000</v>
      </c>
      <c r="G748" s="61">
        <f t="shared" ref="G748:G761" si="398">+O748</f>
        <v>0</v>
      </c>
      <c r="H748" s="61">
        <v>9603727</v>
      </c>
      <c r="I748" s="61">
        <f>+C748+D748-E748-F748+G748</f>
        <v>9603727</v>
      </c>
      <c r="J748" s="9">
        <f>I748-H748</f>
        <v>0</v>
      </c>
      <c r="K748" s="45" t="s">
        <v>24</v>
      </c>
      <c r="L748" s="47">
        <v>0</v>
      </c>
      <c r="M748" s="47">
        <v>4000000</v>
      </c>
      <c r="N748" s="47">
        <v>633748</v>
      </c>
      <c r="O748" s="47">
        <v>0</v>
      </c>
    </row>
    <row r="749" spans="1:16" ht="16.5">
      <c r="A749" s="58" t="str">
        <f t="shared" ref="A749:A761" si="399">K749</f>
        <v>BCI-Sous Compte</v>
      </c>
      <c r="B749" s="59" t="s">
        <v>46</v>
      </c>
      <c r="C749" s="61">
        <v>8844061</v>
      </c>
      <c r="D749" s="61">
        <f t="shared" ref="D749:D761" si="400">+L749</f>
        <v>0</v>
      </c>
      <c r="E749" s="61">
        <f t="shared" ref="E749:E753" si="401">+N749</f>
        <v>4731844</v>
      </c>
      <c r="F749" s="61">
        <f t="shared" ref="F749:F755" si="402">+M749</f>
        <v>0</v>
      </c>
      <c r="G749" s="61">
        <f t="shared" si="398"/>
        <v>5426732</v>
      </c>
      <c r="H749" s="61">
        <v>9538949</v>
      </c>
      <c r="I749" s="61">
        <f>+C749+D749-E749-F749+G749</f>
        <v>9538949</v>
      </c>
      <c r="J749" s="9">
        <f>I749-H749</f>
        <v>0</v>
      </c>
      <c r="K749" s="45" t="s">
        <v>147</v>
      </c>
      <c r="L749" s="46">
        <v>0</v>
      </c>
      <c r="M749" s="47">
        <v>0</v>
      </c>
      <c r="N749" s="47">
        <v>4731844</v>
      </c>
      <c r="O749" s="47">
        <v>5426732</v>
      </c>
    </row>
    <row r="750" spans="1:16" ht="16.5">
      <c r="A750" s="58" t="str">
        <f t="shared" si="399"/>
        <v>Caisse</v>
      </c>
      <c r="B750" s="59" t="s">
        <v>25</v>
      </c>
      <c r="C750" s="61">
        <v>1081474</v>
      </c>
      <c r="D750" s="61">
        <f t="shared" si="400"/>
        <v>4595950</v>
      </c>
      <c r="E750" s="61">
        <f t="shared" si="401"/>
        <v>2106393</v>
      </c>
      <c r="F750" s="61">
        <f t="shared" si="402"/>
        <v>1465700</v>
      </c>
      <c r="G750" s="61">
        <f t="shared" si="398"/>
        <v>0</v>
      </c>
      <c r="H750" s="61">
        <v>2105331</v>
      </c>
      <c r="I750" s="61">
        <f>+C750+D750-E750-F750+G750</f>
        <v>2105331</v>
      </c>
      <c r="J750" s="101">
        <f t="shared" ref="J750:J756" si="403">I750-H750</f>
        <v>0</v>
      </c>
      <c r="K750" s="45" t="s">
        <v>25</v>
      </c>
      <c r="L750" s="47">
        <v>4595950</v>
      </c>
      <c r="M750" s="47">
        <v>1465700</v>
      </c>
      <c r="N750" s="47">
        <v>2106393</v>
      </c>
      <c r="O750" s="47">
        <v>0</v>
      </c>
    </row>
    <row r="751" spans="1:16" ht="16.5">
      <c r="A751" s="58" t="str">
        <f t="shared" si="399"/>
        <v>Crépin</v>
      </c>
      <c r="B751" s="59" t="s">
        <v>153</v>
      </c>
      <c r="C751" s="61">
        <v>483330</v>
      </c>
      <c r="D751" s="61">
        <f t="shared" si="400"/>
        <v>552500</v>
      </c>
      <c r="E751" s="61">
        <f t="shared" si="401"/>
        <v>521900</v>
      </c>
      <c r="F751" s="61">
        <f t="shared" si="402"/>
        <v>400000</v>
      </c>
      <c r="G751" s="61">
        <f t="shared" si="398"/>
        <v>0</v>
      </c>
      <c r="H751" s="61">
        <v>113930</v>
      </c>
      <c r="I751" s="61">
        <f>+C751+D751-E751-F751+G751</f>
        <v>113930</v>
      </c>
      <c r="J751" s="9">
        <f t="shared" si="403"/>
        <v>0</v>
      </c>
      <c r="K751" s="45" t="s">
        <v>47</v>
      </c>
      <c r="L751" s="47">
        <v>552500</v>
      </c>
      <c r="M751" s="47">
        <v>400000</v>
      </c>
      <c r="N751" s="47">
        <v>521900</v>
      </c>
      <c r="O751" s="47">
        <v>0</v>
      </c>
    </row>
    <row r="752" spans="1:16" ht="16.5">
      <c r="A752" s="58" t="str">
        <f t="shared" si="399"/>
        <v>Donald</v>
      </c>
      <c r="B752" s="59" t="s">
        <v>153</v>
      </c>
      <c r="C752" s="61">
        <v>0</v>
      </c>
      <c r="D752" s="61">
        <f t="shared" si="400"/>
        <v>20000</v>
      </c>
      <c r="E752" s="61">
        <f t="shared" si="401"/>
        <v>7000</v>
      </c>
      <c r="F752" s="61">
        <f t="shared" si="402"/>
        <v>0</v>
      </c>
      <c r="G752" s="61">
        <f t="shared" si="398"/>
        <v>0</v>
      </c>
      <c r="H752" s="61">
        <v>13000</v>
      </c>
      <c r="I752" s="61">
        <f t="shared" ref="I752:I753" si="404">+C752+D752-E752-F752+G752</f>
        <v>13000</v>
      </c>
      <c r="J752" s="9">
        <f t="shared" si="403"/>
        <v>0</v>
      </c>
      <c r="K752" s="45" t="s">
        <v>252</v>
      </c>
      <c r="L752" s="47">
        <v>20000</v>
      </c>
      <c r="M752" s="47">
        <v>0</v>
      </c>
      <c r="N752" s="47">
        <v>7000</v>
      </c>
      <c r="O752" s="47">
        <v>0</v>
      </c>
    </row>
    <row r="753" spans="1:15" ht="16.5">
      <c r="A753" s="58" t="str">
        <f t="shared" si="399"/>
        <v>Evariste</v>
      </c>
      <c r="B753" s="59" t="s">
        <v>154</v>
      </c>
      <c r="C753" s="61">
        <v>76225</v>
      </c>
      <c r="D753" s="61">
        <f t="shared" si="400"/>
        <v>15000</v>
      </c>
      <c r="E753" s="61">
        <f t="shared" si="401"/>
        <v>34650</v>
      </c>
      <c r="F753" s="61">
        <f t="shared" si="402"/>
        <v>45000</v>
      </c>
      <c r="G753" s="61">
        <f t="shared" si="398"/>
        <v>0</v>
      </c>
      <c r="H753" s="61">
        <v>11575</v>
      </c>
      <c r="I753" s="61">
        <f t="shared" si="404"/>
        <v>11575</v>
      </c>
      <c r="J753" s="9">
        <f t="shared" si="403"/>
        <v>0</v>
      </c>
      <c r="K753" s="45" t="s">
        <v>31</v>
      </c>
      <c r="L753" s="47">
        <v>15000</v>
      </c>
      <c r="M753" s="47">
        <v>45000</v>
      </c>
      <c r="N753" s="47">
        <v>34650</v>
      </c>
      <c r="O753" s="47">
        <v>0</v>
      </c>
    </row>
    <row r="754" spans="1:15" ht="16.5">
      <c r="A754" s="58" t="str">
        <f t="shared" si="399"/>
        <v>I55S</v>
      </c>
      <c r="B754" s="115" t="s">
        <v>4</v>
      </c>
      <c r="C754" s="117">
        <v>233614</v>
      </c>
      <c r="D754" s="117">
        <f t="shared" si="400"/>
        <v>0</v>
      </c>
      <c r="E754" s="117">
        <f>+N754</f>
        <v>0</v>
      </c>
      <c r="F754" s="117">
        <f t="shared" si="402"/>
        <v>0</v>
      </c>
      <c r="G754" s="117">
        <f t="shared" si="398"/>
        <v>0</v>
      </c>
      <c r="H754" s="117">
        <v>233614</v>
      </c>
      <c r="I754" s="117">
        <f>+C754+D754-E754-F754+G754</f>
        <v>233614</v>
      </c>
      <c r="J754" s="9">
        <f t="shared" si="403"/>
        <v>0</v>
      </c>
      <c r="K754" s="45" t="s">
        <v>84</v>
      </c>
      <c r="L754" s="47">
        <v>0</v>
      </c>
      <c r="M754" s="47">
        <v>0</v>
      </c>
      <c r="N754" s="47">
        <v>0</v>
      </c>
      <c r="O754" s="47">
        <v>0</v>
      </c>
    </row>
    <row r="755" spans="1:15" ht="16.5">
      <c r="A755" s="58" t="str">
        <f t="shared" si="399"/>
        <v>I73X</v>
      </c>
      <c r="B755" s="115" t="s">
        <v>4</v>
      </c>
      <c r="C755" s="117">
        <v>249769</v>
      </c>
      <c r="D755" s="117">
        <f t="shared" si="400"/>
        <v>0</v>
      </c>
      <c r="E755" s="117">
        <f>+N755</f>
        <v>0</v>
      </c>
      <c r="F755" s="117">
        <f t="shared" si="402"/>
        <v>0</v>
      </c>
      <c r="G755" s="117">
        <f t="shared" si="398"/>
        <v>0</v>
      </c>
      <c r="H755" s="117">
        <v>249769</v>
      </c>
      <c r="I755" s="117">
        <f t="shared" ref="I755:I758" si="405">+C755+D755-E755-F755+G755</f>
        <v>249769</v>
      </c>
      <c r="J755" s="9">
        <f t="shared" si="403"/>
        <v>0</v>
      </c>
      <c r="K755" s="45" t="s">
        <v>83</v>
      </c>
      <c r="L755" s="47">
        <v>0</v>
      </c>
      <c r="M755" s="47">
        <v>0</v>
      </c>
      <c r="N755" s="47">
        <v>0</v>
      </c>
      <c r="O755" s="47">
        <v>0</v>
      </c>
    </row>
    <row r="756" spans="1:15" ht="16.5">
      <c r="A756" s="58" t="str">
        <f t="shared" si="399"/>
        <v>Hurielle</v>
      </c>
      <c r="B756" s="97" t="s">
        <v>153</v>
      </c>
      <c r="C756" s="61">
        <v>41200</v>
      </c>
      <c r="D756" s="61">
        <f t="shared" si="400"/>
        <v>294000</v>
      </c>
      <c r="E756" s="61">
        <f>+N756</f>
        <v>258300</v>
      </c>
      <c r="F756" s="61">
        <f>+M756</f>
        <v>30000</v>
      </c>
      <c r="G756" s="61">
        <f t="shared" si="398"/>
        <v>0</v>
      </c>
      <c r="H756" s="61">
        <v>46900</v>
      </c>
      <c r="I756" s="61">
        <f t="shared" si="405"/>
        <v>46900</v>
      </c>
      <c r="J756" s="9">
        <f t="shared" si="403"/>
        <v>0</v>
      </c>
      <c r="K756" s="45" t="s">
        <v>196</v>
      </c>
      <c r="L756" s="47">
        <v>294000</v>
      </c>
      <c r="M756" s="47">
        <v>30000</v>
      </c>
      <c r="N756" s="47">
        <v>258300</v>
      </c>
      <c r="O756" s="47">
        <v>0</v>
      </c>
    </row>
    <row r="757" spans="1:15" ht="16.5">
      <c r="A757" s="58" t="str">
        <f t="shared" si="399"/>
        <v>Merveille</v>
      </c>
      <c r="B757" s="180" t="s">
        <v>2</v>
      </c>
      <c r="C757" s="181">
        <v>98100</v>
      </c>
      <c r="D757" s="61">
        <f t="shared" si="400"/>
        <v>0</v>
      </c>
      <c r="E757" s="61">
        <f t="shared" ref="E757:E761" si="406">+N757</f>
        <v>24000</v>
      </c>
      <c r="F757" s="61">
        <f t="shared" ref="F757:F761" si="407">+M757</f>
        <v>60000</v>
      </c>
      <c r="G757" s="61">
        <f t="shared" si="398"/>
        <v>0</v>
      </c>
      <c r="H757" s="181">
        <v>14100</v>
      </c>
      <c r="I757" s="181">
        <f t="shared" si="405"/>
        <v>14100</v>
      </c>
      <c r="J757" s="182">
        <f>I757-H757</f>
        <v>0</v>
      </c>
      <c r="K757" s="183" t="s">
        <v>93</v>
      </c>
      <c r="L757" s="184">
        <v>0</v>
      </c>
      <c r="M757" s="184">
        <v>60000</v>
      </c>
      <c r="N757" s="47">
        <v>24000</v>
      </c>
      <c r="O757" s="184">
        <v>0</v>
      </c>
    </row>
    <row r="758" spans="1:15" ht="16.5">
      <c r="A758" s="58" t="str">
        <f t="shared" si="399"/>
        <v>P10</v>
      </c>
      <c r="B758" s="59" t="s">
        <v>4</v>
      </c>
      <c r="C758" s="61">
        <v>0</v>
      </c>
      <c r="D758" s="61">
        <f t="shared" si="400"/>
        <v>105000</v>
      </c>
      <c r="E758" s="61">
        <f t="shared" si="406"/>
        <v>98000</v>
      </c>
      <c r="F758" s="61">
        <f t="shared" si="407"/>
        <v>10000</v>
      </c>
      <c r="G758" s="61">
        <f t="shared" si="398"/>
        <v>0</v>
      </c>
      <c r="H758" s="61">
        <v>-3000</v>
      </c>
      <c r="I758" s="61">
        <f t="shared" si="405"/>
        <v>-3000</v>
      </c>
      <c r="J758" s="9">
        <f t="shared" ref="J758:J759" si="408">I758-H758</f>
        <v>0</v>
      </c>
      <c r="K758" s="45" t="s">
        <v>251</v>
      </c>
      <c r="L758" s="47">
        <v>105000</v>
      </c>
      <c r="M758" s="47">
        <v>10000</v>
      </c>
      <c r="N758" s="47">
        <v>98000</v>
      </c>
      <c r="O758" s="47">
        <v>0</v>
      </c>
    </row>
    <row r="759" spans="1:15" ht="16.5">
      <c r="A759" s="58" t="str">
        <f t="shared" si="399"/>
        <v>P29</v>
      </c>
      <c r="B759" s="59" t="s">
        <v>4</v>
      </c>
      <c r="C759" s="61">
        <v>60950</v>
      </c>
      <c r="D759" s="61">
        <f>+L759</f>
        <v>315000</v>
      </c>
      <c r="E759" s="61">
        <f t="shared" si="406"/>
        <v>259000</v>
      </c>
      <c r="F759" s="61">
        <f t="shared" si="407"/>
        <v>60950</v>
      </c>
      <c r="G759" s="61">
        <f t="shared" si="398"/>
        <v>0</v>
      </c>
      <c r="H759" s="61">
        <v>56000</v>
      </c>
      <c r="I759" s="61">
        <f>+C759+D759-E759-F759+G759</f>
        <v>56000</v>
      </c>
      <c r="J759" s="9">
        <f t="shared" si="408"/>
        <v>0</v>
      </c>
      <c r="K759" s="45" t="s">
        <v>29</v>
      </c>
      <c r="L759" s="47">
        <v>315000</v>
      </c>
      <c r="M759" s="47">
        <v>60950</v>
      </c>
      <c r="N759" s="184">
        <v>259000</v>
      </c>
      <c r="O759" s="47">
        <v>0</v>
      </c>
    </row>
    <row r="760" spans="1:15" ht="16.5">
      <c r="A760" s="58" t="str">
        <f t="shared" si="399"/>
        <v>Tiffany</v>
      </c>
      <c r="B760" s="59" t="s">
        <v>2</v>
      </c>
      <c r="C760" s="61">
        <v>26298</v>
      </c>
      <c r="D760" s="61">
        <f t="shared" si="400"/>
        <v>150000</v>
      </c>
      <c r="E760" s="61">
        <f t="shared" si="406"/>
        <v>158000</v>
      </c>
      <c r="F760" s="61">
        <f t="shared" si="407"/>
        <v>0</v>
      </c>
      <c r="G760" s="61">
        <f t="shared" si="398"/>
        <v>0</v>
      </c>
      <c r="H760" s="61">
        <v>18298</v>
      </c>
      <c r="I760" s="61">
        <f>+C760+D760-E760-F760+G760</f>
        <v>18298</v>
      </c>
      <c r="J760" s="9">
        <f>I760-H760</f>
        <v>0</v>
      </c>
      <c r="K760" s="45" t="s">
        <v>112</v>
      </c>
      <c r="L760" s="47">
        <v>150000</v>
      </c>
      <c r="M760" s="47">
        <v>0</v>
      </c>
      <c r="N760" s="47">
        <v>158000</v>
      </c>
      <c r="O760" s="47">
        <v>0</v>
      </c>
    </row>
    <row r="761" spans="1:15" ht="16.5">
      <c r="A761" s="58" t="str">
        <f t="shared" si="399"/>
        <v>Yan</v>
      </c>
      <c r="B761" s="59" t="s">
        <v>153</v>
      </c>
      <c r="C761" s="61">
        <v>-1700</v>
      </c>
      <c r="D761" s="61">
        <f t="shared" si="400"/>
        <v>24200</v>
      </c>
      <c r="E761" s="61">
        <f t="shared" si="406"/>
        <v>22500</v>
      </c>
      <c r="F761" s="61">
        <f t="shared" si="407"/>
        <v>0</v>
      </c>
      <c r="G761" s="61">
        <f t="shared" si="398"/>
        <v>0</v>
      </c>
      <c r="H761" s="61">
        <v>0</v>
      </c>
      <c r="I761" s="61">
        <f t="shared" ref="I761" si="409">+C761+D761-E761-F761+G761</f>
        <v>0</v>
      </c>
      <c r="J761" s="9">
        <f t="shared" ref="J761" si="410">I761-H761</f>
        <v>0</v>
      </c>
      <c r="K761" s="45" t="s">
        <v>211</v>
      </c>
      <c r="L761" s="47">
        <v>24200</v>
      </c>
      <c r="M761" s="47">
        <v>0</v>
      </c>
      <c r="N761" s="47">
        <v>22500</v>
      </c>
      <c r="O761" s="47">
        <v>0</v>
      </c>
    </row>
    <row r="762" spans="1:15" ht="16.5">
      <c r="A762" s="10" t="s">
        <v>50</v>
      </c>
      <c r="B762" s="11"/>
      <c r="C762" s="12">
        <f t="shared" ref="C762:G762" si="411">SUM(C748:C761)</f>
        <v>25430796</v>
      </c>
      <c r="D762" s="57">
        <f t="shared" si="411"/>
        <v>6071650</v>
      </c>
      <c r="E762" s="57">
        <f t="shared" si="411"/>
        <v>8855335</v>
      </c>
      <c r="F762" s="57">
        <f t="shared" si="411"/>
        <v>6071650</v>
      </c>
      <c r="G762" s="57">
        <f t="shared" si="411"/>
        <v>5426732</v>
      </c>
      <c r="H762" s="57">
        <f>SUM(H748:H761)</f>
        <v>22002193</v>
      </c>
      <c r="I762" s="57">
        <f t="shared" ref="I762" si="412">SUM(I748:I761)</f>
        <v>22002193</v>
      </c>
      <c r="J762" s="9">
        <f>I762-H762</f>
        <v>0</v>
      </c>
      <c r="K762" s="3"/>
      <c r="L762" s="47">
        <f>+SUM(L748:L761)</f>
        <v>6071650</v>
      </c>
      <c r="M762" s="47">
        <f>+SUM(M748:M761)</f>
        <v>6071650</v>
      </c>
      <c r="N762" s="47">
        <f>+SUM(N748:N761)</f>
        <v>8855335</v>
      </c>
      <c r="O762" s="47">
        <f>+SUM(O748:O761)</f>
        <v>5426732</v>
      </c>
    </row>
    <row r="763" spans="1:15" ht="16.5">
      <c r="A763" s="10"/>
      <c r="B763" s="11"/>
      <c r="C763" s="12"/>
      <c r="D763" s="13"/>
      <c r="E763" s="12"/>
      <c r="F763" s="13"/>
      <c r="G763" s="12"/>
      <c r="H763" s="12"/>
      <c r="I763" s="133" t="b">
        <f>I762=D765</f>
        <v>1</v>
      </c>
      <c r="J763" s="9">
        <f>H762-I762</f>
        <v>0</v>
      </c>
      <c r="L763" s="5"/>
      <c r="M763" s="5"/>
      <c r="N763" s="5"/>
      <c r="O763" s="5"/>
    </row>
    <row r="764" spans="1:15" ht="16.5">
      <c r="A764" s="10" t="s">
        <v>244</v>
      </c>
      <c r="B764" s="11" t="s">
        <v>245</v>
      </c>
      <c r="C764" s="12" t="s">
        <v>246</v>
      </c>
      <c r="D764" s="12" t="s">
        <v>247</v>
      </c>
      <c r="E764" s="12" t="s">
        <v>51</v>
      </c>
      <c r="F764" s="12"/>
      <c r="G764" s="12">
        <f>+D762-F762</f>
        <v>0</v>
      </c>
      <c r="H764" s="12"/>
      <c r="I764" s="12"/>
    </row>
    <row r="765" spans="1:15" ht="16.5">
      <c r="A765" s="14">
        <f>C762</f>
        <v>25430796</v>
      </c>
      <c r="B765" s="15">
        <f>G762</f>
        <v>5426732</v>
      </c>
      <c r="C765" s="12">
        <f>E762</f>
        <v>8855335</v>
      </c>
      <c r="D765" s="12">
        <f>A765+B765-C765</f>
        <v>22002193</v>
      </c>
      <c r="E765" s="13">
        <f>I762-D765</f>
        <v>0</v>
      </c>
      <c r="F765" s="12"/>
      <c r="G765" s="12"/>
      <c r="H765" s="12"/>
      <c r="I765" s="12"/>
    </row>
    <row r="766" spans="1:15" ht="16.5">
      <c r="A766" s="14"/>
      <c r="B766" s="15"/>
      <c r="C766" s="12"/>
      <c r="D766" s="12"/>
      <c r="E766" s="13"/>
      <c r="F766" s="12"/>
      <c r="G766" s="12"/>
      <c r="H766" s="12"/>
      <c r="I766" s="12"/>
    </row>
    <row r="767" spans="1:15">
      <c r="A767" s="16" t="s">
        <v>52</v>
      </c>
      <c r="B767" s="16"/>
      <c r="C767" s="16"/>
      <c r="D767" s="17"/>
      <c r="E767" s="17"/>
      <c r="F767" s="17"/>
      <c r="G767" s="17"/>
      <c r="H767" s="17"/>
      <c r="I767" s="17"/>
    </row>
    <row r="768" spans="1:15">
      <c r="A768" s="18" t="s">
        <v>250</v>
      </c>
      <c r="B768" s="18"/>
      <c r="C768" s="18"/>
      <c r="D768" s="18"/>
      <c r="E768" s="18"/>
      <c r="F768" s="18"/>
      <c r="G768" s="18"/>
      <c r="H768" s="18"/>
      <c r="I768" s="18"/>
      <c r="J768" s="18"/>
    </row>
    <row r="769" spans="1:11">
      <c r="A769" s="19"/>
      <c r="B769" s="17"/>
      <c r="C769" s="20"/>
      <c r="D769" s="20"/>
      <c r="E769" s="20"/>
      <c r="F769" s="20"/>
      <c r="G769" s="20"/>
      <c r="H769" s="17"/>
      <c r="I769" s="17"/>
    </row>
    <row r="770" spans="1:11">
      <c r="A770" s="166" t="s">
        <v>53</v>
      </c>
      <c r="B770" s="168" t="s">
        <v>54</v>
      </c>
      <c r="C770" s="170" t="s">
        <v>248</v>
      </c>
      <c r="D770" s="171" t="s">
        <v>55</v>
      </c>
      <c r="E770" s="172"/>
      <c r="F770" s="172"/>
      <c r="G770" s="173"/>
      <c r="H770" s="174" t="s">
        <v>56</v>
      </c>
      <c r="I770" s="162" t="s">
        <v>57</v>
      </c>
      <c r="J770" s="17"/>
    </row>
    <row r="771" spans="1:11" ht="25.5">
      <c r="A771" s="167"/>
      <c r="B771" s="169"/>
      <c r="C771" s="22"/>
      <c r="D771" s="21" t="s">
        <v>24</v>
      </c>
      <c r="E771" s="21" t="s">
        <v>25</v>
      </c>
      <c r="F771" s="22" t="s">
        <v>122</v>
      </c>
      <c r="G771" s="21" t="s">
        <v>58</v>
      </c>
      <c r="H771" s="175"/>
      <c r="I771" s="163"/>
      <c r="J771" s="164" t="s">
        <v>249</v>
      </c>
      <c r="K771" s="142"/>
    </row>
    <row r="772" spans="1:11">
      <c r="A772" s="23"/>
      <c r="B772" s="24" t="s">
        <v>59</v>
      </c>
      <c r="C772" s="25"/>
      <c r="D772" s="25"/>
      <c r="E772" s="25"/>
      <c r="F772" s="25"/>
      <c r="G772" s="25"/>
      <c r="H772" s="25"/>
      <c r="I772" s="26"/>
      <c r="J772" s="165"/>
      <c r="K772" s="142"/>
    </row>
    <row r="773" spans="1:11">
      <c r="A773" s="121" t="s">
        <v>90</v>
      </c>
      <c r="B773" s="126" t="s">
        <v>47</v>
      </c>
      <c r="C773" s="32">
        <f>+C751</f>
        <v>483330</v>
      </c>
      <c r="D773" s="31"/>
      <c r="E773" s="32">
        <f>+D751</f>
        <v>552500</v>
      </c>
      <c r="F773" s="32"/>
      <c r="G773" s="32"/>
      <c r="H773" s="55">
        <f>+F751</f>
        <v>400000</v>
      </c>
      <c r="I773" s="32">
        <f>+E751</f>
        <v>521900</v>
      </c>
      <c r="J773" s="30">
        <f t="shared" ref="J773" si="413">+SUM(C773:G773)-(H773+I773)</f>
        <v>113930</v>
      </c>
      <c r="K773" s="143" t="b">
        <f>J773=I751</f>
        <v>1</v>
      </c>
    </row>
    <row r="774" spans="1:11">
      <c r="A774" s="121" t="str">
        <f>+A773</f>
        <v>OCTOBRE</v>
      </c>
      <c r="B774" s="126" t="s">
        <v>252</v>
      </c>
      <c r="C774" s="32">
        <f>+C752</f>
        <v>0</v>
      </c>
      <c r="D774" s="31"/>
      <c r="E774" s="32">
        <f>+D752</f>
        <v>20000</v>
      </c>
      <c r="F774" s="32"/>
      <c r="G774" s="32"/>
      <c r="H774" s="55">
        <f>+F752</f>
        <v>0</v>
      </c>
      <c r="I774" s="32">
        <f>+E752</f>
        <v>7000</v>
      </c>
      <c r="J774" s="100">
        <f>+SUM(C774:G774)-(H774+I774)</f>
        <v>13000</v>
      </c>
      <c r="K774" s="143" t="b">
        <f>J774=I752</f>
        <v>1</v>
      </c>
    </row>
    <row r="775" spans="1:11">
      <c r="A775" s="121" t="str">
        <f t="shared" ref="A775:A779" si="414">+A774</f>
        <v>OCTOBRE</v>
      </c>
      <c r="B775" s="128" t="s">
        <v>84</v>
      </c>
      <c r="C775" s="119">
        <f t="shared" ref="C775:C776" si="415">+C754</f>
        <v>233614</v>
      </c>
      <c r="D775" s="122"/>
      <c r="E775" s="119">
        <f t="shared" ref="E775:E776" si="416">+D754</f>
        <v>0</v>
      </c>
      <c r="F775" s="136"/>
      <c r="G775" s="136"/>
      <c r="H775" s="154">
        <f t="shared" ref="H775:H776" si="417">+F754</f>
        <v>0</v>
      </c>
      <c r="I775" s="119">
        <f t="shared" ref="I775:I776" si="418">+E754</f>
        <v>0</v>
      </c>
      <c r="J775" s="120">
        <f>+SUM(C775:G775)-(H775+I775)</f>
        <v>233614</v>
      </c>
      <c r="K775" s="143" t="b">
        <f t="shared" ref="K775:K776" si="419">J775=I754</f>
        <v>1</v>
      </c>
    </row>
    <row r="776" spans="1:11">
      <c r="A776" s="121" t="str">
        <f t="shared" si="414"/>
        <v>OCTOBRE</v>
      </c>
      <c r="B776" s="128" t="s">
        <v>83</v>
      </c>
      <c r="C776" s="119">
        <f t="shared" si="415"/>
        <v>249769</v>
      </c>
      <c r="D776" s="122"/>
      <c r="E776" s="119">
        <f t="shared" si="416"/>
        <v>0</v>
      </c>
      <c r="F776" s="136"/>
      <c r="G776" s="136"/>
      <c r="H776" s="154">
        <f t="shared" si="417"/>
        <v>0</v>
      </c>
      <c r="I776" s="119">
        <f t="shared" si="418"/>
        <v>0</v>
      </c>
      <c r="J776" s="120">
        <f t="shared" ref="J776:J783" si="420">+SUM(C776:G776)-(H776+I776)</f>
        <v>249769</v>
      </c>
      <c r="K776" s="143" t="b">
        <f t="shared" si="419"/>
        <v>1</v>
      </c>
    </row>
    <row r="777" spans="1:11">
      <c r="A777" s="121" t="str">
        <f t="shared" si="414"/>
        <v>OCTOBRE</v>
      </c>
      <c r="B777" s="126" t="s">
        <v>31</v>
      </c>
      <c r="C777" s="32">
        <f>C753</f>
        <v>76225</v>
      </c>
      <c r="D777" s="31"/>
      <c r="E777" s="32">
        <f>+D753</f>
        <v>15000</v>
      </c>
      <c r="F777" s="32"/>
      <c r="G777" s="103"/>
      <c r="H777" s="55">
        <f>+F753</f>
        <v>45000</v>
      </c>
      <c r="I777" s="32">
        <f>+E753</f>
        <v>34650</v>
      </c>
      <c r="J777" s="30">
        <f t="shared" si="420"/>
        <v>11575</v>
      </c>
      <c r="K777" s="143" t="b">
        <f>J777=I753</f>
        <v>1</v>
      </c>
    </row>
    <row r="778" spans="1:11">
      <c r="A778" s="121" t="str">
        <f t="shared" si="414"/>
        <v>OCTOBRE</v>
      </c>
      <c r="B778" s="126" t="s">
        <v>196</v>
      </c>
      <c r="C778" s="32">
        <f>C756</f>
        <v>41200</v>
      </c>
      <c r="D778" s="31"/>
      <c r="E778" s="32">
        <f>+D756</f>
        <v>294000</v>
      </c>
      <c r="F778" s="32"/>
      <c r="G778" s="103"/>
      <c r="H778" s="55">
        <f>+F756</f>
        <v>30000</v>
      </c>
      <c r="I778" s="32">
        <f>+E756</f>
        <v>258300</v>
      </c>
      <c r="J778" s="30">
        <f t="shared" si="420"/>
        <v>46900</v>
      </c>
      <c r="K778" s="143" t="b">
        <f>J778=I756</f>
        <v>1</v>
      </c>
    </row>
    <row r="779" spans="1:11">
      <c r="A779" s="121" t="str">
        <f t="shared" si="414"/>
        <v>OCTOBRE</v>
      </c>
      <c r="B779" s="126" t="s">
        <v>93</v>
      </c>
      <c r="C779" s="32">
        <f t="shared" ref="C779:C783" si="421">C757</f>
        <v>98100</v>
      </c>
      <c r="D779" s="31"/>
      <c r="E779" s="32">
        <f t="shared" ref="E779:E783" si="422">+D757</f>
        <v>0</v>
      </c>
      <c r="F779" s="32"/>
      <c r="G779" s="103"/>
      <c r="H779" s="55">
        <f t="shared" ref="H779:H783" si="423">+F757</f>
        <v>60000</v>
      </c>
      <c r="I779" s="32">
        <f t="shared" ref="I779:I783" si="424">+E757</f>
        <v>24000</v>
      </c>
      <c r="J779" s="30">
        <f t="shared" si="420"/>
        <v>14100</v>
      </c>
      <c r="K779" s="143" t="b">
        <f t="shared" ref="K779:K783" si="425">J779=I757</f>
        <v>1</v>
      </c>
    </row>
    <row r="780" spans="1:11">
      <c r="A780" s="121" t="str">
        <f>+A778</f>
        <v>OCTOBRE</v>
      </c>
      <c r="B780" s="126" t="s">
        <v>251</v>
      </c>
      <c r="C780" s="32">
        <f t="shared" si="421"/>
        <v>0</v>
      </c>
      <c r="D780" s="31"/>
      <c r="E780" s="32">
        <f t="shared" si="422"/>
        <v>105000</v>
      </c>
      <c r="F780" s="32"/>
      <c r="G780" s="103"/>
      <c r="H780" s="55">
        <f t="shared" si="423"/>
        <v>10000</v>
      </c>
      <c r="I780" s="32">
        <f t="shared" si="424"/>
        <v>98000</v>
      </c>
      <c r="J780" s="30">
        <f t="shared" si="420"/>
        <v>-3000</v>
      </c>
      <c r="K780" s="143" t="b">
        <f t="shared" si="425"/>
        <v>1</v>
      </c>
    </row>
    <row r="781" spans="1:11">
      <c r="A781" s="121" t="str">
        <f t="shared" ref="A781:A783" si="426">+A779</f>
        <v>OCTOBRE</v>
      </c>
      <c r="B781" s="126" t="s">
        <v>29</v>
      </c>
      <c r="C781" s="32">
        <f t="shared" si="421"/>
        <v>60950</v>
      </c>
      <c r="D781" s="31"/>
      <c r="E781" s="32">
        <f t="shared" si="422"/>
        <v>315000</v>
      </c>
      <c r="F781" s="32"/>
      <c r="G781" s="103"/>
      <c r="H781" s="55">
        <f t="shared" si="423"/>
        <v>60950</v>
      </c>
      <c r="I781" s="32">
        <f t="shared" si="424"/>
        <v>259000</v>
      </c>
      <c r="J781" s="30">
        <f t="shared" si="420"/>
        <v>56000</v>
      </c>
      <c r="K781" s="143" t="b">
        <f t="shared" si="425"/>
        <v>1</v>
      </c>
    </row>
    <row r="782" spans="1:11">
      <c r="A782" s="121" t="str">
        <f t="shared" si="426"/>
        <v>OCTOBRE</v>
      </c>
      <c r="B782" s="127" t="s">
        <v>112</v>
      </c>
      <c r="C782" s="32">
        <f t="shared" si="421"/>
        <v>26298</v>
      </c>
      <c r="D782" s="118"/>
      <c r="E782" s="32">
        <f t="shared" si="422"/>
        <v>150000</v>
      </c>
      <c r="F782" s="51"/>
      <c r="G782" s="137"/>
      <c r="H782" s="55">
        <f t="shared" si="423"/>
        <v>0</v>
      </c>
      <c r="I782" s="32">
        <f t="shared" si="424"/>
        <v>158000</v>
      </c>
      <c r="J782" s="30">
        <f t="shared" si="420"/>
        <v>18298</v>
      </c>
      <c r="K782" s="143" t="b">
        <f t="shared" si="425"/>
        <v>1</v>
      </c>
    </row>
    <row r="783" spans="1:11">
      <c r="A783" s="121" t="str">
        <f t="shared" si="426"/>
        <v>OCTOBRE</v>
      </c>
      <c r="B783" s="127" t="s">
        <v>211</v>
      </c>
      <c r="C783" s="32">
        <f t="shared" si="421"/>
        <v>-1700</v>
      </c>
      <c r="D783" s="118"/>
      <c r="E783" s="32">
        <f t="shared" si="422"/>
        <v>24200</v>
      </c>
      <c r="F783" s="51"/>
      <c r="G783" s="137"/>
      <c r="H783" s="55">
        <f t="shared" si="423"/>
        <v>0</v>
      </c>
      <c r="I783" s="32">
        <f t="shared" si="424"/>
        <v>22500</v>
      </c>
      <c r="J783" s="30">
        <f t="shared" si="420"/>
        <v>0</v>
      </c>
      <c r="K783" s="143" t="b">
        <f t="shared" si="425"/>
        <v>1</v>
      </c>
    </row>
    <row r="784" spans="1:11">
      <c r="A784" s="34" t="s">
        <v>60</v>
      </c>
      <c r="B784" s="35"/>
      <c r="C784" s="35"/>
      <c r="D784" s="35"/>
      <c r="E784" s="35"/>
      <c r="F784" s="35"/>
      <c r="G784" s="35"/>
      <c r="H784" s="35"/>
      <c r="I784" s="35"/>
      <c r="J784" s="36"/>
      <c r="K784" s="142"/>
    </row>
    <row r="785" spans="1:16">
      <c r="A785" s="121" t="str">
        <f>A783</f>
        <v>OCTOBRE</v>
      </c>
      <c r="B785" s="37" t="s">
        <v>61</v>
      </c>
      <c r="C785" s="38">
        <f>+C750</f>
        <v>1081474</v>
      </c>
      <c r="D785" s="49"/>
      <c r="E785" s="49">
        <f>D750</f>
        <v>4595950</v>
      </c>
      <c r="F785" s="49"/>
      <c r="G785" s="124"/>
      <c r="H785" s="51">
        <f>+F750</f>
        <v>1465700</v>
      </c>
      <c r="I785" s="125">
        <f>+E750</f>
        <v>2106393</v>
      </c>
      <c r="J785" s="30">
        <f>+SUM(C785:G785)-(H785+I785)</f>
        <v>2105331</v>
      </c>
      <c r="K785" s="143" t="b">
        <f>J785=I750</f>
        <v>1</v>
      </c>
    </row>
    <row r="786" spans="1:16">
      <c r="A786" s="43" t="s">
        <v>62</v>
      </c>
      <c r="B786" s="24"/>
      <c r="C786" s="35"/>
      <c r="D786" s="24"/>
      <c r="E786" s="24"/>
      <c r="F786" s="24"/>
      <c r="G786" s="24"/>
      <c r="H786" s="24"/>
      <c r="I786" s="24"/>
      <c r="J786" s="36"/>
      <c r="K786" s="142"/>
    </row>
    <row r="787" spans="1:16">
      <c r="A787" s="121" t="str">
        <f>+A785</f>
        <v>OCTOBRE</v>
      </c>
      <c r="B787" s="37" t="s">
        <v>155</v>
      </c>
      <c r="C787" s="124">
        <f>+C748</f>
        <v>14237475</v>
      </c>
      <c r="D787" s="131">
        <f>+G748</f>
        <v>0</v>
      </c>
      <c r="E787" s="49"/>
      <c r="F787" s="49"/>
      <c r="G787" s="49"/>
      <c r="H787" s="51">
        <f>+F748</f>
        <v>4000000</v>
      </c>
      <c r="I787" s="53">
        <f>+E748</f>
        <v>633748</v>
      </c>
      <c r="J787" s="30">
        <f>+SUM(C787:G787)-(H787+I787)</f>
        <v>9603727</v>
      </c>
      <c r="K787" s="143" t="b">
        <f>+J787=I748</f>
        <v>1</v>
      </c>
    </row>
    <row r="788" spans="1:16">
      <c r="A788" s="121" t="str">
        <f t="shared" ref="A788" si="427">+A787</f>
        <v>OCTOBRE</v>
      </c>
      <c r="B788" s="37" t="s">
        <v>64</v>
      </c>
      <c r="C788" s="124">
        <f>+C749</f>
        <v>8844061</v>
      </c>
      <c r="D788" s="49">
        <f>+G749</f>
        <v>5426732</v>
      </c>
      <c r="E788" s="48"/>
      <c r="F788" s="48"/>
      <c r="G788" s="48"/>
      <c r="H788" s="32">
        <f>+F749</f>
        <v>0</v>
      </c>
      <c r="I788" s="50">
        <f>+E749</f>
        <v>4731844</v>
      </c>
      <c r="J788" s="30">
        <f>SUM(C788:G788)-(H788+I788)</f>
        <v>9538949</v>
      </c>
      <c r="K788" s="143" t="b">
        <f>+J788=I749</f>
        <v>1</v>
      </c>
    </row>
    <row r="789" spans="1:16" ht="15.75">
      <c r="C789" s="140">
        <f>SUM(C773:C788)</f>
        <v>25430796</v>
      </c>
      <c r="I789" s="139">
        <f>SUM(I773:I788)</f>
        <v>8855335</v>
      </c>
      <c r="J789" s="104">
        <f>+SUM(J773:J788)</f>
        <v>22002193</v>
      </c>
      <c r="K789" s="5" t="b">
        <f>J789=I762</f>
        <v>1</v>
      </c>
    </row>
    <row r="790" spans="1:16" ht="15.75">
      <c r="A790" s="157"/>
      <c r="B790" s="157"/>
      <c r="C790" s="158"/>
      <c r="D790" s="157"/>
      <c r="E790" s="157"/>
      <c r="F790" s="157"/>
      <c r="G790" s="157"/>
      <c r="H790" s="157"/>
      <c r="I790" s="159"/>
      <c r="J790" s="160"/>
      <c r="K790" s="157"/>
      <c r="L790" s="161"/>
      <c r="M790" s="161"/>
      <c r="N790" s="161"/>
      <c r="O790" s="161"/>
      <c r="P790" s="157"/>
    </row>
    <row r="791" spans="1:16" ht="15.75">
      <c r="C791" s="140"/>
      <c r="I791" s="139"/>
      <c r="J791" s="104"/>
    </row>
    <row r="794" spans="1:16" ht="15.75">
      <c r="A794" s="6" t="s">
        <v>36</v>
      </c>
      <c r="B794" s="6" t="s">
        <v>1</v>
      </c>
      <c r="C794" s="6">
        <v>44805</v>
      </c>
      <c r="D794" s="7" t="s">
        <v>37</v>
      </c>
      <c r="E794" s="7" t="s">
        <v>38</v>
      </c>
      <c r="F794" s="7" t="s">
        <v>39</v>
      </c>
      <c r="G794" s="7" t="s">
        <v>40</v>
      </c>
      <c r="H794" s="6" t="s">
        <v>236</v>
      </c>
      <c r="I794" s="7" t="s">
        <v>41</v>
      </c>
      <c r="K794" s="45"/>
      <c r="L794" s="45" t="s">
        <v>42</v>
      </c>
      <c r="M794" s="45" t="s">
        <v>43</v>
      </c>
      <c r="N794" s="45" t="s">
        <v>44</v>
      </c>
      <c r="O794" s="45" t="s">
        <v>45</v>
      </c>
    </row>
    <row r="795" spans="1:16" ht="16.5">
      <c r="A795" s="58" t="str">
        <f>K795</f>
        <v>BCI</v>
      </c>
      <c r="B795" s="59" t="s">
        <v>46</v>
      </c>
      <c r="C795" s="61">
        <v>23820820</v>
      </c>
      <c r="D795" s="61">
        <f>+L795</f>
        <v>0</v>
      </c>
      <c r="E795" s="61">
        <f>+N795</f>
        <v>583345</v>
      </c>
      <c r="F795" s="61">
        <f>+M795</f>
        <v>9000000</v>
      </c>
      <c r="G795" s="61">
        <f t="shared" ref="G795:G807" si="428">+O795</f>
        <v>0</v>
      </c>
      <c r="H795" s="61">
        <v>14237475</v>
      </c>
      <c r="I795" s="61">
        <f>+C795+D795-E795-F795+G795</f>
        <v>14237475</v>
      </c>
      <c r="J795" s="9">
        <f>I795-H795</f>
        <v>0</v>
      </c>
      <c r="K795" s="45" t="s">
        <v>24</v>
      </c>
      <c r="L795" s="47">
        <v>0</v>
      </c>
      <c r="M795" s="47">
        <v>9000000</v>
      </c>
      <c r="N795" s="47">
        <v>583345</v>
      </c>
      <c r="O795" s="47">
        <v>0</v>
      </c>
    </row>
    <row r="796" spans="1:16" ht="16.5">
      <c r="A796" s="58" t="str">
        <f t="shared" ref="A796:A807" si="429">K796</f>
        <v>BCI-Sous Compte</v>
      </c>
      <c r="B796" s="59" t="s">
        <v>46</v>
      </c>
      <c r="C796" s="61">
        <v>14424581</v>
      </c>
      <c r="D796" s="61">
        <f t="shared" ref="D796:D807" si="430">+L796</f>
        <v>0</v>
      </c>
      <c r="E796" s="61">
        <f t="shared" ref="E796:E807" si="431">+N796</f>
        <v>5580520</v>
      </c>
      <c r="F796" s="61">
        <f t="shared" ref="F796:F807" si="432">+M796</f>
        <v>0</v>
      </c>
      <c r="G796" s="61">
        <f t="shared" si="428"/>
        <v>0</v>
      </c>
      <c r="H796" s="61">
        <v>8844061</v>
      </c>
      <c r="I796" s="61">
        <f>+C796+D796-E796-F796+G796</f>
        <v>8844061</v>
      </c>
      <c r="J796" s="9">
        <f t="shared" ref="J796:J802" si="433">I796-H796</f>
        <v>0</v>
      </c>
      <c r="K796" s="45" t="s">
        <v>147</v>
      </c>
      <c r="L796" s="46">
        <v>0</v>
      </c>
      <c r="M796" s="47">
        <v>0</v>
      </c>
      <c r="N796" s="47">
        <v>5580520</v>
      </c>
      <c r="O796" s="47">
        <v>0</v>
      </c>
    </row>
    <row r="797" spans="1:16" ht="16.5">
      <c r="A797" s="58" t="str">
        <f t="shared" si="429"/>
        <v>Caisse</v>
      </c>
      <c r="B797" s="59" t="s">
        <v>25</v>
      </c>
      <c r="C797" s="61">
        <v>980042</v>
      </c>
      <c r="D797" s="61">
        <f t="shared" si="430"/>
        <v>9476115</v>
      </c>
      <c r="E797" s="61">
        <f t="shared" si="431"/>
        <v>2448183</v>
      </c>
      <c r="F797" s="61">
        <f t="shared" si="432"/>
        <v>6926500</v>
      </c>
      <c r="G797" s="61">
        <f t="shared" si="428"/>
        <v>0</v>
      </c>
      <c r="H797" s="61">
        <v>1081474</v>
      </c>
      <c r="I797" s="61">
        <f>+C797+D797-E797-F797+G797</f>
        <v>1081474</v>
      </c>
      <c r="J797" s="101">
        <f t="shared" si="433"/>
        <v>0</v>
      </c>
      <c r="K797" s="45" t="s">
        <v>25</v>
      </c>
      <c r="L797" s="47">
        <v>9476115</v>
      </c>
      <c r="M797" s="47">
        <v>6926500</v>
      </c>
      <c r="N797" s="47">
        <v>2448183</v>
      </c>
      <c r="O797" s="47">
        <v>0</v>
      </c>
    </row>
    <row r="798" spans="1:16" ht="16.5">
      <c r="A798" s="58" t="str">
        <f t="shared" si="429"/>
        <v>Crépin</v>
      </c>
      <c r="B798" s="59" t="s">
        <v>153</v>
      </c>
      <c r="C798" s="61">
        <v>65910</v>
      </c>
      <c r="D798" s="61">
        <f t="shared" si="430"/>
        <v>2886000</v>
      </c>
      <c r="E798" s="61">
        <f t="shared" si="431"/>
        <v>1968580</v>
      </c>
      <c r="F798" s="61">
        <f t="shared" si="432"/>
        <v>500000</v>
      </c>
      <c r="G798" s="61">
        <f t="shared" si="428"/>
        <v>0</v>
      </c>
      <c r="H798" s="61">
        <v>483330</v>
      </c>
      <c r="I798" s="61">
        <f>+C798+D798-E798-F798+G798</f>
        <v>483330</v>
      </c>
      <c r="J798" s="9">
        <f t="shared" si="433"/>
        <v>0</v>
      </c>
      <c r="K798" s="45" t="s">
        <v>47</v>
      </c>
      <c r="L798" s="47">
        <v>2886000</v>
      </c>
      <c r="M798" s="47">
        <v>500000</v>
      </c>
      <c r="N798" s="47">
        <v>1968580</v>
      </c>
      <c r="O798" s="47">
        <v>0</v>
      </c>
    </row>
    <row r="799" spans="1:16" ht="16.5">
      <c r="A799" s="58" t="str">
        <f t="shared" si="429"/>
        <v>Evariste</v>
      </c>
      <c r="B799" s="59" t="s">
        <v>154</v>
      </c>
      <c r="C799" s="61">
        <v>4795</v>
      </c>
      <c r="D799" s="61">
        <f t="shared" si="430"/>
        <v>782000</v>
      </c>
      <c r="E799" s="61">
        <f t="shared" si="431"/>
        <v>710570</v>
      </c>
      <c r="F799" s="61">
        <f t="shared" si="432"/>
        <v>0</v>
      </c>
      <c r="G799" s="61">
        <f t="shared" si="428"/>
        <v>0</v>
      </c>
      <c r="H799" s="61">
        <v>76225</v>
      </c>
      <c r="I799" s="61">
        <f t="shared" ref="I799" si="434">+C799+D799-E799-F799+G799</f>
        <v>76225</v>
      </c>
      <c r="J799" s="9">
        <f t="shared" si="433"/>
        <v>0</v>
      </c>
      <c r="K799" s="45" t="s">
        <v>31</v>
      </c>
      <c r="L799" s="47">
        <v>782000</v>
      </c>
      <c r="M799" s="47">
        <v>0</v>
      </c>
      <c r="N799" s="47">
        <v>710570</v>
      </c>
      <c r="O799" s="47">
        <v>0</v>
      </c>
    </row>
    <row r="800" spans="1:16" ht="16.5">
      <c r="A800" s="58" t="str">
        <f t="shared" si="429"/>
        <v>I55S</v>
      </c>
      <c r="B800" s="115" t="s">
        <v>4</v>
      </c>
      <c r="C800" s="117">
        <v>233614</v>
      </c>
      <c r="D800" s="117">
        <f t="shared" si="430"/>
        <v>0</v>
      </c>
      <c r="E800" s="117">
        <f t="shared" si="431"/>
        <v>0</v>
      </c>
      <c r="F800" s="117">
        <f t="shared" si="432"/>
        <v>0</v>
      </c>
      <c r="G800" s="117">
        <f t="shared" si="428"/>
        <v>0</v>
      </c>
      <c r="H800" s="117">
        <v>233614</v>
      </c>
      <c r="I800" s="117">
        <f>+C800+D800-E800-F800+G800</f>
        <v>233614</v>
      </c>
      <c r="J800" s="9">
        <f t="shared" si="433"/>
        <v>0</v>
      </c>
      <c r="K800" s="45" t="s">
        <v>84</v>
      </c>
      <c r="L800" s="47">
        <v>0</v>
      </c>
      <c r="M800" s="47">
        <v>0</v>
      </c>
      <c r="N800" s="47">
        <v>0</v>
      </c>
      <c r="O800" s="47">
        <v>0</v>
      </c>
    </row>
    <row r="801" spans="1:15" ht="16.5">
      <c r="A801" s="58" t="str">
        <f t="shared" si="429"/>
        <v>I73X</v>
      </c>
      <c r="B801" s="115" t="s">
        <v>4</v>
      </c>
      <c r="C801" s="117">
        <v>249769</v>
      </c>
      <c r="D801" s="117">
        <f t="shared" si="430"/>
        <v>0</v>
      </c>
      <c r="E801" s="117">
        <f t="shared" si="431"/>
        <v>0</v>
      </c>
      <c r="F801" s="117">
        <f t="shared" si="432"/>
        <v>0</v>
      </c>
      <c r="G801" s="117">
        <f t="shared" si="428"/>
        <v>0</v>
      </c>
      <c r="H801" s="117">
        <v>249769</v>
      </c>
      <c r="I801" s="117">
        <f t="shared" ref="I801:I804" si="435">+C801+D801-E801-F801+G801</f>
        <v>249769</v>
      </c>
      <c r="J801" s="9">
        <f t="shared" si="433"/>
        <v>0</v>
      </c>
      <c r="K801" s="45" t="s">
        <v>83</v>
      </c>
      <c r="L801" s="47">
        <v>0</v>
      </c>
      <c r="M801" s="47">
        <v>0</v>
      </c>
      <c r="N801" s="47">
        <v>0</v>
      </c>
      <c r="O801" s="47">
        <v>0</v>
      </c>
    </row>
    <row r="802" spans="1:15" ht="16.5">
      <c r="A802" s="58" t="str">
        <f t="shared" si="429"/>
        <v>Grace</v>
      </c>
      <c r="B802" s="97" t="s">
        <v>2</v>
      </c>
      <c r="C802" s="61">
        <v>116815</v>
      </c>
      <c r="D802" s="61">
        <f t="shared" si="430"/>
        <v>1388000</v>
      </c>
      <c r="E802" s="61">
        <f t="shared" si="431"/>
        <v>228700</v>
      </c>
      <c r="F802" s="61">
        <f t="shared" si="432"/>
        <v>1276115</v>
      </c>
      <c r="G802" s="61">
        <f t="shared" si="428"/>
        <v>0</v>
      </c>
      <c r="H802" s="61">
        <v>0</v>
      </c>
      <c r="I802" s="61">
        <f t="shared" si="435"/>
        <v>0</v>
      </c>
      <c r="J802" s="9">
        <f t="shared" si="433"/>
        <v>0</v>
      </c>
      <c r="K802" s="45" t="s">
        <v>142</v>
      </c>
      <c r="L802" s="47">
        <v>1388000</v>
      </c>
      <c r="M802" s="47">
        <v>1276115</v>
      </c>
      <c r="N802" s="47">
        <v>228700</v>
      </c>
      <c r="O802" s="47">
        <v>0</v>
      </c>
    </row>
    <row r="803" spans="1:15" ht="16.5">
      <c r="A803" s="58" t="str">
        <f t="shared" si="429"/>
        <v>Hurielle</v>
      </c>
      <c r="B803" s="180" t="s">
        <v>153</v>
      </c>
      <c r="C803" s="181">
        <v>700</v>
      </c>
      <c r="D803" s="61">
        <f t="shared" si="430"/>
        <v>629000</v>
      </c>
      <c r="E803" s="61">
        <f t="shared" si="431"/>
        <v>513500</v>
      </c>
      <c r="F803" s="61">
        <f t="shared" si="432"/>
        <v>75000</v>
      </c>
      <c r="G803" s="61">
        <f t="shared" si="428"/>
        <v>0</v>
      </c>
      <c r="H803" s="181">
        <f>5000+36200</f>
        <v>41200</v>
      </c>
      <c r="I803" s="181">
        <f t="shared" si="435"/>
        <v>41200</v>
      </c>
      <c r="J803" s="182">
        <f>I803-H803</f>
        <v>0</v>
      </c>
      <c r="K803" s="183" t="s">
        <v>196</v>
      </c>
      <c r="L803" s="184">
        <v>629000</v>
      </c>
      <c r="M803" s="184">
        <v>75000</v>
      </c>
      <c r="N803" s="184">
        <v>513500</v>
      </c>
      <c r="O803" s="184">
        <v>0</v>
      </c>
    </row>
    <row r="804" spans="1:15" ht="16.5">
      <c r="A804" s="58" t="str">
        <f t="shared" si="429"/>
        <v>Merveille</v>
      </c>
      <c r="B804" s="97" t="s">
        <v>2</v>
      </c>
      <c r="C804" s="61">
        <v>6900</v>
      </c>
      <c r="D804" s="61">
        <f t="shared" si="430"/>
        <v>521000</v>
      </c>
      <c r="E804" s="61">
        <f>+N804</f>
        <v>394800</v>
      </c>
      <c r="F804" s="61">
        <f t="shared" si="432"/>
        <v>35000</v>
      </c>
      <c r="G804" s="61">
        <f t="shared" si="428"/>
        <v>0</v>
      </c>
      <c r="H804" s="61">
        <f>97600+500</f>
        <v>98100</v>
      </c>
      <c r="I804" s="61">
        <f t="shared" si="435"/>
        <v>98100</v>
      </c>
      <c r="J804" s="9">
        <f t="shared" ref="J804:J805" si="436">I804-H804</f>
        <v>0</v>
      </c>
      <c r="K804" s="45" t="s">
        <v>93</v>
      </c>
      <c r="L804" s="47">
        <v>521000</v>
      </c>
      <c r="M804" s="47">
        <v>35000</v>
      </c>
      <c r="N804" s="47">
        <f>395300-500</f>
        <v>394800</v>
      </c>
      <c r="O804" s="47">
        <v>0</v>
      </c>
    </row>
    <row r="805" spans="1:15" ht="16.5">
      <c r="A805" s="58" t="str">
        <f t="shared" si="429"/>
        <v>P29</v>
      </c>
      <c r="B805" s="59" t="s">
        <v>4</v>
      </c>
      <c r="C805" s="61">
        <v>24050</v>
      </c>
      <c r="D805" s="61">
        <f t="shared" si="430"/>
        <v>885000</v>
      </c>
      <c r="E805" s="61">
        <f t="shared" si="431"/>
        <v>798100</v>
      </c>
      <c r="F805" s="61">
        <f t="shared" si="432"/>
        <v>50000</v>
      </c>
      <c r="G805" s="61">
        <f t="shared" si="428"/>
        <v>0</v>
      </c>
      <c r="H805" s="61">
        <v>60950</v>
      </c>
      <c r="I805" s="61">
        <f>+C805+D805-E805-F805+G805</f>
        <v>60950</v>
      </c>
      <c r="J805" s="9">
        <f t="shared" si="436"/>
        <v>0</v>
      </c>
      <c r="K805" s="45" t="s">
        <v>29</v>
      </c>
      <c r="L805" s="47">
        <v>885000</v>
      </c>
      <c r="M805" s="47">
        <v>50000</v>
      </c>
      <c r="N805" s="47">
        <v>798100</v>
      </c>
      <c r="O805" s="47">
        <v>0</v>
      </c>
    </row>
    <row r="806" spans="1:15" ht="16.5">
      <c r="A806" s="58" t="str">
        <f t="shared" si="429"/>
        <v>Tiffany</v>
      </c>
      <c r="B806" s="59" t="s">
        <v>2</v>
      </c>
      <c r="C806" s="61">
        <v>-653702</v>
      </c>
      <c r="D806" s="61">
        <f t="shared" si="430"/>
        <v>731000</v>
      </c>
      <c r="E806" s="61">
        <f t="shared" si="431"/>
        <v>51000</v>
      </c>
      <c r="F806" s="61">
        <f t="shared" si="432"/>
        <v>0</v>
      </c>
      <c r="G806" s="61">
        <f t="shared" si="428"/>
        <v>0</v>
      </c>
      <c r="H806" s="61">
        <v>26298</v>
      </c>
      <c r="I806" s="61">
        <f>+C806+D806-E806-F806+G806</f>
        <v>26298</v>
      </c>
      <c r="J806" s="9">
        <f>I806-H806</f>
        <v>0</v>
      </c>
      <c r="K806" s="45" t="s">
        <v>112</v>
      </c>
      <c r="L806" s="47">
        <v>731000</v>
      </c>
      <c r="M806" s="47">
        <v>0</v>
      </c>
      <c r="N806" s="47">
        <v>51000</v>
      </c>
      <c r="O806" s="47">
        <v>0</v>
      </c>
    </row>
    <row r="807" spans="1:15" ht="16.5">
      <c r="A807" s="58" t="str">
        <f t="shared" si="429"/>
        <v>Yan</v>
      </c>
      <c r="B807" s="59" t="s">
        <v>153</v>
      </c>
      <c r="C807" s="61">
        <v>0</v>
      </c>
      <c r="D807" s="61">
        <f t="shared" si="430"/>
        <v>599500</v>
      </c>
      <c r="E807" s="61">
        <f t="shared" si="431"/>
        <v>566200</v>
      </c>
      <c r="F807" s="61">
        <f t="shared" si="432"/>
        <v>35000</v>
      </c>
      <c r="G807" s="61">
        <f t="shared" si="428"/>
        <v>0</v>
      </c>
      <c r="H807" s="61">
        <v>-1700</v>
      </c>
      <c r="I807" s="61">
        <f t="shared" ref="I807" si="437">+C807+D807-E807-F807+G807</f>
        <v>-1700</v>
      </c>
      <c r="J807" s="9">
        <f t="shared" ref="J807" si="438">I807-H807</f>
        <v>0</v>
      </c>
      <c r="K807" s="45" t="s">
        <v>211</v>
      </c>
      <c r="L807" s="47">
        <v>599500</v>
      </c>
      <c r="M807" s="47">
        <v>35000</v>
      </c>
      <c r="N807" s="47">
        <v>566200</v>
      </c>
      <c r="O807" s="47">
        <v>0</v>
      </c>
    </row>
    <row r="808" spans="1:15" ht="16.5">
      <c r="A808" s="10" t="s">
        <v>50</v>
      </c>
      <c r="B808" s="11"/>
      <c r="C808" s="12">
        <f t="shared" ref="C808:I808" si="439">SUM(C795:C807)</f>
        <v>39274294</v>
      </c>
      <c r="D808" s="57">
        <f t="shared" si="439"/>
        <v>17897615</v>
      </c>
      <c r="E808" s="57">
        <f t="shared" si="439"/>
        <v>13843498</v>
      </c>
      <c r="F808" s="57">
        <f t="shared" si="439"/>
        <v>17897615</v>
      </c>
      <c r="G808" s="57">
        <f t="shared" si="439"/>
        <v>0</v>
      </c>
      <c r="H808" s="57">
        <f>SUM(H795:H807)</f>
        <v>25430796</v>
      </c>
      <c r="I808" s="57">
        <f t="shared" si="439"/>
        <v>25430796</v>
      </c>
      <c r="J808" s="9">
        <f>I808-H808</f>
        <v>0</v>
      </c>
      <c r="K808" s="3"/>
      <c r="L808" s="47">
        <f>+SUM(L795:L807)</f>
        <v>17897615</v>
      </c>
      <c r="M808" s="47">
        <f>+SUM(M795:M807)</f>
        <v>17897615</v>
      </c>
      <c r="N808" s="47">
        <f>+SUM(N795:N807)</f>
        <v>13843498</v>
      </c>
      <c r="O808" s="47">
        <f>+SUM(O795:O807)</f>
        <v>0</v>
      </c>
    </row>
    <row r="809" spans="1:15" ht="16.5">
      <c r="A809" s="10"/>
      <c r="B809" s="11"/>
      <c r="C809" s="12"/>
      <c r="D809" s="13"/>
      <c r="E809" s="12"/>
      <c r="F809" s="13"/>
      <c r="G809" s="12"/>
      <c r="H809" s="12"/>
      <c r="I809" s="133" t="b">
        <f>I808=D811</f>
        <v>1</v>
      </c>
      <c r="J809" s="9">
        <f>H808-I808</f>
        <v>0</v>
      </c>
      <c r="L809" s="5"/>
      <c r="M809" s="5"/>
      <c r="N809" s="5"/>
      <c r="O809" s="5"/>
    </row>
    <row r="810" spans="1:15" ht="16.5">
      <c r="A810" s="10" t="s">
        <v>240</v>
      </c>
      <c r="B810" s="11" t="s">
        <v>239</v>
      </c>
      <c r="C810" s="12" t="s">
        <v>238</v>
      </c>
      <c r="D810" s="12" t="s">
        <v>237</v>
      </c>
      <c r="E810" s="12" t="s">
        <v>51</v>
      </c>
      <c r="F810" s="12"/>
      <c r="G810" s="12">
        <f>+D808-F808</f>
        <v>0</v>
      </c>
      <c r="H810" s="12"/>
      <c r="I810" s="12"/>
    </row>
    <row r="811" spans="1:15" ht="16.5">
      <c r="A811" s="14">
        <f>C808</f>
        <v>39274294</v>
      </c>
      <c r="B811" s="15">
        <f>G808</f>
        <v>0</v>
      </c>
      <c r="C811" s="12">
        <f>E808</f>
        <v>13843498</v>
      </c>
      <c r="D811" s="12">
        <f>A811+B811-C811</f>
        <v>25430796</v>
      </c>
      <c r="E811" s="13">
        <f>I808-D811</f>
        <v>0</v>
      </c>
      <c r="F811" s="12"/>
      <c r="G811" s="12"/>
      <c r="H811" s="12"/>
      <c r="I811" s="12"/>
    </row>
    <row r="812" spans="1:15" ht="16.5">
      <c r="A812" s="14"/>
      <c r="B812" s="15"/>
      <c r="C812" s="12"/>
      <c r="D812" s="12"/>
      <c r="E812" s="13"/>
      <c r="F812" s="12"/>
      <c r="G812" s="12"/>
      <c r="H812" s="12"/>
      <c r="I812" s="12"/>
    </row>
    <row r="813" spans="1:15">
      <c r="A813" s="16" t="s">
        <v>52</v>
      </c>
      <c r="B813" s="16"/>
      <c r="C813" s="16"/>
      <c r="D813" s="17"/>
      <c r="E813" s="17"/>
      <c r="F813" s="17"/>
      <c r="G813" s="17"/>
      <c r="H813" s="17"/>
      <c r="I813" s="17"/>
    </row>
    <row r="814" spans="1:15">
      <c r="A814" s="18" t="s">
        <v>241</v>
      </c>
      <c r="B814" s="18"/>
      <c r="C814" s="18"/>
      <c r="D814" s="18"/>
      <c r="E814" s="18"/>
      <c r="F814" s="18"/>
      <c r="G814" s="18"/>
      <c r="H814" s="18"/>
      <c r="I814" s="18"/>
      <c r="J814" s="18"/>
    </row>
    <row r="815" spans="1:15">
      <c r="A815" s="19"/>
      <c r="B815" s="17"/>
      <c r="C815" s="20"/>
      <c r="D815" s="20"/>
      <c r="E815" s="20"/>
      <c r="F815" s="20"/>
      <c r="G815" s="20"/>
      <c r="H815" s="17"/>
      <c r="I815" s="17"/>
    </row>
    <row r="816" spans="1:15">
      <c r="A816" s="166" t="s">
        <v>53</v>
      </c>
      <c r="B816" s="168" t="s">
        <v>54</v>
      </c>
      <c r="C816" s="170" t="s">
        <v>242</v>
      </c>
      <c r="D816" s="171" t="s">
        <v>55</v>
      </c>
      <c r="E816" s="172"/>
      <c r="F816" s="172"/>
      <c r="G816" s="173"/>
      <c r="H816" s="174" t="s">
        <v>56</v>
      </c>
      <c r="I816" s="162" t="s">
        <v>57</v>
      </c>
      <c r="J816" s="17"/>
    </row>
    <row r="817" spans="1:11" ht="25.5">
      <c r="A817" s="167"/>
      <c r="B817" s="169"/>
      <c r="C817" s="22"/>
      <c r="D817" s="21" t="s">
        <v>24</v>
      </c>
      <c r="E817" s="21" t="s">
        <v>25</v>
      </c>
      <c r="F817" s="22" t="s">
        <v>122</v>
      </c>
      <c r="G817" s="21" t="s">
        <v>58</v>
      </c>
      <c r="H817" s="175"/>
      <c r="I817" s="163"/>
      <c r="J817" s="164" t="s">
        <v>243</v>
      </c>
      <c r="K817" s="142"/>
    </row>
    <row r="818" spans="1:11">
      <c r="A818" s="23"/>
      <c r="B818" s="24" t="s">
        <v>59</v>
      </c>
      <c r="C818" s="25"/>
      <c r="D818" s="25"/>
      <c r="E818" s="25"/>
      <c r="F818" s="25"/>
      <c r="G818" s="25"/>
      <c r="H818" s="25"/>
      <c r="I818" s="26"/>
      <c r="J818" s="165"/>
      <c r="K818" s="142"/>
    </row>
    <row r="819" spans="1:11">
      <c r="A819" s="121" t="s">
        <v>79</v>
      </c>
      <c r="B819" s="126" t="s">
        <v>47</v>
      </c>
      <c r="C819" s="32">
        <f t="shared" ref="C819:C828" si="440">+C798</f>
        <v>65910</v>
      </c>
      <c r="D819" s="31"/>
      <c r="E819" s="32">
        <f t="shared" ref="E819:E828" si="441">+D798</f>
        <v>2886000</v>
      </c>
      <c r="F819" s="32"/>
      <c r="G819" s="32"/>
      <c r="H819" s="55">
        <f t="shared" ref="H819:H828" si="442">+F798</f>
        <v>500000</v>
      </c>
      <c r="I819" s="32">
        <f t="shared" ref="I819:I828" si="443">+E798</f>
        <v>1968580</v>
      </c>
      <c r="J819" s="30">
        <f t="shared" ref="J819:J820" si="444">+SUM(C819:G819)-(H819+I819)</f>
        <v>483330</v>
      </c>
      <c r="K819" s="143" t="b">
        <f t="shared" ref="K819:K828" si="445">J819=I798</f>
        <v>1</v>
      </c>
    </row>
    <row r="820" spans="1:11">
      <c r="A820" s="121" t="str">
        <f>+A819</f>
        <v>SEPTEMBRE</v>
      </c>
      <c r="B820" s="126" t="s">
        <v>31</v>
      </c>
      <c r="C820" s="32">
        <f t="shared" si="440"/>
        <v>4795</v>
      </c>
      <c r="D820" s="31"/>
      <c r="E820" s="32">
        <f t="shared" si="441"/>
        <v>782000</v>
      </c>
      <c r="F820" s="32"/>
      <c r="G820" s="32"/>
      <c r="H820" s="55">
        <f t="shared" si="442"/>
        <v>0</v>
      </c>
      <c r="I820" s="32">
        <f t="shared" si="443"/>
        <v>710570</v>
      </c>
      <c r="J820" s="100">
        <f t="shared" si="444"/>
        <v>76225</v>
      </c>
      <c r="K820" s="143" t="b">
        <f t="shared" si="445"/>
        <v>1</v>
      </c>
    </row>
    <row r="821" spans="1:11">
      <c r="A821" s="121" t="str">
        <f t="shared" ref="A821:A825" si="446">+A820</f>
        <v>SEPTEMBRE</v>
      </c>
      <c r="B821" s="128" t="s">
        <v>84</v>
      </c>
      <c r="C821" s="119">
        <f t="shared" si="440"/>
        <v>233614</v>
      </c>
      <c r="D821" s="122"/>
      <c r="E821" s="119">
        <f t="shared" si="441"/>
        <v>0</v>
      </c>
      <c r="F821" s="136"/>
      <c r="G821" s="136"/>
      <c r="H821" s="154">
        <f t="shared" si="442"/>
        <v>0</v>
      </c>
      <c r="I821" s="119">
        <f t="shared" si="443"/>
        <v>0</v>
      </c>
      <c r="J821" s="120">
        <f>+SUM(C821:G821)-(H821+I821)</f>
        <v>233614</v>
      </c>
      <c r="K821" s="143" t="b">
        <f t="shared" si="445"/>
        <v>1</v>
      </c>
    </row>
    <row r="822" spans="1:11">
      <c r="A822" s="121" t="str">
        <f t="shared" si="446"/>
        <v>SEPTEMBRE</v>
      </c>
      <c r="B822" s="128" t="s">
        <v>83</v>
      </c>
      <c r="C822" s="119">
        <f t="shared" si="440"/>
        <v>249769</v>
      </c>
      <c r="D822" s="122"/>
      <c r="E822" s="119">
        <f t="shared" si="441"/>
        <v>0</v>
      </c>
      <c r="F822" s="136"/>
      <c r="G822" s="136"/>
      <c r="H822" s="154">
        <f t="shared" si="442"/>
        <v>0</v>
      </c>
      <c r="I822" s="119">
        <f t="shared" si="443"/>
        <v>0</v>
      </c>
      <c r="J822" s="120">
        <f t="shared" ref="J822:J828" si="447">+SUM(C822:G822)-(H822+I822)</f>
        <v>249769</v>
      </c>
      <c r="K822" s="143" t="b">
        <f t="shared" si="445"/>
        <v>1</v>
      </c>
    </row>
    <row r="823" spans="1:11">
      <c r="A823" s="121" t="str">
        <f t="shared" si="446"/>
        <v>SEPTEMBRE</v>
      </c>
      <c r="B823" s="126" t="s">
        <v>142</v>
      </c>
      <c r="C823" s="32">
        <f t="shared" si="440"/>
        <v>116815</v>
      </c>
      <c r="D823" s="31"/>
      <c r="E823" s="32">
        <f t="shared" si="441"/>
        <v>1388000</v>
      </c>
      <c r="F823" s="32"/>
      <c r="G823" s="103"/>
      <c r="H823" s="55">
        <f t="shared" si="442"/>
        <v>1276115</v>
      </c>
      <c r="I823" s="32">
        <f t="shared" si="443"/>
        <v>228700</v>
      </c>
      <c r="J823" s="30">
        <f t="shared" si="447"/>
        <v>0</v>
      </c>
      <c r="K823" s="143" t="b">
        <f t="shared" si="445"/>
        <v>1</v>
      </c>
    </row>
    <row r="824" spans="1:11">
      <c r="A824" s="121" t="str">
        <f t="shared" si="446"/>
        <v>SEPTEMBRE</v>
      </c>
      <c r="B824" s="126" t="s">
        <v>196</v>
      </c>
      <c r="C824" s="32">
        <f t="shared" si="440"/>
        <v>700</v>
      </c>
      <c r="D824" s="31"/>
      <c r="E824" s="32">
        <f t="shared" si="441"/>
        <v>629000</v>
      </c>
      <c r="F824" s="32"/>
      <c r="G824" s="103"/>
      <c r="H824" s="55">
        <f t="shared" si="442"/>
        <v>75000</v>
      </c>
      <c r="I824" s="32">
        <f t="shared" si="443"/>
        <v>513500</v>
      </c>
      <c r="J824" s="30">
        <f t="shared" si="447"/>
        <v>41200</v>
      </c>
      <c r="K824" s="143" t="b">
        <f t="shared" si="445"/>
        <v>1</v>
      </c>
    </row>
    <row r="825" spans="1:11">
      <c r="A825" s="121" t="str">
        <f t="shared" si="446"/>
        <v>SEPTEMBRE</v>
      </c>
      <c r="B825" s="126" t="s">
        <v>93</v>
      </c>
      <c r="C825" s="32">
        <f t="shared" si="440"/>
        <v>6900</v>
      </c>
      <c r="D825" s="31"/>
      <c r="E825" s="32">
        <f t="shared" si="441"/>
        <v>521000</v>
      </c>
      <c r="F825" s="32"/>
      <c r="G825" s="103"/>
      <c r="H825" s="55">
        <f t="shared" si="442"/>
        <v>35000</v>
      </c>
      <c r="I825" s="32">
        <f t="shared" si="443"/>
        <v>394800</v>
      </c>
      <c r="J825" s="30">
        <f t="shared" si="447"/>
        <v>98100</v>
      </c>
      <c r="K825" s="143" t="b">
        <f t="shared" si="445"/>
        <v>1</v>
      </c>
    </row>
    <row r="826" spans="1:11">
      <c r="A826" s="121" t="str">
        <f>+A824</f>
        <v>SEPTEMBRE</v>
      </c>
      <c r="B826" s="126" t="s">
        <v>29</v>
      </c>
      <c r="C826" s="32">
        <f t="shared" si="440"/>
        <v>24050</v>
      </c>
      <c r="D826" s="31"/>
      <c r="E826" s="32">
        <f t="shared" si="441"/>
        <v>885000</v>
      </c>
      <c r="F826" s="32"/>
      <c r="G826" s="103"/>
      <c r="H826" s="55">
        <f t="shared" si="442"/>
        <v>50000</v>
      </c>
      <c r="I826" s="32">
        <f t="shared" si="443"/>
        <v>798100</v>
      </c>
      <c r="J826" s="30">
        <f t="shared" si="447"/>
        <v>60950</v>
      </c>
      <c r="K826" s="143" t="b">
        <f t="shared" si="445"/>
        <v>1</v>
      </c>
    </row>
    <row r="827" spans="1:11">
      <c r="A827" s="121" t="str">
        <f>+A825</f>
        <v>SEPTEMBRE</v>
      </c>
      <c r="B827" s="126" t="s">
        <v>112</v>
      </c>
      <c r="C827" s="32">
        <f t="shared" si="440"/>
        <v>-653702</v>
      </c>
      <c r="D827" s="31"/>
      <c r="E827" s="32">
        <f t="shared" si="441"/>
        <v>731000</v>
      </c>
      <c r="F827" s="32"/>
      <c r="G827" s="103"/>
      <c r="H827" s="55">
        <f t="shared" si="442"/>
        <v>0</v>
      </c>
      <c r="I827" s="32">
        <f t="shared" si="443"/>
        <v>51000</v>
      </c>
      <c r="J827" s="30">
        <f t="shared" si="447"/>
        <v>26298</v>
      </c>
      <c r="K827" s="143" t="b">
        <f t="shared" si="445"/>
        <v>1</v>
      </c>
    </row>
    <row r="828" spans="1:11">
      <c r="A828" s="121" t="str">
        <f>+A826</f>
        <v>SEPTEMBRE</v>
      </c>
      <c r="B828" s="127" t="s">
        <v>211</v>
      </c>
      <c r="C828" s="32">
        <f t="shared" si="440"/>
        <v>0</v>
      </c>
      <c r="D828" s="118"/>
      <c r="E828" s="32">
        <f t="shared" si="441"/>
        <v>599500</v>
      </c>
      <c r="F828" s="51"/>
      <c r="G828" s="137"/>
      <c r="H828" s="55">
        <f t="shared" si="442"/>
        <v>35000</v>
      </c>
      <c r="I828" s="32">
        <f t="shared" si="443"/>
        <v>566200</v>
      </c>
      <c r="J828" s="30">
        <f t="shared" si="447"/>
        <v>-1700</v>
      </c>
      <c r="K828" s="143" t="b">
        <f t="shared" si="445"/>
        <v>1</v>
      </c>
    </row>
    <row r="829" spans="1:11">
      <c r="A829" s="34" t="s">
        <v>60</v>
      </c>
      <c r="B829" s="35"/>
      <c r="C829" s="35"/>
      <c r="D829" s="35"/>
      <c r="E829" s="35"/>
      <c r="F829" s="35"/>
      <c r="G829" s="35"/>
      <c r="H829" s="35"/>
      <c r="I829" s="35"/>
      <c r="J829" s="36"/>
      <c r="K829" s="142"/>
    </row>
    <row r="830" spans="1:11">
      <c r="A830" s="121" t="str">
        <f>A828</f>
        <v>SEPTEMBRE</v>
      </c>
      <c r="B830" s="37" t="s">
        <v>61</v>
      </c>
      <c r="C830" s="38">
        <f>+C797</f>
        <v>980042</v>
      </c>
      <c r="D830" s="49"/>
      <c r="E830" s="49">
        <f>D797</f>
        <v>9476115</v>
      </c>
      <c r="F830" s="49"/>
      <c r="G830" s="124"/>
      <c r="H830" s="51">
        <f>+F797</f>
        <v>6926500</v>
      </c>
      <c r="I830" s="125">
        <f>+E797</f>
        <v>2448183</v>
      </c>
      <c r="J830" s="30">
        <f>+SUM(C830:G830)-(H830+I830)</f>
        <v>1081474</v>
      </c>
      <c r="K830" s="143" t="b">
        <f>J830=I797</f>
        <v>1</v>
      </c>
    </row>
    <row r="831" spans="1:11">
      <c r="A831" s="43" t="s">
        <v>62</v>
      </c>
      <c r="B831" s="24"/>
      <c r="C831" s="35"/>
      <c r="D831" s="24"/>
      <c r="E831" s="24"/>
      <c r="F831" s="24"/>
      <c r="G831" s="24"/>
      <c r="H831" s="24"/>
      <c r="I831" s="24"/>
      <c r="J831" s="36"/>
      <c r="K831" s="142"/>
    </row>
    <row r="832" spans="1:11">
      <c r="A832" s="121" t="str">
        <f>+A830</f>
        <v>SEPTEMBRE</v>
      </c>
      <c r="B832" s="37" t="s">
        <v>155</v>
      </c>
      <c r="C832" s="124">
        <f>+C795</f>
        <v>23820820</v>
      </c>
      <c r="D832" s="131">
        <f>+G795</f>
        <v>0</v>
      </c>
      <c r="E832" s="49"/>
      <c r="F832" s="49"/>
      <c r="G832" s="49"/>
      <c r="H832" s="51">
        <f>+F795</f>
        <v>9000000</v>
      </c>
      <c r="I832" s="53">
        <f>+E795</f>
        <v>583345</v>
      </c>
      <c r="J832" s="30">
        <f>+SUM(C832:G832)-(H832+I832)</f>
        <v>14237475</v>
      </c>
      <c r="K832" s="143" t="b">
        <f>+J832=I795</f>
        <v>1</v>
      </c>
    </row>
    <row r="833" spans="1:16">
      <c r="A833" s="121" t="str">
        <f t="shared" ref="A833" si="448">+A832</f>
        <v>SEPTEMBRE</v>
      </c>
      <c r="B833" s="37" t="s">
        <v>64</v>
      </c>
      <c r="C833" s="124">
        <f>+C796</f>
        <v>14424581</v>
      </c>
      <c r="D833" s="49">
        <f>+G796</f>
        <v>0</v>
      </c>
      <c r="E833" s="48"/>
      <c r="F833" s="48"/>
      <c r="G833" s="48"/>
      <c r="H833" s="32">
        <f>+F796</f>
        <v>0</v>
      </c>
      <c r="I833" s="50">
        <f>+E796</f>
        <v>5580520</v>
      </c>
      <c r="J833" s="30">
        <f>SUM(C833:G833)-(H833+I833)</f>
        <v>8844061</v>
      </c>
      <c r="K833" s="143" t="b">
        <f>+J833=I796</f>
        <v>1</v>
      </c>
    </row>
    <row r="834" spans="1:16" ht="15.75">
      <c r="C834" s="140">
        <f>SUM(C819:C833)</f>
        <v>39274294</v>
      </c>
      <c r="I834" s="139">
        <f>SUM(I819:I833)</f>
        <v>13843498</v>
      </c>
      <c r="J834" s="104">
        <f>+SUM(J819:J833)</f>
        <v>25430796</v>
      </c>
      <c r="K834" s="5" t="b">
        <f>J834=I808</f>
        <v>1</v>
      </c>
    </row>
    <row r="835" spans="1:16" ht="15.75">
      <c r="A835" s="157"/>
      <c r="B835" s="157"/>
      <c r="C835" s="158"/>
      <c r="D835" s="157"/>
      <c r="E835" s="157"/>
      <c r="F835" s="157"/>
      <c r="G835" s="157"/>
      <c r="H835" s="157"/>
      <c r="I835" s="159"/>
      <c r="J835" s="160"/>
      <c r="K835" s="157"/>
      <c r="L835" s="161"/>
      <c r="M835" s="161"/>
      <c r="N835" s="161"/>
      <c r="O835" s="161"/>
      <c r="P835" s="157"/>
    </row>
    <row r="836" spans="1:16" ht="15.75">
      <c r="C836" s="140"/>
      <c r="I836" s="139"/>
      <c r="J836" s="104"/>
    </row>
    <row r="837" spans="1:16" ht="15.75">
      <c r="C837" s="140"/>
      <c r="I837" s="139"/>
      <c r="J837" s="104"/>
    </row>
    <row r="838" spans="1:16" ht="15.75">
      <c r="A838" s="6" t="s">
        <v>36</v>
      </c>
      <c r="B838" s="6" t="s">
        <v>1</v>
      </c>
      <c r="C838" s="6">
        <v>44774</v>
      </c>
      <c r="D838" s="7" t="s">
        <v>37</v>
      </c>
      <c r="E838" s="7" t="s">
        <v>38</v>
      </c>
      <c r="F838" s="7" t="s">
        <v>39</v>
      </c>
      <c r="G838" s="7" t="s">
        <v>40</v>
      </c>
      <c r="H838" s="6">
        <v>44804</v>
      </c>
      <c r="I838" s="7" t="s">
        <v>41</v>
      </c>
      <c r="K838" s="45"/>
      <c r="L838" s="45" t="s">
        <v>42</v>
      </c>
      <c r="M838" s="45" t="s">
        <v>43</v>
      </c>
      <c r="N838" s="45" t="s">
        <v>44</v>
      </c>
      <c r="O838" s="45" t="s">
        <v>45</v>
      </c>
    </row>
    <row r="839" spans="1:16" ht="16.5">
      <c r="A839" s="58" t="str">
        <f>K839</f>
        <v>BCI</v>
      </c>
      <c r="B839" s="59" t="s">
        <v>46</v>
      </c>
      <c r="C839" s="61">
        <v>168348</v>
      </c>
      <c r="D839" s="61">
        <f>+L839</f>
        <v>0</v>
      </c>
      <c r="E839" s="61">
        <f>+N839</f>
        <v>286008</v>
      </c>
      <c r="F839" s="61">
        <f>+M839</f>
        <v>1000000</v>
      </c>
      <c r="G839" s="61">
        <f t="shared" ref="G839:G849" si="449">+O839</f>
        <v>24938480</v>
      </c>
      <c r="H839" s="61">
        <v>23820820</v>
      </c>
      <c r="I839" s="61">
        <f>+C839+D839-E839-F839+G839</f>
        <v>23820820</v>
      </c>
      <c r="J839" s="9">
        <f>I839-H839</f>
        <v>0</v>
      </c>
      <c r="K839" s="45" t="s">
        <v>24</v>
      </c>
      <c r="L839" s="47">
        <v>0</v>
      </c>
      <c r="M839" s="47">
        <v>1000000</v>
      </c>
      <c r="N839" s="47">
        <v>286008</v>
      </c>
      <c r="O839" s="47">
        <v>24938480</v>
      </c>
    </row>
    <row r="840" spans="1:16" ht="16.5">
      <c r="A840" s="58" t="str">
        <f t="shared" ref="A840:A851" si="450">K840</f>
        <v>BCI-Sous Compte</v>
      </c>
      <c r="B840" s="59" t="s">
        <v>46</v>
      </c>
      <c r="C840" s="61">
        <v>21477810</v>
      </c>
      <c r="D840" s="61">
        <f t="shared" ref="D840:D851" si="451">+L840</f>
        <v>0</v>
      </c>
      <c r="E840" s="61">
        <f t="shared" ref="E840:E851" si="452">+N840</f>
        <v>4453229</v>
      </c>
      <c r="F840" s="61">
        <f t="shared" ref="F840:F851" si="453">+M840</f>
        <v>2600000</v>
      </c>
      <c r="G840" s="61">
        <f t="shared" si="449"/>
        <v>0</v>
      </c>
      <c r="H840" s="61">
        <v>14424581</v>
      </c>
      <c r="I840" s="61">
        <f>+C840+D840-E840-F840+G840</f>
        <v>14424581</v>
      </c>
      <c r="J840" s="9">
        <f t="shared" ref="J840:J846" si="454">I840-H840</f>
        <v>0</v>
      </c>
      <c r="K840" s="45" t="s">
        <v>147</v>
      </c>
      <c r="L840" s="46">
        <v>0</v>
      </c>
      <c r="M840" s="47">
        <v>2600000</v>
      </c>
      <c r="N840" s="47">
        <v>4453229</v>
      </c>
      <c r="O840" s="47">
        <v>0</v>
      </c>
    </row>
    <row r="841" spans="1:16" ht="16.5">
      <c r="A841" s="58" t="str">
        <f t="shared" si="450"/>
        <v>Caisse</v>
      </c>
      <c r="B841" s="59" t="s">
        <v>25</v>
      </c>
      <c r="C841" s="61">
        <v>103032</v>
      </c>
      <c r="D841" s="61">
        <f t="shared" si="451"/>
        <v>3946550</v>
      </c>
      <c r="E841" s="61">
        <f t="shared" si="452"/>
        <v>994290</v>
      </c>
      <c r="F841" s="61">
        <f t="shared" si="453"/>
        <v>2075250</v>
      </c>
      <c r="G841" s="61">
        <f t="shared" si="449"/>
        <v>0</v>
      </c>
      <c r="H841" s="61">
        <v>980042</v>
      </c>
      <c r="I841" s="61">
        <f>+C841+D841-E841-F841+G841</f>
        <v>980042</v>
      </c>
      <c r="J841" s="101">
        <f t="shared" si="454"/>
        <v>0</v>
      </c>
      <c r="K841" s="45" t="s">
        <v>25</v>
      </c>
      <c r="L841" s="47">
        <v>3946550</v>
      </c>
      <c r="M841" s="47">
        <v>2075250</v>
      </c>
      <c r="N841" s="47">
        <v>994290</v>
      </c>
      <c r="O841" s="47">
        <v>0</v>
      </c>
    </row>
    <row r="842" spans="1:16" ht="16.5">
      <c r="A842" s="58" t="str">
        <f t="shared" si="450"/>
        <v>Crépin</v>
      </c>
      <c r="B842" s="59" t="s">
        <v>153</v>
      </c>
      <c r="C842" s="61">
        <v>-5640</v>
      </c>
      <c r="D842" s="61">
        <f t="shared" si="451"/>
        <v>600250</v>
      </c>
      <c r="E842" s="61">
        <f t="shared" si="452"/>
        <v>421700</v>
      </c>
      <c r="F842" s="61">
        <f t="shared" si="453"/>
        <v>107000</v>
      </c>
      <c r="G842" s="61">
        <f t="shared" si="449"/>
        <v>0</v>
      </c>
      <c r="H842" s="61">
        <v>65910</v>
      </c>
      <c r="I842" s="61">
        <f>+C842+D842-E842-F842+G842</f>
        <v>65910</v>
      </c>
      <c r="J842" s="9">
        <f t="shared" si="454"/>
        <v>0</v>
      </c>
      <c r="K842" s="45" t="s">
        <v>47</v>
      </c>
      <c r="L842" s="47">
        <v>600250</v>
      </c>
      <c r="M842" s="47">
        <v>107000</v>
      </c>
      <c r="N842" s="47">
        <v>421700</v>
      </c>
      <c r="O842" s="47">
        <v>0</v>
      </c>
    </row>
    <row r="843" spans="1:16" ht="16.5">
      <c r="A843" s="58" t="str">
        <f t="shared" si="450"/>
        <v>Evariste</v>
      </c>
      <c r="B843" s="59" t="s">
        <v>154</v>
      </c>
      <c r="C843" s="61">
        <v>4795</v>
      </c>
      <c r="D843" s="61">
        <f t="shared" si="451"/>
        <v>0</v>
      </c>
      <c r="E843" s="61">
        <f t="shared" si="452"/>
        <v>0</v>
      </c>
      <c r="F843" s="61">
        <f t="shared" si="453"/>
        <v>0</v>
      </c>
      <c r="G843" s="61">
        <f t="shared" si="449"/>
        <v>0</v>
      </c>
      <c r="H843" s="61">
        <v>4795</v>
      </c>
      <c r="I843" s="61">
        <f t="shared" ref="I843" si="455">+C843+D843-E843-F843+G843</f>
        <v>4795</v>
      </c>
      <c r="J843" s="9">
        <f t="shared" si="454"/>
        <v>0</v>
      </c>
      <c r="K843" s="45" t="s">
        <v>31</v>
      </c>
      <c r="L843" s="47">
        <v>0</v>
      </c>
      <c r="M843" s="47">
        <v>0</v>
      </c>
      <c r="N843" s="47">
        <v>0</v>
      </c>
      <c r="O843" s="47">
        <v>0</v>
      </c>
    </row>
    <row r="844" spans="1:16" ht="16.5">
      <c r="A844" s="58" t="str">
        <f t="shared" si="450"/>
        <v>I55S</v>
      </c>
      <c r="B844" s="115" t="s">
        <v>4</v>
      </c>
      <c r="C844" s="117">
        <v>233614</v>
      </c>
      <c r="D844" s="117">
        <f t="shared" si="451"/>
        <v>0</v>
      </c>
      <c r="E844" s="117">
        <f t="shared" si="452"/>
        <v>0</v>
      </c>
      <c r="F844" s="117">
        <f t="shared" si="453"/>
        <v>0</v>
      </c>
      <c r="G844" s="117">
        <f t="shared" si="449"/>
        <v>0</v>
      </c>
      <c r="H844" s="117">
        <v>233614</v>
      </c>
      <c r="I844" s="117">
        <f>+C844+D844-E844-F844+G844</f>
        <v>233614</v>
      </c>
      <c r="J844" s="9">
        <f t="shared" si="454"/>
        <v>0</v>
      </c>
      <c r="K844" s="45" t="s">
        <v>84</v>
      </c>
      <c r="L844" s="47">
        <v>0</v>
      </c>
      <c r="M844" s="47">
        <v>0</v>
      </c>
      <c r="N844" s="47">
        <v>0</v>
      </c>
      <c r="O844" s="47">
        <v>0</v>
      </c>
    </row>
    <row r="845" spans="1:16" ht="16.5">
      <c r="A845" s="58" t="str">
        <f t="shared" si="450"/>
        <v>I73X</v>
      </c>
      <c r="B845" s="115" t="s">
        <v>4</v>
      </c>
      <c r="C845" s="117">
        <v>249769</v>
      </c>
      <c r="D845" s="117">
        <f t="shared" si="451"/>
        <v>0</v>
      </c>
      <c r="E845" s="117">
        <f t="shared" si="452"/>
        <v>0</v>
      </c>
      <c r="F845" s="117">
        <f t="shared" si="453"/>
        <v>0</v>
      </c>
      <c r="G845" s="117">
        <f t="shared" si="449"/>
        <v>0</v>
      </c>
      <c r="H845" s="117">
        <v>249769</v>
      </c>
      <c r="I845" s="117">
        <f t="shared" ref="I845:I848" si="456">+C845+D845-E845-F845+G845</f>
        <v>249769</v>
      </c>
      <c r="J845" s="9">
        <f t="shared" si="454"/>
        <v>0</v>
      </c>
      <c r="K845" s="45" t="s">
        <v>83</v>
      </c>
      <c r="L845" s="47">
        <v>0</v>
      </c>
      <c r="M845" s="47">
        <v>0</v>
      </c>
      <c r="N845" s="47">
        <v>0</v>
      </c>
      <c r="O845" s="47">
        <v>0</v>
      </c>
    </row>
    <row r="846" spans="1:16" ht="16.5">
      <c r="A846" s="58" t="str">
        <f t="shared" si="450"/>
        <v>Grace</v>
      </c>
      <c r="B846" s="97" t="s">
        <v>2</v>
      </c>
      <c r="C846" s="61">
        <v>18815</v>
      </c>
      <c r="D846" s="61">
        <f t="shared" si="451"/>
        <v>105000</v>
      </c>
      <c r="E846" s="61">
        <f t="shared" si="452"/>
        <v>7000</v>
      </c>
      <c r="F846" s="61">
        <f t="shared" si="453"/>
        <v>0</v>
      </c>
      <c r="G846" s="61">
        <f t="shared" si="449"/>
        <v>0</v>
      </c>
      <c r="H846" s="61">
        <v>116815</v>
      </c>
      <c r="I846" s="61">
        <f t="shared" si="456"/>
        <v>116815</v>
      </c>
      <c r="J846" s="9">
        <f t="shared" si="454"/>
        <v>0</v>
      </c>
      <c r="K846" s="45" t="s">
        <v>142</v>
      </c>
      <c r="L846" s="47">
        <v>105000</v>
      </c>
      <c r="M846" s="47">
        <v>0</v>
      </c>
      <c r="N846" s="47">
        <v>7000</v>
      </c>
      <c r="O846" s="47">
        <v>0</v>
      </c>
    </row>
    <row r="847" spans="1:16" ht="15.75">
      <c r="A847" s="179" t="str">
        <f t="shared" si="450"/>
        <v>Hurielle</v>
      </c>
      <c r="B847" s="180" t="s">
        <v>153</v>
      </c>
      <c r="C847" s="181">
        <v>36500</v>
      </c>
      <c r="D847" s="181">
        <f t="shared" si="451"/>
        <v>266000</v>
      </c>
      <c r="E847" s="181">
        <f t="shared" si="452"/>
        <v>213800</v>
      </c>
      <c r="F847" s="181">
        <f t="shared" si="453"/>
        <v>88000</v>
      </c>
      <c r="G847" s="181">
        <f t="shared" si="449"/>
        <v>0</v>
      </c>
      <c r="H847" s="181">
        <v>700</v>
      </c>
      <c r="I847" s="181">
        <f t="shared" si="456"/>
        <v>700</v>
      </c>
      <c r="J847" s="182">
        <f>I847-H847</f>
        <v>0</v>
      </c>
      <c r="K847" s="183" t="s">
        <v>196</v>
      </c>
      <c r="L847" s="184">
        <v>266000</v>
      </c>
      <c r="M847" s="184">
        <v>88000</v>
      </c>
      <c r="N847" s="184">
        <v>213800</v>
      </c>
      <c r="O847" s="184">
        <v>0</v>
      </c>
    </row>
    <row r="848" spans="1:16" ht="16.5">
      <c r="A848" s="58" t="str">
        <f t="shared" si="450"/>
        <v>I23C</v>
      </c>
      <c r="B848" s="97" t="s">
        <v>4</v>
      </c>
      <c r="C848" s="61">
        <v>79550</v>
      </c>
      <c r="D848" s="61">
        <f t="shared" si="451"/>
        <v>506000</v>
      </c>
      <c r="E848" s="61">
        <f t="shared" si="452"/>
        <v>484000</v>
      </c>
      <c r="F848" s="61">
        <f t="shared" si="453"/>
        <v>101550</v>
      </c>
      <c r="G848" s="61">
        <f t="shared" si="449"/>
        <v>0</v>
      </c>
      <c r="H848" s="61">
        <v>0</v>
      </c>
      <c r="I848" s="61">
        <f t="shared" si="456"/>
        <v>0</v>
      </c>
      <c r="J848" s="9">
        <f t="shared" ref="J848:J849" si="457">I848-H848</f>
        <v>0</v>
      </c>
      <c r="K848" s="45" t="s">
        <v>30</v>
      </c>
      <c r="L848" s="47">
        <v>506000</v>
      </c>
      <c r="M848" s="47">
        <v>101550</v>
      </c>
      <c r="N848" s="47">
        <v>484000</v>
      </c>
      <c r="O848" s="47">
        <v>0</v>
      </c>
    </row>
    <row r="849" spans="1:15" ht="16.5">
      <c r="A849" s="58" t="str">
        <f t="shared" si="450"/>
        <v>Merveille</v>
      </c>
      <c r="B849" s="59" t="s">
        <v>2</v>
      </c>
      <c r="C849" s="61">
        <v>5900</v>
      </c>
      <c r="D849" s="61">
        <f t="shared" si="451"/>
        <v>20000</v>
      </c>
      <c r="E849" s="61">
        <f t="shared" si="452"/>
        <v>19000</v>
      </c>
      <c r="F849" s="61">
        <f t="shared" si="453"/>
        <v>0</v>
      </c>
      <c r="G849" s="61">
        <f t="shared" si="449"/>
        <v>0</v>
      </c>
      <c r="H849" s="61">
        <v>6900</v>
      </c>
      <c r="I849" s="61">
        <f>+C849+D849-E849-F849+G849</f>
        <v>6900</v>
      </c>
      <c r="J849" s="9">
        <f t="shared" si="457"/>
        <v>0</v>
      </c>
      <c r="K849" s="45" t="s">
        <v>93</v>
      </c>
      <c r="L849" s="47">
        <v>20000</v>
      </c>
      <c r="M849" s="47">
        <v>0</v>
      </c>
      <c r="N849" s="47">
        <v>19000</v>
      </c>
      <c r="O849" s="47">
        <v>0</v>
      </c>
    </row>
    <row r="850" spans="1:15" ht="16.5">
      <c r="A850" s="58" t="str">
        <f t="shared" si="450"/>
        <v>P29</v>
      </c>
      <c r="B850" s="59" t="s">
        <v>4</v>
      </c>
      <c r="C850" s="61">
        <v>29850</v>
      </c>
      <c r="D850" s="61">
        <f t="shared" si="451"/>
        <v>578000</v>
      </c>
      <c r="E850" s="61">
        <f t="shared" si="452"/>
        <v>533800</v>
      </c>
      <c r="F850" s="61">
        <f t="shared" si="453"/>
        <v>50000</v>
      </c>
      <c r="G850" s="61">
        <f>+O850</f>
        <v>0</v>
      </c>
      <c r="H850" s="61">
        <v>24050</v>
      </c>
      <c r="I850" s="61">
        <f>+C850+D850-E850-F850+G850</f>
        <v>24050</v>
      </c>
      <c r="J850" s="9">
        <f>I850-H850</f>
        <v>0</v>
      </c>
      <c r="K850" s="45" t="s">
        <v>29</v>
      </c>
      <c r="L850" s="47">
        <v>578000</v>
      </c>
      <c r="M850" s="47">
        <v>50000</v>
      </c>
      <c r="N850" s="47">
        <v>533800</v>
      </c>
      <c r="O850" s="47">
        <v>0</v>
      </c>
    </row>
    <row r="851" spans="1:15" ht="16.5">
      <c r="A851" s="58" t="str">
        <f t="shared" si="450"/>
        <v>Tiffany</v>
      </c>
      <c r="B851" s="59" t="s">
        <v>2</v>
      </c>
      <c r="C851" s="61">
        <v>1123541</v>
      </c>
      <c r="D851" s="61">
        <f t="shared" si="451"/>
        <v>0</v>
      </c>
      <c r="E851" s="61">
        <f t="shared" si="452"/>
        <v>1777243</v>
      </c>
      <c r="F851" s="61">
        <f t="shared" si="453"/>
        <v>0</v>
      </c>
      <c r="G851" s="61">
        <f t="shared" ref="G851" si="458">+O851</f>
        <v>0</v>
      </c>
      <c r="H851" s="61">
        <v>-653702</v>
      </c>
      <c r="I851" s="61">
        <f t="shared" ref="I851" si="459">+C851+D851-E851-F851+G851</f>
        <v>-653702</v>
      </c>
      <c r="J851" s="9">
        <f t="shared" ref="J851" si="460">I851-H851</f>
        <v>0</v>
      </c>
      <c r="K851" s="45" t="s">
        <v>112</v>
      </c>
      <c r="L851" s="47">
        <v>0</v>
      </c>
      <c r="M851" s="47">
        <v>0</v>
      </c>
      <c r="N851" s="47">
        <v>1777243</v>
      </c>
      <c r="O851" s="47">
        <v>0</v>
      </c>
    </row>
    <row r="852" spans="1:15" ht="16.5">
      <c r="A852" s="10" t="s">
        <v>50</v>
      </c>
      <c r="B852" s="11"/>
      <c r="C852" s="12">
        <f t="shared" ref="C852:I852" si="461">SUM(C839:C851)</f>
        <v>23525884</v>
      </c>
      <c r="D852" s="57">
        <f t="shared" si="461"/>
        <v>6021800</v>
      </c>
      <c r="E852" s="57">
        <f t="shared" si="461"/>
        <v>9190070</v>
      </c>
      <c r="F852" s="57">
        <f t="shared" si="461"/>
        <v>6021800</v>
      </c>
      <c r="G852" s="57">
        <f t="shared" si="461"/>
        <v>24938480</v>
      </c>
      <c r="H852" s="57">
        <f t="shared" si="461"/>
        <v>39274294</v>
      </c>
      <c r="I852" s="57">
        <f t="shared" si="461"/>
        <v>39274294</v>
      </c>
      <c r="J852" s="9">
        <f>I852-H852</f>
        <v>0</v>
      </c>
      <c r="K852" s="3"/>
      <c r="L852" s="47">
        <f>+SUM(L839:L851)</f>
        <v>6021800</v>
      </c>
      <c r="M852" s="47">
        <f>+SUM(M839:M851)</f>
        <v>6021800</v>
      </c>
      <c r="N852" s="47">
        <f>+SUM(N839:N851)</f>
        <v>9190070</v>
      </c>
      <c r="O852" s="47">
        <f>+SUM(O839:O851)</f>
        <v>24938480</v>
      </c>
    </row>
    <row r="853" spans="1:15" ht="16.5">
      <c r="A853" s="10"/>
      <c r="B853" s="11"/>
      <c r="C853" s="12"/>
      <c r="D853" s="13"/>
      <c r="E853" s="12"/>
      <c r="F853" s="13"/>
      <c r="G853" s="12"/>
      <c r="H853" s="12"/>
      <c r="I853" s="133" t="b">
        <f>I852=D855</f>
        <v>1</v>
      </c>
      <c r="L853" s="5"/>
      <c r="M853" s="5"/>
      <c r="N853" s="5"/>
      <c r="O853" s="5"/>
    </row>
    <row r="854" spans="1:15" ht="16.5">
      <c r="A854" s="10" t="s">
        <v>228</v>
      </c>
      <c r="B854" s="11" t="s">
        <v>229</v>
      </c>
      <c r="C854" s="12" t="s">
        <v>230</v>
      </c>
      <c r="D854" s="12" t="s">
        <v>231</v>
      </c>
      <c r="E854" s="12" t="s">
        <v>51</v>
      </c>
      <c r="F854" s="12"/>
      <c r="G854" s="12">
        <f>+D852-F852</f>
        <v>0</v>
      </c>
      <c r="H854" s="12"/>
      <c r="I854" s="12"/>
    </row>
    <row r="855" spans="1:15" ht="16.5">
      <c r="A855" s="14">
        <f>C852</f>
        <v>23525884</v>
      </c>
      <c r="B855" s="15">
        <f>G852</f>
        <v>24938480</v>
      </c>
      <c r="C855" s="12">
        <f>E852</f>
        <v>9190070</v>
      </c>
      <c r="D855" s="12">
        <f>A855+B855-C855</f>
        <v>39274294</v>
      </c>
      <c r="E855" s="13">
        <f>I852-D855</f>
        <v>0</v>
      </c>
      <c r="F855" s="12"/>
      <c r="G855" s="12"/>
      <c r="H855" s="12"/>
      <c r="I855" s="12"/>
    </row>
    <row r="856" spans="1:15" ht="16.5">
      <c r="A856" s="14"/>
      <c r="B856" s="15"/>
      <c r="C856" s="12"/>
      <c r="D856" s="12"/>
      <c r="E856" s="13"/>
      <c r="F856" s="12"/>
      <c r="G856" s="12"/>
      <c r="H856" s="12"/>
      <c r="I856" s="12"/>
    </row>
    <row r="857" spans="1:15">
      <c r="A857" s="16" t="s">
        <v>52</v>
      </c>
      <c r="B857" s="16"/>
      <c r="C857" s="16"/>
      <c r="D857" s="17"/>
      <c r="E857" s="17"/>
      <c r="F857" s="17"/>
      <c r="G857" s="17"/>
      <c r="H857" s="17"/>
      <c r="I857" s="17"/>
    </row>
    <row r="858" spans="1:15">
      <c r="A858" s="18" t="s">
        <v>233</v>
      </c>
      <c r="B858" s="18"/>
      <c r="C858" s="18"/>
      <c r="D858" s="18"/>
      <c r="E858" s="18"/>
      <c r="F858" s="18"/>
      <c r="G858" s="18"/>
      <c r="H858" s="18"/>
      <c r="I858" s="18"/>
      <c r="J858" s="18"/>
    </row>
    <row r="859" spans="1:15">
      <c r="A859" s="19"/>
      <c r="B859" s="17"/>
      <c r="C859" s="20"/>
      <c r="D859" s="20"/>
      <c r="E859" s="20"/>
      <c r="F859" s="20"/>
      <c r="G859" s="20"/>
      <c r="H859" s="17"/>
      <c r="I859" s="17"/>
    </row>
    <row r="860" spans="1:15">
      <c r="A860" s="166" t="s">
        <v>53</v>
      </c>
      <c r="B860" s="168" t="s">
        <v>54</v>
      </c>
      <c r="C860" s="170" t="s">
        <v>234</v>
      </c>
      <c r="D860" s="171" t="s">
        <v>55</v>
      </c>
      <c r="E860" s="172"/>
      <c r="F860" s="172"/>
      <c r="G860" s="173"/>
      <c r="H860" s="174" t="s">
        <v>56</v>
      </c>
      <c r="I860" s="162" t="s">
        <v>57</v>
      </c>
      <c r="J860" s="17"/>
    </row>
    <row r="861" spans="1:15" ht="25.5">
      <c r="A861" s="167"/>
      <c r="B861" s="169"/>
      <c r="C861" s="22"/>
      <c r="D861" s="21" t="s">
        <v>24</v>
      </c>
      <c r="E861" s="21" t="s">
        <v>25</v>
      </c>
      <c r="F861" s="22" t="s">
        <v>122</v>
      </c>
      <c r="G861" s="21" t="s">
        <v>58</v>
      </c>
      <c r="H861" s="175"/>
      <c r="I861" s="163"/>
      <c r="J861" s="164" t="s">
        <v>235</v>
      </c>
      <c r="K861" s="142"/>
    </row>
    <row r="862" spans="1:15">
      <c r="A862" s="23"/>
      <c r="B862" s="24" t="s">
        <v>59</v>
      </c>
      <c r="C862" s="25"/>
      <c r="D862" s="25"/>
      <c r="E862" s="25"/>
      <c r="F862" s="25"/>
      <c r="G862" s="25"/>
      <c r="H862" s="25"/>
      <c r="I862" s="26"/>
      <c r="J862" s="165"/>
      <c r="K862" s="142"/>
    </row>
    <row r="863" spans="1:15">
      <c r="A863" s="121" t="s">
        <v>138</v>
      </c>
      <c r="B863" s="126" t="s">
        <v>47</v>
      </c>
      <c r="C863" s="32">
        <f t="shared" ref="C863:C872" si="462">+C842</f>
        <v>-5640</v>
      </c>
      <c r="D863" s="31"/>
      <c r="E863" s="32">
        <f t="shared" ref="E863:E872" si="463">+D842</f>
        <v>600250</v>
      </c>
      <c r="F863" s="32"/>
      <c r="G863" s="32"/>
      <c r="H863" s="55">
        <f t="shared" ref="H863:H872" si="464">+F842</f>
        <v>107000</v>
      </c>
      <c r="I863" s="32">
        <f t="shared" ref="I863:I872" si="465">+E842</f>
        <v>421700</v>
      </c>
      <c r="J863" s="30">
        <f t="shared" ref="J863:J864" si="466">+SUM(C863:G863)-(H863+I863)</f>
        <v>65910</v>
      </c>
      <c r="K863" s="143" t="b">
        <f t="shared" ref="K863:K872" si="467">J863=I842</f>
        <v>1</v>
      </c>
    </row>
    <row r="864" spans="1:15">
      <c r="A864" s="121" t="str">
        <f>+A863</f>
        <v>AOUT</v>
      </c>
      <c r="B864" s="126" t="s">
        <v>31</v>
      </c>
      <c r="C864" s="32">
        <f t="shared" si="462"/>
        <v>4795</v>
      </c>
      <c r="D864" s="31"/>
      <c r="E864" s="32">
        <f t="shared" si="463"/>
        <v>0</v>
      </c>
      <c r="F864" s="32"/>
      <c r="G864" s="32"/>
      <c r="H864" s="55">
        <f t="shared" si="464"/>
        <v>0</v>
      </c>
      <c r="I864" s="32">
        <f t="shared" si="465"/>
        <v>0</v>
      </c>
      <c r="J864" s="100">
        <f t="shared" si="466"/>
        <v>4795</v>
      </c>
      <c r="K864" s="143" t="b">
        <f t="shared" si="467"/>
        <v>1</v>
      </c>
    </row>
    <row r="865" spans="1:16">
      <c r="A865" s="121" t="str">
        <f t="shared" ref="A865:A869" si="468">+A864</f>
        <v>AOUT</v>
      </c>
      <c r="B865" s="128" t="s">
        <v>84</v>
      </c>
      <c r="C865" s="119">
        <f t="shared" si="462"/>
        <v>233614</v>
      </c>
      <c r="D865" s="122"/>
      <c r="E865" s="119">
        <f t="shared" si="463"/>
        <v>0</v>
      </c>
      <c r="F865" s="136"/>
      <c r="G865" s="136"/>
      <c r="H865" s="154">
        <f t="shared" si="464"/>
        <v>0</v>
      </c>
      <c r="I865" s="119">
        <f t="shared" si="465"/>
        <v>0</v>
      </c>
      <c r="J865" s="120">
        <f>+SUM(C865:G865)-(H865+I865)</f>
        <v>233614</v>
      </c>
      <c r="K865" s="143" t="b">
        <f t="shared" si="467"/>
        <v>1</v>
      </c>
    </row>
    <row r="866" spans="1:16">
      <c r="A866" s="121" t="str">
        <f t="shared" si="468"/>
        <v>AOUT</v>
      </c>
      <c r="B866" s="128" t="s">
        <v>83</v>
      </c>
      <c r="C866" s="119">
        <f t="shared" si="462"/>
        <v>249769</v>
      </c>
      <c r="D866" s="122"/>
      <c r="E866" s="119">
        <f t="shared" si="463"/>
        <v>0</v>
      </c>
      <c r="F866" s="136"/>
      <c r="G866" s="136"/>
      <c r="H866" s="154">
        <f t="shared" si="464"/>
        <v>0</v>
      </c>
      <c r="I866" s="119">
        <f t="shared" si="465"/>
        <v>0</v>
      </c>
      <c r="J866" s="120">
        <f t="shared" ref="J866:J872" si="469">+SUM(C866:G866)-(H866+I866)</f>
        <v>249769</v>
      </c>
      <c r="K866" s="143" t="b">
        <f t="shared" si="467"/>
        <v>1</v>
      </c>
    </row>
    <row r="867" spans="1:16">
      <c r="A867" s="121" t="str">
        <f t="shared" si="468"/>
        <v>AOUT</v>
      </c>
      <c r="B867" s="126" t="s">
        <v>142</v>
      </c>
      <c r="C867" s="32">
        <f t="shared" si="462"/>
        <v>18815</v>
      </c>
      <c r="D867" s="31"/>
      <c r="E867" s="32">
        <f t="shared" si="463"/>
        <v>105000</v>
      </c>
      <c r="F867" s="32"/>
      <c r="G867" s="103"/>
      <c r="H867" s="55">
        <f t="shared" si="464"/>
        <v>0</v>
      </c>
      <c r="I867" s="32">
        <f t="shared" si="465"/>
        <v>7000</v>
      </c>
      <c r="J867" s="30">
        <f t="shared" si="469"/>
        <v>116815</v>
      </c>
      <c r="K867" s="143" t="b">
        <f t="shared" si="467"/>
        <v>1</v>
      </c>
    </row>
    <row r="868" spans="1:16">
      <c r="A868" s="121" t="str">
        <f t="shared" si="468"/>
        <v>AOUT</v>
      </c>
      <c r="B868" s="126" t="s">
        <v>196</v>
      </c>
      <c r="C868" s="32">
        <f t="shared" si="462"/>
        <v>36500</v>
      </c>
      <c r="D868" s="31"/>
      <c r="E868" s="32">
        <f t="shared" si="463"/>
        <v>266000</v>
      </c>
      <c r="F868" s="32"/>
      <c r="G868" s="103"/>
      <c r="H868" s="55">
        <f t="shared" si="464"/>
        <v>88000</v>
      </c>
      <c r="I868" s="32">
        <f t="shared" si="465"/>
        <v>213800</v>
      </c>
      <c r="J868" s="30">
        <f t="shared" si="469"/>
        <v>700</v>
      </c>
      <c r="K868" s="143" t="b">
        <f t="shared" si="467"/>
        <v>1</v>
      </c>
    </row>
    <row r="869" spans="1:16">
      <c r="A869" s="121" t="str">
        <f t="shared" si="468"/>
        <v>AOUT</v>
      </c>
      <c r="B869" s="126" t="s">
        <v>30</v>
      </c>
      <c r="C869" s="32">
        <f t="shared" si="462"/>
        <v>79550</v>
      </c>
      <c r="D869" s="31"/>
      <c r="E869" s="32">
        <f t="shared" si="463"/>
        <v>506000</v>
      </c>
      <c r="F869" s="32"/>
      <c r="G869" s="103"/>
      <c r="H869" s="55">
        <f t="shared" si="464"/>
        <v>101550</v>
      </c>
      <c r="I869" s="32">
        <f t="shared" si="465"/>
        <v>484000</v>
      </c>
      <c r="J869" s="30">
        <f t="shared" si="469"/>
        <v>0</v>
      </c>
      <c r="K869" s="143" t="b">
        <f t="shared" si="467"/>
        <v>1</v>
      </c>
    </row>
    <row r="870" spans="1:16">
      <c r="A870" s="121" t="str">
        <f>+A868</f>
        <v>AOUT</v>
      </c>
      <c r="B870" s="126" t="s">
        <v>93</v>
      </c>
      <c r="C870" s="32">
        <f t="shared" si="462"/>
        <v>5900</v>
      </c>
      <c r="D870" s="31"/>
      <c r="E870" s="32">
        <f t="shared" si="463"/>
        <v>20000</v>
      </c>
      <c r="F870" s="32"/>
      <c r="G870" s="103"/>
      <c r="H870" s="55">
        <f t="shared" si="464"/>
        <v>0</v>
      </c>
      <c r="I870" s="32">
        <f t="shared" si="465"/>
        <v>19000</v>
      </c>
      <c r="J870" s="30">
        <f t="shared" si="469"/>
        <v>6900</v>
      </c>
      <c r="K870" s="143" t="b">
        <f t="shared" si="467"/>
        <v>1</v>
      </c>
    </row>
    <row r="871" spans="1:16">
      <c r="A871" s="121" t="str">
        <f>+A869</f>
        <v>AOUT</v>
      </c>
      <c r="B871" s="126" t="s">
        <v>29</v>
      </c>
      <c r="C871" s="32">
        <f t="shared" si="462"/>
        <v>29850</v>
      </c>
      <c r="D871" s="31"/>
      <c r="E871" s="32">
        <f t="shared" si="463"/>
        <v>578000</v>
      </c>
      <c r="F871" s="32"/>
      <c r="G871" s="103"/>
      <c r="H871" s="55">
        <f t="shared" si="464"/>
        <v>50000</v>
      </c>
      <c r="I871" s="32">
        <f t="shared" si="465"/>
        <v>533800</v>
      </c>
      <c r="J871" s="30">
        <f t="shared" si="469"/>
        <v>24050</v>
      </c>
      <c r="K871" s="143" t="b">
        <f t="shared" si="467"/>
        <v>1</v>
      </c>
    </row>
    <row r="872" spans="1:16">
      <c r="A872" s="121" t="str">
        <f>+A870</f>
        <v>AOUT</v>
      </c>
      <c r="B872" s="127" t="s">
        <v>112</v>
      </c>
      <c r="C872" s="32">
        <f t="shared" si="462"/>
        <v>1123541</v>
      </c>
      <c r="D872" s="118"/>
      <c r="E872" s="32">
        <f t="shared" si="463"/>
        <v>0</v>
      </c>
      <c r="F872" s="51"/>
      <c r="G872" s="137"/>
      <c r="H872" s="55">
        <f t="shared" si="464"/>
        <v>0</v>
      </c>
      <c r="I872" s="32">
        <f t="shared" si="465"/>
        <v>1777243</v>
      </c>
      <c r="J872" s="30">
        <f t="shared" si="469"/>
        <v>-653702</v>
      </c>
      <c r="K872" s="143" t="b">
        <f t="shared" si="467"/>
        <v>1</v>
      </c>
    </row>
    <row r="873" spans="1:16">
      <c r="A873" s="34" t="s">
        <v>60</v>
      </c>
      <c r="B873" s="35"/>
      <c r="C873" s="35"/>
      <c r="D873" s="35"/>
      <c r="E873" s="35"/>
      <c r="F873" s="35"/>
      <c r="G873" s="35"/>
      <c r="H873" s="35"/>
      <c r="I873" s="35"/>
      <c r="J873" s="36"/>
      <c r="K873" s="142"/>
    </row>
    <row r="874" spans="1:16">
      <c r="A874" s="121" t="str">
        <f>A872</f>
        <v>AOUT</v>
      </c>
      <c r="B874" s="37" t="s">
        <v>61</v>
      </c>
      <c r="C874" s="38">
        <f>+C841</f>
        <v>103032</v>
      </c>
      <c r="D874" s="49"/>
      <c r="E874" s="49">
        <f>D841</f>
        <v>3946550</v>
      </c>
      <c r="F874" s="49"/>
      <c r="G874" s="124"/>
      <c r="H874" s="51">
        <f>+F841</f>
        <v>2075250</v>
      </c>
      <c r="I874" s="125">
        <f>+E841</f>
        <v>994290</v>
      </c>
      <c r="J874" s="30">
        <f>+SUM(C874:G874)-(H874+I874)</f>
        <v>980042</v>
      </c>
      <c r="K874" s="143" t="b">
        <f>J874=I841</f>
        <v>1</v>
      </c>
    </row>
    <row r="875" spans="1:16">
      <c r="A875" s="43" t="s">
        <v>62</v>
      </c>
      <c r="B875" s="24"/>
      <c r="C875" s="35"/>
      <c r="D875" s="24"/>
      <c r="E875" s="24"/>
      <c r="F875" s="24"/>
      <c r="G875" s="24"/>
      <c r="H875" s="24"/>
      <c r="I875" s="24"/>
      <c r="J875" s="36"/>
      <c r="K875" s="142"/>
    </row>
    <row r="876" spans="1:16">
      <c r="A876" s="121" t="str">
        <f>+A874</f>
        <v>AOUT</v>
      </c>
      <c r="B876" s="37" t="s">
        <v>155</v>
      </c>
      <c r="C876" s="124">
        <f>+C839</f>
        <v>168348</v>
      </c>
      <c r="D876" s="131">
        <f>+G839</f>
        <v>24938480</v>
      </c>
      <c r="E876" s="49"/>
      <c r="F876" s="49"/>
      <c r="G876" s="49"/>
      <c r="H876" s="51">
        <f>+F839</f>
        <v>1000000</v>
      </c>
      <c r="I876" s="53">
        <f>+E839</f>
        <v>286008</v>
      </c>
      <c r="J876" s="30">
        <f>+SUM(C876:G876)-(H876+I876)</f>
        <v>23820820</v>
      </c>
      <c r="K876" s="143" t="b">
        <f>+J876=I839</f>
        <v>1</v>
      </c>
    </row>
    <row r="877" spans="1:16">
      <c r="A877" s="121" t="str">
        <f t="shared" ref="A877" si="470">+A876</f>
        <v>AOUT</v>
      </c>
      <c r="B877" s="37" t="s">
        <v>64</v>
      </c>
      <c r="C877" s="124">
        <f>+C840</f>
        <v>21477810</v>
      </c>
      <c r="D877" s="49">
        <f>+G840</f>
        <v>0</v>
      </c>
      <c r="E877" s="48"/>
      <c r="F877" s="48"/>
      <c r="G877" s="48"/>
      <c r="H877" s="32">
        <f>+F840</f>
        <v>2600000</v>
      </c>
      <c r="I877" s="50">
        <f>+E840</f>
        <v>4453229</v>
      </c>
      <c r="J877" s="30">
        <f>SUM(C877:G877)-(H877+I877)</f>
        <v>14424581</v>
      </c>
      <c r="K877" s="143" t="b">
        <f>+J877=I840</f>
        <v>1</v>
      </c>
    </row>
    <row r="878" spans="1:16" ht="15.75">
      <c r="C878" s="140">
        <f>SUM(C863:C877)</f>
        <v>23525884</v>
      </c>
      <c r="I878" s="139">
        <f>SUM(I863:I877)</f>
        <v>9190070</v>
      </c>
      <c r="J878" s="104">
        <f>+SUM(J863:J877)</f>
        <v>39274294</v>
      </c>
      <c r="K878" s="5" t="b">
        <f>J878=I852</f>
        <v>1</v>
      </c>
    </row>
    <row r="879" spans="1:16" ht="15.75">
      <c r="A879" s="157"/>
      <c r="B879" s="157"/>
      <c r="C879" s="158"/>
      <c r="D879" s="157"/>
      <c r="E879" s="157"/>
      <c r="F879" s="157"/>
      <c r="G879" s="157"/>
      <c r="H879" s="157"/>
      <c r="I879" s="159"/>
      <c r="J879" s="160"/>
      <c r="K879" s="157"/>
      <c r="L879" s="161"/>
      <c r="M879" s="161"/>
      <c r="N879" s="161"/>
      <c r="O879" s="161"/>
      <c r="P879" s="157"/>
    </row>
    <row r="881" spans="1:15" ht="15.75">
      <c r="A881" s="6" t="s">
        <v>36</v>
      </c>
      <c r="B881" s="6" t="s">
        <v>1</v>
      </c>
      <c r="C881" s="6">
        <v>44743</v>
      </c>
      <c r="D881" s="7" t="s">
        <v>37</v>
      </c>
      <c r="E881" s="7" t="s">
        <v>38</v>
      </c>
      <c r="F881" s="7" t="s">
        <v>39</v>
      </c>
      <c r="G881" s="7" t="s">
        <v>40</v>
      </c>
      <c r="H881" s="6">
        <v>44773</v>
      </c>
      <c r="I881" s="7" t="s">
        <v>41</v>
      </c>
      <c r="K881" s="45"/>
      <c r="L881" s="45" t="s">
        <v>42</v>
      </c>
      <c r="M881" s="45" t="s">
        <v>43</v>
      </c>
      <c r="N881" s="45" t="s">
        <v>44</v>
      </c>
      <c r="O881" s="45" t="s">
        <v>45</v>
      </c>
    </row>
    <row r="882" spans="1:15" ht="16.5">
      <c r="A882" s="58" t="str">
        <f>K882</f>
        <v>BCI</v>
      </c>
      <c r="B882" s="59" t="s">
        <v>46</v>
      </c>
      <c r="C882" s="61">
        <v>4291693</v>
      </c>
      <c r="D882" s="61">
        <f>+L882</f>
        <v>0</v>
      </c>
      <c r="E882" s="61">
        <f>+N882</f>
        <v>23345</v>
      </c>
      <c r="F882" s="61">
        <f>+M882</f>
        <v>4100000</v>
      </c>
      <c r="G882" s="61">
        <f t="shared" ref="G882:G892" si="471">+O882</f>
        <v>0</v>
      </c>
      <c r="H882" s="61">
        <v>168348</v>
      </c>
      <c r="I882" s="61">
        <f>+C882+D882-E882-F882+G882</f>
        <v>168348</v>
      </c>
      <c r="J882" s="9">
        <f>I882-H882</f>
        <v>0</v>
      </c>
      <c r="K882" s="45" t="s">
        <v>24</v>
      </c>
      <c r="L882" s="47">
        <v>0</v>
      </c>
      <c r="M882" s="47">
        <v>4100000</v>
      </c>
      <c r="N882" s="47">
        <v>23345</v>
      </c>
      <c r="O882" s="47">
        <v>0</v>
      </c>
    </row>
    <row r="883" spans="1:15" ht="16.5">
      <c r="A883" s="58" t="str">
        <f t="shared" ref="A883:A895" si="472">K883</f>
        <v>BCI-Sous Compte</v>
      </c>
      <c r="B883" s="59" t="s">
        <v>46</v>
      </c>
      <c r="C883" s="61">
        <v>4852627</v>
      </c>
      <c r="D883" s="61">
        <f t="shared" ref="D883:D886" si="473">+L883</f>
        <v>0</v>
      </c>
      <c r="E883" s="61">
        <f t="shared" ref="E883:E895" si="474">+N883</f>
        <v>3777704</v>
      </c>
      <c r="F883" s="61">
        <f t="shared" ref="F883:F895" si="475">+M883</f>
        <v>0</v>
      </c>
      <c r="G883" s="61">
        <f t="shared" si="471"/>
        <v>20402887</v>
      </c>
      <c r="H883" s="61">
        <v>21477810</v>
      </c>
      <c r="I883" s="61">
        <f>+C883+D883-E883-F883+G883</f>
        <v>21477810</v>
      </c>
      <c r="J883" s="9">
        <f t="shared" ref="J883:J889" si="476">I883-H883</f>
        <v>0</v>
      </c>
      <c r="K883" s="45" t="s">
        <v>147</v>
      </c>
      <c r="L883" s="46">
        <v>0</v>
      </c>
      <c r="M883" s="47">
        <v>0</v>
      </c>
      <c r="N883" s="47">
        <v>3777704</v>
      </c>
      <c r="O883" s="47">
        <v>20402887</v>
      </c>
    </row>
    <row r="884" spans="1:15" ht="16.5">
      <c r="A884" s="58" t="str">
        <f t="shared" si="472"/>
        <v>Caisse</v>
      </c>
      <c r="B884" s="59" t="s">
        <v>25</v>
      </c>
      <c r="C884" s="61">
        <v>1696326</v>
      </c>
      <c r="D884" s="61">
        <f t="shared" si="473"/>
        <v>4430000</v>
      </c>
      <c r="E884" s="61">
        <f t="shared" si="474"/>
        <v>1453294</v>
      </c>
      <c r="F884" s="61">
        <f t="shared" si="475"/>
        <v>4570000</v>
      </c>
      <c r="G884" s="61">
        <f t="shared" si="471"/>
        <v>0</v>
      </c>
      <c r="H884" s="61">
        <v>103032</v>
      </c>
      <c r="I884" s="61">
        <f>+C884+D884-E884-F884+G884</f>
        <v>103032</v>
      </c>
      <c r="J884" s="101">
        <f t="shared" si="476"/>
        <v>0</v>
      </c>
      <c r="K884" s="45" t="s">
        <v>25</v>
      </c>
      <c r="L884" s="47">
        <v>4430000</v>
      </c>
      <c r="M884" s="47">
        <v>4570000</v>
      </c>
      <c r="N884" s="47">
        <v>1453294</v>
      </c>
      <c r="O884" s="47">
        <v>0</v>
      </c>
    </row>
    <row r="885" spans="1:15" ht="16.5">
      <c r="A885" s="58" t="str">
        <f t="shared" si="472"/>
        <v>Crépin</v>
      </c>
      <c r="B885" s="59" t="s">
        <v>153</v>
      </c>
      <c r="C885" s="61">
        <v>9800</v>
      </c>
      <c r="D885" s="61">
        <f t="shared" si="473"/>
        <v>1043000</v>
      </c>
      <c r="E885" s="61">
        <f t="shared" si="474"/>
        <v>975940</v>
      </c>
      <c r="F885" s="61">
        <f t="shared" si="475"/>
        <v>82500</v>
      </c>
      <c r="G885" s="61">
        <f t="shared" si="471"/>
        <v>0</v>
      </c>
      <c r="H885" s="61">
        <v>-5640</v>
      </c>
      <c r="I885" s="61">
        <f>+C885+D885-E885-F885+G885</f>
        <v>-5640</v>
      </c>
      <c r="J885" s="9">
        <f t="shared" si="476"/>
        <v>0</v>
      </c>
      <c r="K885" s="45" t="s">
        <v>47</v>
      </c>
      <c r="L885" s="47">
        <v>1043000</v>
      </c>
      <c r="M885" s="47">
        <v>82500</v>
      </c>
      <c r="N885" s="47">
        <v>975940</v>
      </c>
      <c r="O885" s="47">
        <v>0</v>
      </c>
    </row>
    <row r="886" spans="1:15" ht="16.5">
      <c r="A886" s="58" t="str">
        <f t="shared" si="472"/>
        <v>Evariste</v>
      </c>
      <c r="B886" s="59" t="s">
        <v>154</v>
      </c>
      <c r="C886" s="61">
        <v>2295</v>
      </c>
      <c r="D886" s="61">
        <f t="shared" si="473"/>
        <v>242500</v>
      </c>
      <c r="E886" s="61">
        <f t="shared" si="474"/>
        <v>240000</v>
      </c>
      <c r="F886" s="61">
        <f t="shared" si="475"/>
        <v>0</v>
      </c>
      <c r="G886" s="61">
        <f t="shared" si="471"/>
        <v>0</v>
      </c>
      <c r="H886" s="61">
        <v>4795</v>
      </c>
      <c r="I886" s="61">
        <f t="shared" ref="I886" si="477">+C886+D886-E886-F886+G886</f>
        <v>4795</v>
      </c>
      <c r="J886" s="9">
        <f t="shared" si="476"/>
        <v>0</v>
      </c>
      <c r="K886" s="45" t="s">
        <v>31</v>
      </c>
      <c r="L886" s="47">
        <v>242500</v>
      </c>
      <c r="M886" s="47">
        <v>0</v>
      </c>
      <c r="N886" s="47">
        <v>240000</v>
      </c>
      <c r="O886" s="47">
        <v>0</v>
      </c>
    </row>
    <row r="887" spans="1:15" ht="16.5">
      <c r="A887" s="58" t="str">
        <f t="shared" si="472"/>
        <v>I55S</v>
      </c>
      <c r="B887" s="115" t="s">
        <v>4</v>
      </c>
      <c r="C887" s="117">
        <v>233614</v>
      </c>
      <c r="D887" s="117">
        <f t="shared" ref="D887:D895" si="478">+L887</f>
        <v>0</v>
      </c>
      <c r="E887" s="117">
        <f t="shared" si="474"/>
        <v>0</v>
      </c>
      <c r="F887" s="117">
        <f t="shared" si="475"/>
        <v>0</v>
      </c>
      <c r="G887" s="117">
        <f t="shared" si="471"/>
        <v>0</v>
      </c>
      <c r="H887" s="117">
        <v>233614</v>
      </c>
      <c r="I887" s="117">
        <f>+C887+D887-E887-F887+G887</f>
        <v>233614</v>
      </c>
      <c r="J887" s="9">
        <f t="shared" si="476"/>
        <v>0</v>
      </c>
      <c r="K887" s="45" t="s">
        <v>84</v>
      </c>
      <c r="L887" s="47">
        <v>0</v>
      </c>
      <c r="M887" s="47">
        <v>0</v>
      </c>
      <c r="N887" s="47">
        <v>0</v>
      </c>
      <c r="O887" s="47">
        <v>0</v>
      </c>
    </row>
    <row r="888" spans="1:15" ht="16.5">
      <c r="A888" s="58" t="str">
        <f t="shared" si="472"/>
        <v>I73X</v>
      </c>
      <c r="B888" s="115" t="s">
        <v>4</v>
      </c>
      <c r="C888" s="117">
        <v>249769</v>
      </c>
      <c r="D888" s="117">
        <f t="shared" si="478"/>
        <v>0</v>
      </c>
      <c r="E888" s="117">
        <f t="shared" si="474"/>
        <v>0</v>
      </c>
      <c r="F888" s="117">
        <f t="shared" si="475"/>
        <v>0</v>
      </c>
      <c r="G888" s="117">
        <f t="shared" si="471"/>
        <v>0</v>
      </c>
      <c r="H888" s="117">
        <v>249769</v>
      </c>
      <c r="I888" s="117">
        <f t="shared" ref="I888:I891" si="479">+C888+D888-E888-F888+G888</f>
        <v>249769</v>
      </c>
      <c r="J888" s="9">
        <f t="shared" si="476"/>
        <v>0</v>
      </c>
      <c r="K888" s="45" t="s">
        <v>83</v>
      </c>
      <c r="L888" s="47">
        <v>0</v>
      </c>
      <c r="M888" s="47">
        <v>0</v>
      </c>
      <c r="N888" s="47">
        <v>0</v>
      </c>
      <c r="O888" s="47">
        <v>0</v>
      </c>
    </row>
    <row r="889" spans="1:15" ht="16.5">
      <c r="A889" s="58" t="str">
        <f t="shared" si="472"/>
        <v>Grace</v>
      </c>
      <c r="B889" s="97" t="s">
        <v>2</v>
      </c>
      <c r="C889" s="61">
        <v>28600</v>
      </c>
      <c r="D889" s="61">
        <f t="shared" si="478"/>
        <v>389000</v>
      </c>
      <c r="E889" s="61">
        <f t="shared" si="474"/>
        <v>87785</v>
      </c>
      <c r="F889" s="61">
        <f t="shared" si="475"/>
        <v>311000</v>
      </c>
      <c r="G889" s="61">
        <f t="shared" si="471"/>
        <v>0</v>
      </c>
      <c r="H889" s="61">
        <v>18815</v>
      </c>
      <c r="I889" s="61">
        <f t="shared" si="479"/>
        <v>18815</v>
      </c>
      <c r="J889" s="9">
        <f t="shared" si="476"/>
        <v>0</v>
      </c>
      <c r="K889" s="45" t="s">
        <v>142</v>
      </c>
      <c r="L889" s="47">
        <v>389000</v>
      </c>
      <c r="M889" s="47">
        <v>311000</v>
      </c>
      <c r="N889" s="47">
        <v>87785</v>
      </c>
      <c r="O889" s="47">
        <v>0</v>
      </c>
    </row>
    <row r="890" spans="1:15" ht="16.5">
      <c r="A890" s="58" t="str">
        <f t="shared" si="472"/>
        <v>Hurielle</v>
      </c>
      <c r="B890" s="59" t="s">
        <v>153</v>
      </c>
      <c r="C890" s="61">
        <v>18000</v>
      </c>
      <c r="D890" s="61">
        <f t="shared" si="478"/>
        <v>354000</v>
      </c>
      <c r="E890" s="61">
        <f t="shared" si="474"/>
        <v>335500</v>
      </c>
      <c r="F890" s="61">
        <f t="shared" si="475"/>
        <v>0</v>
      </c>
      <c r="G890" s="61">
        <f t="shared" si="471"/>
        <v>0</v>
      </c>
      <c r="H890" s="61">
        <v>36500</v>
      </c>
      <c r="I890" s="61">
        <f t="shared" si="479"/>
        <v>36500</v>
      </c>
      <c r="J890" s="9">
        <f>I890-H890</f>
        <v>0</v>
      </c>
      <c r="K890" s="45" t="s">
        <v>196</v>
      </c>
      <c r="L890" s="47">
        <v>354000</v>
      </c>
      <c r="M890" s="47">
        <v>0</v>
      </c>
      <c r="N890" s="47">
        <v>335500</v>
      </c>
      <c r="O890" s="47">
        <v>0</v>
      </c>
    </row>
    <row r="891" spans="1:15" ht="16.5">
      <c r="A891" s="58" t="str">
        <f t="shared" si="472"/>
        <v>I23C</v>
      </c>
      <c r="B891" s="97" t="s">
        <v>4</v>
      </c>
      <c r="C891" s="61">
        <v>262050</v>
      </c>
      <c r="D891" s="61">
        <f t="shared" si="478"/>
        <v>602000</v>
      </c>
      <c r="E891" s="61">
        <f t="shared" si="474"/>
        <v>784500</v>
      </c>
      <c r="F891" s="61">
        <f t="shared" si="475"/>
        <v>0</v>
      </c>
      <c r="G891" s="61">
        <f t="shared" si="471"/>
        <v>0</v>
      </c>
      <c r="H891" s="61">
        <v>79550</v>
      </c>
      <c r="I891" s="61">
        <f t="shared" si="479"/>
        <v>79550</v>
      </c>
      <c r="J891" s="9">
        <f t="shared" ref="J891:J892" si="480">I891-H891</f>
        <v>0</v>
      </c>
      <c r="K891" s="45" t="s">
        <v>30</v>
      </c>
      <c r="L891" s="47">
        <v>602000</v>
      </c>
      <c r="M891" s="47">
        <v>0</v>
      </c>
      <c r="N891" s="47">
        <v>784500</v>
      </c>
      <c r="O891" s="47">
        <v>0</v>
      </c>
    </row>
    <row r="892" spans="1:15" ht="16.5">
      <c r="A892" s="58" t="str">
        <f t="shared" si="472"/>
        <v>Merveille</v>
      </c>
      <c r="B892" s="59" t="s">
        <v>2</v>
      </c>
      <c r="C892" s="61">
        <v>11900</v>
      </c>
      <c r="D892" s="61">
        <f t="shared" si="478"/>
        <v>96000</v>
      </c>
      <c r="E892" s="61">
        <f t="shared" si="474"/>
        <v>72000</v>
      </c>
      <c r="F892" s="61">
        <f t="shared" si="475"/>
        <v>30000</v>
      </c>
      <c r="G892" s="61">
        <f t="shared" si="471"/>
        <v>0</v>
      </c>
      <c r="H892" s="61">
        <v>5900</v>
      </c>
      <c r="I892" s="61">
        <f>+C892+D892-E892-F892+G892</f>
        <v>5900</v>
      </c>
      <c r="J892" s="9">
        <f t="shared" si="480"/>
        <v>0</v>
      </c>
      <c r="K892" s="45" t="s">
        <v>93</v>
      </c>
      <c r="L892" s="47">
        <v>96000</v>
      </c>
      <c r="M892" s="47">
        <v>30000</v>
      </c>
      <c r="N892" s="47">
        <v>72000</v>
      </c>
      <c r="O892" s="47">
        <v>0</v>
      </c>
    </row>
    <row r="893" spans="1:15" ht="16.5">
      <c r="A893" s="58" t="str">
        <f t="shared" si="472"/>
        <v>P29</v>
      </c>
      <c r="B893" s="59" t="s">
        <v>4</v>
      </c>
      <c r="C893" s="61">
        <v>221050</v>
      </c>
      <c r="D893" s="61">
        <f t="shared" si="478"/>
        <v>608500</v>
      </c>
      <c r="E893" s="61">
        <f t="shared" si="474"/>
        <v>799700</v>
      </c>
      <c r="F893" s="61">
        <f t="shared" si="475"/>
        <v>0</v>
      </c>
      <c r="G893" s="61">
        <f>+O893</f>
        <v>0</v>
      </c>
      <c r="H893" s="61">
        <v>29850</v>
      </c>
      <c r="I893" s="61">
        <f>+C893+D893-E893-F893+G893</f>
        <v>29850</v>
      </c>
      <c r="J893" s="9">
        <f>I893-H893</f>
        <v>0</v>
      </c>
      <c r="K893" s="45" t="s">
        <v>29</v>
      </c>
      <c r="L893" s="47">
        <v>608500</v>
      </c>
      <c r="M893" s="47">
        <v>0</v>
      </c>
      <c r="N893" s="47">
        <v>799700</v>
      </c>
      <c r="O893" s="47">
        <v>0</v>
      </c>
    </row>
    <row r="894" spans="1:15" ht="16.5">
      <c r="A894" s="58" t="str">
        <f t="shared" si="472"/>
        <v>Tiffany</v>
      </c>
      <c r="B894" s="59" t="s">
        <v>2</v>
      </c>
      <c r="C894" s="61">
        <v>-3959</v>
      </c>
      <c r="D894" s="61">
        <f t="shared" si="478"/>
        <v>1340000</v>
      </c>
      <c r="E894" s="61">
        <f t="shared" si="474"/>
        <v>12500</v>
      </c>
      <c r="F894" s="61">
        <f t="shared" si="475"/>
        <v>200000</v>
      </c>
      <c r="G894" s="61">
        <f t="shared" ref="G894:G895" si="481">+O894</f>
        <v>0</v>
      </c>
      <c r="H894" s="61">
        <v>1123541</v>
      </c>
      <c r="I894" s="61">
        <f t="shared" ref="I894" si="482">+C894+D894-E894-F894+G894</f>
        <v>1123541</v>
      </c>
      <c r="J894" s="9">
        <f t="shared" ref="J894" si="483">I894-H894</f>
        <v>0</v>
      </c>
      <c r="K894" s="45" t="s">
        <v>112</v>
      </c>
      <c r="L894" s="47">
        <v>1340000</v>
      </c>
      <c r="M894" s="47">
        <v>200000</v>
      </c>
      <c r="N894" s="47">
        <v>12500</v>
      </c>
      <c r="O894" s="47">
        <v>0</v>
      </c>
    </row>
    <row r="895" spans="1:15" ht="16.5">
      <c r="A895" s="58" t="str">
        <f t="shared" si="472"/>
        <v>Yan</v>
      </c>
      <c r="B895" s="59" t="s">
        <v>153</v>
      </c>
      <c r="C895" s="61">
        <v>95000</v>
      </c>
      <c r="D895" s="61">
        <f t="shared" si="478"/>
        <v>248500</v>
      </c>
      <c r="E895" s="61">
        <f t="shared" si="474"/>
        <v>283500</v>
      </c>
      <c r="F895" s="61">
        <f t="shared" si="475"/>
        <v>60000</v>
      </c>
      <c r="G895" s="61">
        <f t="shared" si="481"/>
        <v>0</v>
      </c>
      <c r="H895" s="61">
        <v>0</v>
      </c>
      <c r="I895" s="61">
        <f>+C895+D895-E895-F895+G895</f>
        <v>0</v>
      </c>
      <c r="J895" s="9">
        <f>I895-H895</f>
        <v>0</v>
      </c>
      <c r="K895" s="45" t="s">
        <v>211</v>
      </c>
      <c r="L895" s="47">
        <v>248500</v>
      </c>
      <c r="M895" s="47">
        <v>60000</v>
      </c>
      <c r="N895" s="47">
        <v>283500</v>
      </c>
      <c r="O895" s="47">
        <v>0</v>
      </c>
    </row>
    <row r="896" spans="1:15" ht="16.5">
      <c r="A896" s="10" t="s">
        <v>50</v>
      </c>
      <c r="B896" s="11"/>
      <c r="C896" s="12">
        <f t="shared" ref="C896:I896" si="484">SUM(C882:C895)</f>
        <v>11968765</v>
      </c>
      <c r="D896" s="57">
        <f t="shared" si="484"/>
        <v>9353500</v>
      </c>
      <c r="E896" s="57">
        <f t="shared" si="484"/>
        <v>8845768</v>
      </c>
      <c r="F896" s="57">
        <f t="shared" si="484"/>
        <v>9353500</v>
      </c>
      <c r="G896" s="57">
        <f t="shared" si="484"/>
        <v>20402887</v>
      </c>
      <c r="H896" s="57">
        <f t="shared" si="484"/>
        <v>23525884</v>
      </c>
      <c r="I896" s="57">
        <f t="shared" si="484"/>
        <v>23525884</v>
      </c>
      <c r="J896" s="9">
        <f>I896-H896</f>
        <v>0</v>
      </c>
      <c r="K896" s="3"/>
      <c r="L896" s="47">
        <f>+SUM(L882:L895)</f>
        <v>9353500</v>
      </c>
      <c r="M896" s="47">
        <f>+SUM(M882:M895)</f>
        <v>9353500</v>
      </c>
      <c r="N896" s="47">
        <f>+SUM(N882:N895)</f>
        <v>8845768</v>
      </c>
      <c r="O896" s="47">
        <f>+SUM(O882:O894)</f>
        <v>20402887</v>
      </c>
    </row>
    <row r="897" spans="1:15" ht="16.5">
      <c r="A897" s="10"/>
      <c r="B897" s="11"/>
      <c r="C897" s="12"/>
      <c r="D897" s="13"/>
      <c r="E897" s="12"/>
      <c r="F897" s="13"/>
      <c r="G897" s="12"/>
      <c r="H897" s="12"/>
      <c r="I897" s="133" t="b">
        <f>I896=D899</f>
        <v>1</v>
      </c>
      <c r="L897" s="5"/>
      <c r="M897" s="5"/>
      <c r="N897" s="5"/>
      <c r="O897" s="5"/>
    </row>
    <row r="898" spans="1:15" ht="16.5">
      <c r="A898" s="10" t="s">
        <v>225</v>
      </c>
      <c r="B898" s="11" t="s">
        <v>232</v>
      </c>
      <c r="C898" s="12" t="s">
        <v>226</v>
      </c>
      <c r="D898" s="12" t="s">
        <v>227</v>
      </c>
      <c r="E898" s="12" t="s">
        <v>51</v>
      </c>
      <c r="F898" s="12"/>
      <c r="G898" s="12">
        <f>+D896-F896</f>
        <v>0</v>
      </c>
      <c r="H898" s="12"/>
      <c r="I898" s="12"/>
    </row>
    <row r="899" spans="1:15" ht="16.5">
      <c r="A899" s="14">
        <f>C896</f>
        <v>11968765</v>
      </c>
      <c r="B899" s="15">
        <f>G896</f>
        <v>20402887</v>
      </c>
      <c r="C899" s="12">
        <f>E896</f>
        <v>8845768</v>
      </c>
      <c r="D899" s="12">
        <f>A899+B899-C899</f>
        <v>23525884</v>
      </c>
      <c r="E899" s="13">
        <f>I896-D899</f>
        <v>0</v>
      </c>
      <c r="F899" s="12"/>
      <c r="G899" s="12"/>
      <c r="H899" s="12"/>
      <c r="I899" s="12"/>
    </row>
    <row r="900" spans="1:15" ht="16.5">
      <c r="A900" s="14"/>
      <c r="B900" s="15"/>
      <c r="C900" s="12"/>
      <c r="D900" s="12"/>
      <c r="E900" s="13"/>
      <c r="F900" s="12"/>
      <c r="G900" s="12"/>
      <c r="H900" s="12"/>
      <c r="I900" s="12"/>
    </row>
    <row r="901" spans="1:15">
      <c r="A901" s="16" t="s">
        <v>52</v>
      </c>
      <c r="B901" s="16"/>
      <c r="C901" s="16"/>
      <c r="D901" s="17"/>
      <c r="E901" s="17"/>
      <c r="F901" s="17"/>
      <c r="G901" s="17"/>
      <c r="H901" s="17"/>
      <c r="I901" s="17"/>
    </row>
    <row r="902" spans="1:15">
      <c r="A902" s="18" t="s">
        <v>224</v>
      </c>
      <c r="B902" s="18"/>
      <c r="C902" s="18"/>
      <c r="D902" s="18"/>
      <c r="E902" s="18"/>
      <c r="F902" s="18"/>
      <c r="G902" s="18"/>
      <c r="H902" s="18"/>
      <c r="I902" s="18"/>
      <c r="J902" s="18"/>
    </row>
    <row r="903" spans="1:15">
      <c r="A903" s="19"/>
      <c r="B903" s="17"/>
      <c r="C903" s="20"/>
      <c r="D903" s="20"/>
      <c r="E903" s="20"/>
      <c r="F903" s="20"/>
      <c r="G903" s="20"/>
      <c r="H903" s="17"/>
      <c r="I903" s="17"/>
    </row>
    <row r="904" spans="1:15">
      <c r="A904" s="166" t="s">
        <v>53</v>
      </c>
      <c r="B904" s="168" t="s">
        <v>54</v>
      </c>
      <c r="C904" s="170" t="s">
        <v>222</v>
      </c>
      <c r="D904" s="171" t="s">
        <v>55</v>
      </c>
      <c r="E904" s="172"/>
      <c r="F904" s="172"/>
      <c r="G904" s="173"/>
      <c r="H904" s="174" t="s">
        <v>56</v>
      </c>
      <c r="I904" s="162" t="s">
        <v>57</v>
      </c>
      <c r="J904" s="17"/>
    </row>
    <row r="905" spans="1:15" ht="25.5">
      <c r="A905" s="167"/>
      <c r="B905" s="169"/>
      <c r="C905" s="22"/>
      <c r="D905" s="21" t="s">
        <v>24</v>
      </c>
      <c r="E905" s="21" t="s">
        <v>25</v>
      </c>
      <c r="F905" s="22" t="s">
        <v>122</v>
      </c>
      <c r="G905" s="21" t="s">
        <v>58</v>
      </c>
      <c r="H905" s="175"/>
      <c r="I905" s="163"/>
      <c r="J905" s="164" t="s">
        <v>223</v>
      </c>
      <c r="K905" s="142"/>
    </row>
    <row r="906" spans="1:15">
      <c r="A906" s="23"/>
      <c r="B906" s="24" t="s">
        <v>59</v>
      </c>
      <c r="C906" s="25"/>
      <c r="D906" s="25"/>
      <c r="E906" s="25"/>
      <c r="F906" s="25"/>
      <c r="G906" s="25"/>
      <c r="H906" s="25"/>
      <c r="I906" s="26"/>
      <c r="J906" s="165"/>
      <c r="K906" s="142"/>
    </row>
    <row r="907" spans="1:15">
      <c r="A907" s="121" t="s">
        <v>72</v>
      </c>
      <c r="B907" s="126" t="s">
        <v>47</v>
      </c>
      <c r="C907" s="32">
        <f>+C885</f>
        <v>9800</v>
      </c>
      <c r="D907" s="31"/>
      <c r="E907" s="32">
        <f t="shared" ref="E907:E917" si="485">+D885</f>
        <v>1043000</v>
      </c>
      <c r="F907" s="32"/>
      <c r="G907" s="32"/>
      <c r="H907" s="55">
        <f t="shared" ref="H907:H917" si="486">+F885</f>
        <v>82500</v>
      </c>
      <c r="I907" s="32">
        <f t="shared" ref="I907:I917" si="487">+E885</f>
        <v>975940</v>
      </c>
      <c r="J907" s="30">
        <f t="shared" ref="J907:J908" si="488">+SUM(C907:G907)-(H907+I907)</f>
        <v>-5640</v>
      </c>
      <c r="K907" s="143" t="b">
        <f t="shared" ref="K907:K917" si="489">J907=I885</f>
        <v>1</v>
      </c>
    </row>
    <row r="908" spans="1:15">
      <c r="A908" s="121" t="str">
        <f>+A907</f>
        <v>JUILLET</v>
      </c>
      <c r="B908" s="126" t="s">
        <v>31</v>
      </c>
      <c r="C908" s="32">
        <f>+C886</f>
        <v>2295</v>
      </c>
      <c r="D908" s="31"/>
      <c r="E908" s="32">
        <f t="shared" si="485"/>
        <v>242500</v>
      </c>
      <c r="F908" s="32"/>
      <c r="G908" s="32"/>
      <c r="H908" s="55">
        <f t="shared" si="486"/>
        <v>0</v>
      </c>
      <c r="I908" s="32">
        <f t="shared" si="487"/>
        <v>240000</v>
      </c>
      <c r="J908" s="100">
        <f t="shared" si="488"/>
        <v>4795</v>
      </c>
      <c r="K908" s="143" t="b">
        <f t="shared" si="489"/>
        <v>1</v>
      </c>
    </row>
    <row r="909" spans="1:15">
      <c r="A909" s="121" t="str">
        <f t="shared" ref="A909:A913" si="490">+A908</f>
        <v>JUILLET</v>
      </c>
      <c r="B909" s="128" t="s">
        <v>84</v>
      </c>
      <c r="C909" s="119">
        <f>+C887</f>
        <v>233614</v>
      </c>
      <c r="D909" s="122"/>
      <c r="E909" s="119">
        <f t="shared" si="485"/>
        <v>0</v>
      </c>
      <c r="F909" s="136"/>
      <c r="G909" s="136"/>
      <c r="H909" s="154">
        <f t="shared" si="486"/>
        <v>0</v>
      </c>
      <c r="I909" s="119">
        <f t="shared" si="487"/>
        <v>0</v>
      </c>
      <c r="J909" s="120">
        <f>+SUM(C909:G909)-(H909+I909)</f>
        <v>233614</v>
      </c>
      <c r="K909" s="143" t="b">
        <f t="shared" si="489"/>
        <v>1</v>
      </c>
    </row>
    <row r="910" spans="1:15">
      <c r="A910" s="121" t="str">
        <f t="shared" si="490"/>
        <v>JUILLET</v>
      </c>
      <c r="B910" s="128" t="s">
        <v>83</v>
      </c>
      <c r="C910" s="119">
        <f>+C888</f>
        <v>249769</v>
      </c>
      <c r="D910" s="122"/>
      <c r="E910" s="119">
        <f t="shared" si="485"/>
        <v>0</v>
      </c>
      <c r="F910" s="136"/>
      <c r="G910" s="136"/>
      <c r="H910" s="154">
        <f t="shared" si="486"/>
        <v>0</v>
      </c>
      <c r="I910" s="119">
        <f t="shared" si="487"/>
        <v>0</v>
      </c>
      <c r="J910" s="120">
        <f t="shared" ref="J910:J917" si="491">+SUM(C910:G910)-(H910+I910)</f>
        <v>249769</v>
      </c>
      <c r="K910" s="143" t="b">
        <f t="shared" si="489"/>
        <v>1</v>
      </c>
    </row>
    <row r="911" spans="1:15">
      <c r="A911" s="121" t="str">
        <f t="shared" si="490"/>
        <v>JUILLET</v>
      </c>
      <c r="B911" s="126" t="s">
        <v>142</v>
      </c>
      <c r="C911" s="32">
        <f>+C889</f>
        <v>28600</v>
      </c>
      <c r="D911" s="31"/>
      <c r="E911" s="32">
        <f t="shared" si="485"/>
        <v>389000</v>
      </c>
      <c r="F911" s="32"/>
      <c r="G911" s="103"/>
      <c r="H911" s="55">
        <f t="shared" si="486"/>
        <v>311000</v>
      </c>
      <c r="I911" s="32">
        <f t="shared" si="487"/>
        <v>87785</v>
      </c>
      <c r="J911" s="30">
        <f t="shared" si="491"/>
        <v>18815</v>
      </c>
      <c r="K911" s="143" t="b">
        <f t="shared" si="489"/>
        <v>1</v>
      </c>
    </row>
    <row r="912" spans="1:15">
      <c r="A912" s="121" t="str">
        <f t="shared" si="490"/>
        <v>JUILLET</v>
      </c>
      <c r="B912" s="126" t="s">
        <v>196</v>
      </c>
      <c r="C912" s="32">
        <f t="shared" ref="C912:C917" si="492">+C890</f>
        <v>18000</v>
      </c>
      <c r="D912" s="31"/>
      <c r="E912" s="32">
        <f t="shared" si="485"/>
        <v>354000</v>
      </c>
      <c r="F912" s="32"/>
      <c r="G912" s="103"/>
      <c r="H912" s="55">
        <f t="shared" si="486"/>
        <v>0</v>
      </c>
      <c r="I912" s="32">
        <f t="shared" si="487"/>
        <v>335500</v>
      </c>
      <c r="J912" s="30">
        <f t="shared" si="491"/>
        <v>36500</v>
      </c>
      <c r="K912" s="143" t="b">
        <f t="shared" si="489"/>
        <v>1</v>
      </c>
    </row>
    <row r="913" spans="1:16">
      <c r="A913" s="121" t="str">
        <f t="shared" si="490"/>
        <v>JUILLET</v>
      </c>
      <c r="B913" s="126" t="s">
        <v>30</v>
      </c>
      <c r="C913" s="32">
        <f t="shared" si="492"/>
        <v>262050</v>
      </c>
      <c r="D913" s="31"/>
      <c r="E913" s="32">
        <f t="shared" si="485"/>
        <v>602000</v>
      </c>
      <c r="F913" s="32"/>
      <c r="G913" s="103"/>
      <c r="H913" s="55">
        <f t="shared" si="486"/>
        <v>0</v>
      </c>
      <c r="I913" s="32">
        <f t="shared" si="487"/>
        <v>784500</v>
      </c>
      <c r="J913" s="30">
        <f t="shared" si="491"/>
        <v>79550</v>
      </c>
      <c r="K913" s="143" t="b">
        <f t="shared" si="489"/>
        <v>1</v>
      </c>
    </row>
    <row r="914" spans="1:16">
      <c r="A914" s="121" t="str">
        <f>+A912</f>
        <v>JUILLET</v>
      </c>
      <c r="B914" s="126" t="s">
        <v>93</v>
      </c>
      <c r="C914" s="32">
        <f t="shared" si="492"/>
        <v>11900</v>
      </c>
      <c r="D914" s="31"/>
      <c r="E914" s="32">
        <f t="shared" si="485"/>
        <v>96000</v>
      </c>
      <c r="F914" s="32"/>
      <c r="G914" s="103"/>
      <c r="H914" s="55">
        <f t="shared" si="486"/>
        <v>30000</v>
      </c>
      <c r="I914" s="32">
        <f t="shared" si="487"/>
        <v>72000</v>
      </c>
      <c r="J914" s="30">
        <f t="shared" si="491"/>
        <v>5900</v>
      </c>
      <c r="K914" s="143" t="b">
        <f t="shared" si="489"/>
        <v>1</v>
      </c>
    </row>
    <row r="915" spans="1:16">
      <c r="A915" s="121" t="str">
        <f>+A913</f>
        <v>JUILLET</v>
      </c>
      <c r="B915" s="126" t="s">
        <v>29</v>
      </c>
      <c r="C915" s="32">
        <f t="shared" si="492"/>
        <v>221050</v>
      </c>
      <c r="D915" s="31"/>
      <c r="E915" s="32">
        <f t="shared" si="485"/>
        <v>608500</v>
      </c>
      <c r="F915" s="32"/>
      <c r="G915" s="103"/>
      <c r="H915" s="55">
        <f t="shared" si="486"/>
        <v>0</v>
      </c>
      <c r="I915" s="32">
        <f t="shared" si="487"/>
        <v>799700</v>
      </c>
      <c r="J915" s="30">
        <f t="shared" si="491"/>
        <v>29850</v>
      </c>
      <c r="K915" s="143" t="b">
        <f t="shared" si="489"/>
        <v>1</v>
      </c>
    </row>
    <row r="916" spans="1:16">
      <c r="A916" s="121" t="str">
        <f>+A914</f>
        <v>JUILLET</v>
      </c>
      <c r="B916" s="127" t="s">
        <v>112</v>
      </c>
      <c r="C916" s="32">
        <f t="shared" si="492"/>
        <v>-3959</v>
      </c>
      <c r="D916" s="118"/>
      <c r="E916" s="32">
        <f t="shared" si="485"/>
        <v>1340000</v>
      </c>
      <c r="F916" s="51"/>
      <c r="G916" s="137"/>
      <c r="H916" s="55">
        <f t="shared" si="486"/>
        <v>200000</v>
      </c>
      <c r="I916" s="32">
        <f t="shared" si="487"/>
        <v>12500</v>
      </c>
      <c r="J916" s="30">
        <f t="shared" si="491"/>
        <v>1123541</v>
      </c>
      <c r="K916" s="143" t="b">
        <f t="shared" si="489"/>
        <v>1</v>
      </c>
    </row>
    <row r="917" spans="1:16">
      <c r="A917" s="121" t="str">
        <f>+A915</f>
        <v>JUILLET</v>
      </c>
      <c r="B917" s="127" t="s">
        <v>211</v>
      </c>
      <c r="C917" s="32">
        <f t="shared" si="492"/>
        <v>95000</v>
      </c>
      <c r="D917" s="118"/>
      <c r="E917" s="32">
        <f t="shared" si="485"/>
        <v>248500</v>
      </c>
      <c r="F917" s="51"/>
      <c r="G917" s="137"/>
      <c r="H917" s="55">
        <f t="shared" si="486"/>
        <v>60000</v>
      </c>
      <c r="I917" s="32">
        <f t="shared" si="487"/>
        <v>283500</v>
      </c>
      <c r="J917" s="30">
        <f t="shared" si="491"/>
        <v>0</v>
      </c>
      <c r="K917" s="143" t="b">
        <f t="shared" si="489"/>
        <v>1</v>
      </c>
    </row>
    <row r="918" spans="1:16">
      <c r="A918" s="34" t="s">
        <v>60</v>
      </c>
      <c r="B918" s="35"/>
      <c r="C918" s="35"/>
      <c r="D918" s="35"/>
      <c r="E918" s="35"/>
      <c r="F918" s="35"/>
      <c r="G918" s="35"/>
      <c r="H918" s="35"/>
      <c r="I918" s="35"/>
      <c r="J918" s="36"/>
      <c r="K918" s="142"/>
    </row>
    <row r="919" spans="1:16">
      <c r="A919" s="121" t="str">
        <f>+A917</f>
        <v>JUILLET</v>
      </c>
      <c r="B919" s="37" t="s">
        <v>61</v>
      </c>
      <c r="C919" s="38">
        <f>+C884</f>
        <v>1696326</v>
      </c>
      <c r="D919" s="49"/>
      <c r="E919" s="49">
        <f>D884</f>
        <v>4430000</v>
      </c>
      <c r="F919" s="49"/>
      <c r="G919" s="124"/>
      <c r="H919" s="51">
        <f>+F884</f>
        <v>4570000</v>
      </c>
      <c r="I919" s="125">
        <f>+E884</f>
        <v>1453294</v>
      </c>
      <c r="J919" s="30">
        <f>+SUM(C919:G919)-(H919+I919)</f>
        <v>103032</v>
      </c>
      <c r="K919" s="143" t="b">
        <f>J919=I884</f>
        <v>1</v>
      </c>
    </row>
    <row r="920" spans="1:16">
      <c r="A920" s="43" t="s">
        <v>62</v>
      </c>
      <c r="B920" s="24"/>
      <c r="C920" s="35"/>
      <c r="D920" s="24"/>
      <c r="E920" s="24"/>
      <c r="F920" s="24"/>
      <c r="G920" s="24"/>
      <c r="H920" s="24"/>
      <c r="I920" s="24"/>
      <c r="J920" s="36"/>
      <c r="K920" s="142"/>
    </row>
    <row r="921" spans="1:16">
      <c r="A921" s="121" t="str">
        <f>+A919</f>
        <v>JUILLET</v>
      </c>
      <c r="B921" s="37" t="s">
        <v>155</v>
      </c>
      <c r="C921" s="124">
        <f>+C882</f>
        <v>4291693</v>
      </c>
      <c r="D921" s="131">
        <f>+G882</f>
        <v>0</v>
      </c>
      <c r="E921" s="49"/>
      <c r="F921" s="49"/>
      <c r="G921" s="49"/>
      <c r="H921" s="51">
        <f>+F882</f>
        <v>4100000</v>
      </c>
      <c r="I921" s="53">
        <f>+E882</f>
        <v>23345</v>
      </c>
      <c r="J921" s="30">
        <f>+SUM(C921:G921)-(H921+I921)</f>
        <v>168348</v>
      </c>
      <c r="K921" s="143" t="b">
        <f>+J921=I882</f>
        <v>1</v>
      </c>
    </row>
    <row r="922" spans="1:16">
      <c r="A922" s="121" t="str">
        <f t="shared" ref="A922" si="493">+A921</f>
        <v>JUILLET</v>
      </c>
      <c r="B922" s="37" t="s">
        <v>64</v>
      </c>
      <c r="C922" s="124">
        <f>+C883</f>
        <v>4852627</v>
      </c>
      <c r="D922" s="49">
        <f>+G883</f>
        <v>20402887</v>
      </c>
      <c r="E922" s="48"/>
      <c r="F922" s="48"/>
      <c r="G922" s="48"/>
      <c r="H922" s="32">
        <f>+F883</f>
        <v>0</v>
      </c>
      <c r="I922" s="50">
        <f>+E883</f>
        <v>3777704</v>
      </c>
      <c r="J922" s="30">
        <f>SUM(C922:G922)-(H922+I922)</f>
        <v>21477810</v>
      </c>
      <c r="K922" s="143" t="b">
        <f>+J922=I883</f>
        <v>1</v>
      </c>
    </row>
    <row r="923" spans="1:16" ht="15.75">
      <c r="C923" s="140">
        <f>SUM(C907:C922)</f>
        <v>11968765</v>
      </c>
      <c r="I923" s="139">
        <f>SUM(I907:I922)</f>
        <v>8845768</v>
      </c>
      <c r="J923" s="104">
        <f>+SUM(J907:J922)</f>
        <v>23525884</v>
      </c>
      <c r="K923" s="5" t="b">
        <f>J923=I896</f>
        <v>1</v>
      </c>
    </row>
    <row r="924" spans="1:16" ht="15.75">
      <c r="A924" s="157"/>
      <c r="B924" s="157"/>
      <c r="C924" s="158"/>
      <c r="D924" s="157"/>
      <c r="E924" s="157"/>
      <c r="F924" s="157"/>
      <c r="G924" s="157"/>
      <c r="H924" s="157"/>
      <c r="I924" s="159"/>
      <c r="J924" s="160"/>
      <c r="K924" s="157"/>
      <c r="L924" s="161"/>
      <c r="M924" s="161"/>
      <c r="N924" s="161"/>
      <c r="O924" s="161"/>
      <c r="P924" s="157"/>
    </row>
    <row r="927" spans="1:16" ht="15.75">
      <c r="A927" s="6" t="s">
        <v>36</v>
      </c>
      <c r="B927" s="6" t="s">
        <v>1</v>
      </c>
      <c r="C927" s="6">
        <v>44713</v>
      </c>
      <c r="D927" s="7" t="s">
        <v>37</v>
      </c>
      <c r="E927" s="7" t="s">
        <v>38</v>
      </c>
      <c r="F927" s="7" t="s">
        <v>39</v>
      </c>
      <c r="G927" s="7" t="s">
        <v>40</v>
      </c>
      <c r="H927" s="6">
        <v>44742</v>
      </c>
      <c r="I927" s="7" t="s">
        <v>41</v>
      </c>
      <c r="K927" s="45"/>
      <c r="L927" s="45" t="s">
        <v>42</v>
      </c>
      <c r="M927" s="45" t="s">
        <v>43</v>
      </c>
      <c r="N927" s="45" t="s">
        <v>44</v>
      </c>
      <c r="O927" s="45" t="s">
        <v>45</v>
      </c>
    </row>
    <row r="928" spans="1:16" ht="16.5">
      <c r="A928" s="58" t="str">
        <f>K928</f>
        <v>BCI</v>
      </c>
      <c r="B928" s="59" t="s">
        <v>46</v>
      </c>
      <c r="C928" s="61">
        <v>8575038</v>
      </c>
      <c r="D928" s="61">
        <f>+L928</f>
        <v>0</v>
      </c>
      <c r="E928" s="61">
        <f>+N928</f>
        <v>283345</v>
      </c>
      <c r="F928" s="61">
        <f>+M928</f>
        <v>4000000</v>
      </c>
      <c r="G928" s="61">
        <f t="shared" ref="G928:G938" si="494">+O928</f>
        <v>0</v>
      </c>
      <c r="H928" s="61">
        <v>4291693</v>
      </c>
      <c r="I928" s="61">
        <f>+C928+D928-E928-F928+G928</f>
        <v>4291693</v>
      </c>
      <c r="J928" s="9">
        <f>I928-H928</f>
        <v>0</v>
      </c>
      <c r="K928" s="45" t="s">
        <v>24</v>
      </c>
      <c r="L928" s="47">
        <v>0</v>
      </c>
      <c r="M928" s="47">
        <v>4000000</v>
      </c>
      <c r="N928" s="47">
        <v>283345</v>
      </c>
      <c r="O928" s="47">
        <v>0</v>
      </c>
    </row>
    <row r="929" spans="1:15" ht="16.5">
      <c r="A929" s="58" t="str">
        <f t="shared" ref="A929:A941" si="495">K929</f>
        <v>BCI-Sous Compte</v>
      </c>
      <c r="B929" s="59" t="s">
        <v>46</v>
      </c>
      <c r="C929" s="61">
        <v>12231533</v>
      </c>
      <c r="D929" s="61">
        <f t="shared" ref="D929:D941" si="496">+L929</f>
        <v>0</v>
      </c>
      <c r="E929" s="61">
        <f t="shared" ref="E929:E941" si="497">+N929</f>
        <v>5378906</v>
      </c>
      <c r="F929" s="61">
        <f t="shared" ref="F929:F941" si="498">+M929</f>
        <v>2000000</v>
      </c>
      <c r="G929" s="61">
        <f t="shared" si="494"/>
        <v>0</v>
      </c>
      <c r="H929" s="61">
        <v>4852627</v>
      </c>
      <c r="I929" s="61">
        <f>+C929+D929-E929-F929+G929</f>
        <v>4852627</v>
      </c>
      <c r="J929" s="9">
        <f t="shared" ref="J929:J935" si="499">I929-H929</f>
        <v>0</v>
      </c>
      <c r="K929" s="45" t="s">
        <v>147</v>
      </c>
      <c r="L929" s="47">
        <v>0</v>
      </c>
      <c r="M929" s="47">
        <v>2000000</v>
      </c>
      <c r="N929" s="47">
        <v>5378906</v>
      </c>
      <c r="O929" s="47">
        <v>0</v>
      </c>
    </row>
    <row r="930" spans="1:15" ht="16.5">
      <c r="A930" s="58" t="str">
        <f t="shared" si="495"/>
        <v>Caisse</v>
      </c>
      <c r="B930" s="59" t="s">
        <v>25</v>
      </c>
      <c r="C930" s="61">
        <v>1700406</v>
      </c>
      <c r="D930" s="61">
        <f t="shared" si="496"/>
        <v>6172450</v>
      </c>
      <c r="E930" s="61">
        <f t="shared" si="497"/>
        <v>2587130</v>
      </c>
      <c r="F930" s="61">
        <f t="shared" si="498"/>
        <v>3589400</v>
      </c>
      <c r="G930" s="61">
        <f t="shared" si="494"/>
        <v>0</v>
      </c>
      <c r="H930" s="61">
        <v>1696326</v>
      </c>
      <c r="I930" s="61">
        <f>+C930+D930-E930-F930+G930</f>
        <v>1696326</v>
      </c>
      <c r="J930" s="101">
        <f t="shared" si="499"/>
        <v>0</v>
      </c>
      <c r="K930" s="45" t="s">
        <v>25</v>
      </c>
      <c r="L930" s="47">
        <v>6172450</v>
      </c>
      <c r="M930" s="47">
        <v>3589400</v>
      </c>
      <c r="N930" s="47">
        <v>2587130</v>
      </c>
      <c r="O930" s="47">
        <v>0</v>
      </c>
    </row>
    <row r="931" spans="1:15" ht="16.5">
      <c r="A931" s="58" t="str">
        <f t="shared" si="495"/>
        <v>Crépin</v>
      </c>
      <c r="B931" s="59" t="s">
        <v>153</v>
      </c>
      <c r="C931" s="61">
        <v>15750</v>
      </c>
      <c r="D931" s="61">
        <f t="shared" si="496"/>
        <v>1223400</v>
      </c>
      <c r="E931" s="61">
        <f t="shared" si="497"/>
        <v>1184350</v>
      </c>
      <c r="F931" s="61">
        <f t="shared" si="498"/>
        <v>45000</v>
      </c>
      <c r="G931" s="61">
        <f t="shared" si="494"/>
        <v>0</v>
      </c>
      <c r="H931" s="61">
        <v>9800</v>
      </c>
      <c r="I931" s="61">
        <f>+C931+D931-E931-F931+G931</f>
        <v>9800</v>
      </c>
      <c r="J931" s="9">
        <f t="shared" si="499"/>
        <v>0</v>
      </c>
      <c r="K931" s="45" t="s">
        <v>47</v>
      </c>
      <c r="L931" s="47">
        <v>1223400</v>
      </c>
      <c r="M931" s="47">
        <v>45000</v>
      </c>
      <c r="N931" s="47">
        <v>1184350</v>
      </c>
      <c r="O931" s="47">
        <v>0</v>
      </c>
    </row>
    <row r="932" spans="1:15" ht="16.5">
      <c r="A932" s="58" t="str">
        <f t="shared" si="495"/>
        <v>Evariste</v>
      </c>
      <c r="B932" s="59" t="s">
        <v>154</v>
      </c>
      <c r="C932" s="61">
        <v>8795</v>
      </c>
      <c r="D932" s="61">
        <f t="shared" si="496"/>
        <v>248000</v>
      </c>
      <c r="E932" s="61">
        <f t="shared" si="497"/>
        <v>254500</v>
      </c>
      <c r="F932" s="61">
        <f t="shared" si="498"/>
        <v>0</v>
      </c>
      <c r="G932" s="61">
        <f t="shared" si="494"/>
        <v>0</v>
      </c>
      <c r="H932" s="61">
        <v>2295</v>
      </c>
      <c r="I932" s="61">
        <f t="shared" ref="I932" si="500">+C932+D932-E932-F932+G932</f>
        <v>2295</v>
      </c>
      <c r="J932" s="9">
        <f t="shared" si="499"/>
        <v>0</v>
      </c>
      <c r="K932" s="45" t="s">
        <v>31</v>
      </c>
      <c r="L932" s="47">
        <v>248000</v>
      </c>
      <c r="M932" s="47">
        <v>0</v>
      </c>
      <c r="N932" s="47">
        <v>254500</v>
      </c>
      <c r="O932" s="47">
        <v>0</v>
      </c>
    </row>
    <row r="933" spans="1:15" ht="16.5">
      <c r="A933" s="58" t="str">
        <f t="shared" si="495"/>
        <v>I55S</v>
      </c>
      <c r="B933" s="115" t="s">
        <v>4</v>
      </c>
      <c r="C933" s="117">
        <v>233614</v>
      </c>
      <c r="D933" s="117">
        <f t="shared" si="496"/>
        <v>0</v>
      </c>
      <c r="E933" s="117">
        <f t="shared" si="497"/>
        <v>0</v>
      </c>
      <c r="F933" s="117">
        <f t="shared" si="498"/>
        <v>0</v>
      </c>
      <c r="G933" s="117">
        <f t="shared" si="494"/>
        <v>0</v>
      </c>
      <c r="H933" s="117">
        <v>233614</v>
      </c>
      <c r="I933" s="117">
        <f>+C933+D933-E933-F933+G933</f>
        <v>233614</v>
      </c>
      <c r="J933" s="9">
        <f t="shared" si="499"/>
        <v>0</v>
      </c>
      <c r="K933" s="45" t="s">
        <v>84</v>
      </c>
      <c r="L933" s="47">
        <v>0</v>
      </c>
      <c r="M933" s="47">
        <v>0</v>
      </c>
      <c r="N933" s="47">
        <v>0</v>
      </c>
      <c r="O933" s="47">
        <v>0</v>
      </c>
    </row>
    <row r="934" spans="1:15" ht="16.5">
      <c r="A934" s="58" t="str">
        <f t="shared" si="495"/>
        <v>I73X</v>
      </c>
      <c r="B934" s="115" t="s">
        <v>4</v>
      </c>
      <c r="C934" s="117">
        <v>249769</v>
      </c>
      <c r="D934" s="117">
        <f t="shared" si="496"/>
        <v>0</v>
      </c>
      <c r="E934" s="117">
        <f t="shared" si="497"/>
        <v>0</v>
      </c>
      <c r="F934" s="117">
        <f t="shared" si="498"/>
        <v>0</v>
      </c>
      <c r="G934" s="117">
        <f t="shared" si="494"/>
        <v>0</v>
      </c>
      <c r="H934" s="117">
        <v>249769</v>
      </c>
      <c r="I934" s="117">
        <f t="shared" ref="I934:I937" si="501">+C934+D934-E934-F934+G934</f>
        <v>249769</v>
      </c>
      <c r="J934" s="9">
        <f t="shared" si="499"/>
        <v>0</v>
      </c>
      <c r="K934" s="45" t="s">
        <v>83</v>
      </c>
      <c r="L934" s="47">
        <v>0</v>
      </c>
      <c r="M934" s="47">
        <v>0</v>
      </c>
      <c r="N934" s="47">
        <v>0</v>
      </c>
      <c r="O934" s="47">
        <v>0</v>
      </c>
    </row>
    <row r="935" spans="1:15" ht="16.5">
      <c r="A935" s="58" t="str">
        <f t="shared" si="495"/>
        <v>Grace</v>
      </c>
      <c r="B935" s="97" t="s">
        <v>2</v>
      </c>
      <c r="C935" s="61">
        <v>14700</v>
      </c>
      <c r="D935" s="61">
        <f t="shared" si="496"/>
        <v>994000</v>
      </c>
      <c r="E935" s="61">
        <f t="shared" si="497"/>
        <v>220100</v>
      </c>
      <c r="F935" s="61">
        <f t="shared" si="498"/>
        <v>760000</v>
      </c>
      <c r="G935" s="61">
        <f t="shared" si="494"/>
        <v>0</v>
      </c>
      <c r="H935" s="61">
        <v>28600</v>
      </c>
      <c r="I935" s="61">
        <f t="shared" si="501"/>
        <v>28600</v>
      </c>
      <c r="J935" s="9">
        <f t="shared" si="499"/>
        <v>0</v>
      </c>
      <c r="K935" s="45" t="s">
        <v>142</v>
      </c>
      <c r="L935" s="47">
        <v>994000</v>
      </c>
      <c r="M935" s="47">
        <v>760000</v>
      </c>
      <c r="N935" s="47">
        <v>220100</v>
      </c>
      <c r="O935" s="47">
        <v>0</v>
      </c>
    </row>
    <row r="936" spans="1:15" ht="16.5">
      <c r="A936" s="58" t="str">
        <f t="shared" si="495"/>
        <v>Hurielle</v>
      </c>
      <c r="B936" s="59" t="s">
        <v>153</v>
      </c>
      <c r="C936" s="61">
        <v>46950</v>
      </c>
      <c r="D936" s="61">
        <f t="shared" si="496"/>
        <v>254000</v>
      </c>
      <c r="E936" s="61">
        <f t="shared" si="497"/>
        <v>245500</v>
      </c>
      <c r="F936" s="61">
        <f t="shared" si="498"/>
        <v>37450</v>
      </c>
      <c r="G936" s="61">
        <f t="shared" si="494"/>
        <v>0</v>
      </c>
      <c r="H936" s="61">
        <v>18000</v>
      </c>
      <c r="I936" s="61">
        <f t="shared" si="501"/>
        <v>18000</v>
      </c>
      <c r="J936" s="9">
        <f>I936-H936</f>
        <v>0</v>
      </c>
      <c r="K936" s="45" t="s">
        <v>196</v>
      </c>
      <c r="L936" s="47">
        <v>254000</v>
      </c>
      <c r="M936" s="47">
        <v>37450</v>
      </c>
      <c r="N936" s="47">
        <v>245500</v>
      </c>
      <c r="O936" s="47">
        <v>0</v>
      </c>
    </row>
    <row r="937" spans="1:15" ht="16.5">
      <c r="A937" s="58" t="str">
        <f t="shared" si="495"/>
        <v>I23C</v>
      </c>
      <c r="B937" s="97" t="s">
        <v>4</v>
      </c>
      <c r="C937" s="61">
        <v>112050</v>
      </c>
      <c r="D937" s="61">
        <f t="shared" si="496"/>
        <v>584000</v>
      </c>
      <c r="E937" s="61">
        <f t="shared" si="497"/>
        <v>434000</v>
      </c>
      <c r="F937" s="61">
        <f t="shared" si="498"/>
        <v>0</v>
      </c>
      <c r="G937" s="61">
        <f t="shared" si="494"/>
        <v>0</v>
      </c>
      <c r="H937" s="61">
        <v>262050</v>
      </c>
      <c r="I937" s="61">
        <f t="shared" si="501"/>
        <v>262050</v>
      </c>
      <c r="J937" s="9">
        <f t="shared" ref="J937:J938" si="502">I937-H937</f>
        <v>0</v>
      </c>
      <c r="K937" s="45" t="s">
        <v>30</v>
      </c>
      <c r="L937" s="47">
        <v>584000</v>
      </c>
      <c r="M937" s="47">
        <v>0</v>
      </c>
      <c r="N937" s="47">
        <v>434000</v>
      </c>
      <c r="O937" s="47">
        <v>0</v>
      </c>
    </row>
    <row r="938" spans="1:15" ht="16.5">
      <c r="A938" s="58" t="str">
        <f t="shared" si="495"/>
        <v>Merveille</v>
      </c>
      <c r="B938" s="59" t="s">
        <v>2</v>
      </c>
      <c r="C938" s="61">
        <v>2900</v>
      </c>
      <c r="D938" s="61">
        <f t="shared" si="496"/>
        <v>40000</v>
      </c>
      <c r="E938" s="61">
        <f t="shared" si="497"/>
        <v>31000</v>
      </c>
      <c r="F938" s="61">
        <f t="shared" si="498"/>
        <v>0</v>
      </c>
      <c r="G938" s="61">
        <f t="shared" si="494"/>
        <v>0</v>
      </c>
      <c r="H938" s="61">
        <v>11900</v>
      </c>
      <c r="I938" s="61">
        <f>+C938+D938-E938-F938+G938</f>
        <v>11900</v>
      </c>
      <c r="J938" s="9">
        <f t="shared" si="502"/>
        <v>0</v>
      </c>
      <c r="K938" s="45" t="s">
        <v>93</v>
      </c>
      <c r="L938" s="47">
        <v>40000</v>
      </c>
      <c r="M938" s="47">
        <v>0</v>
      </c>
      <c r="N938" s="47">
        <v>31000</v>
      </c>
      <c r="O938" s="47">
        <v>0</v>
      </c>
    </row>
    <row r="939" spans="1:15" ht="16.5">
      <c r="A939" s="58" t="str">
        <f t="shared" si="495"/>
        <v>P29</v>
      </c>
      <c r="B939" s="59" t="s">
        <v>4</v>
      </c>
      <c r="C939" s="61">
        <v>140700</v>
      </c>
      <c r="D939" s="61">
        <f t="shared" si="496"/>
        <v>638000</v>
      </c>
      <c r="E939" s="61">
        <f t="shared" si="497"/>
        <v>507650</v>
      </c>
      <c r="F939" s="61">
        <f t="shared" si="498"/>
        <v>50000</v>
      </c>
      <c r="G939" s="61">
        <f>+O939</f>
        <v>0</v>
      </c>
      <c r="H939" s="61">
        <v>221050</v>
      </c>
      <c r="I939" s="61">
        <f>+C939+D939-E939-F939+G939</f>
        <v>221050</v>
      </c>
      <c r="J939" s="9">
        <f>I939-H939</f>
        <v>0</v>
      </c>
      <c r="K939" s="45" t="s">
        <v>29</v>
      </c>
      <c r="L939" s="47">
        <v>638000</v>
      </c>
      <c r="M939" s="47">
        <v>50000</v>
      </c>
      <c r="N939" s="47">
        <v>507650</v>
      </c>
      <c r="O939" s="47">
        <v>0</v>
      </c>
    </row>
    <row r="940" spans="1:15" ht="16.5">
      <c r="A940" s="58" t="str">
        <f t="shared" si="495"/>
        <v>Tiffany</v>
      </c>
      <c r="B940" s="59" t="s">
        <v>2</v>
      </c>
      <c r="C940" s="61">
        <v>2241</v>
      </c>
      <c r="D940" s="61">
        <f t="shared" si="496"/>
        <v>0</v>
      </c>
      <c r="E940" s="61">
        <f t="shared" si="497"/>
        <v>6200</v>
      </c>
      <c r="F940" s="61">
        <f t="shared" si="498"/>
        <v>0</v>
      </c>
      <c r="G940" s="61">
        <f t="shared" ref="G940:G941" si="503">+O940</f>
        <v>0</v>
      </c>
      <c r="H940" s="61">
        <v>-3959</v>
      </c>
      <c r="I940" s="61">
        <f t="shared" ref="I940" si="504">+C940+D940-E940-F940+G940</f>
        <v>-3959</v>
      </c>
      <c r="J940" s="9">
        <f t="shared" ref="J940" si="505">I940-H940</f>
        <v>0</v>
      </c>
      <c r="K940" s="45" t="s">
        <v>112</v>
      </c>
      <c r="L940" s="47">
        <v>0</v>
      </c>
      <c r="M940" s="47">
        <v>0</v>
      </c>
      <c r="N940" s="47">
        <v>6200</v>
      </c>
      <c r="O940" s="47">
        <v>0</v>
      </c>
    </row>
    <row r="941" spans="1:15" ht="16.5">
      <c r="A941" s="58" t="str">
        <f t="shared" si="495"/>
        <v>Yan</v>
      </c>
      <c r="B941" s="59" t="s">
        <v>153</v>
      </c>
      <c r="C941" s="61">
        <v>10500</v>
      </c>
      <c r="D941" s="61">
        <f t="shared" si="496"/>
        <v>368000</v>
      </c>
      <c r="E941" s="61">
        <f t="shared" si="497"/>
        <v>243500</v>
      </c>
      <c r="F941" s="61">
        <f t="shared" si="498"/>
        <v>40000</v>
      </c>
      <c r="G941" s="61">
        <f t="shared" si="503"/>
        <v>0</v>
      </c>
      <c r="H941" s="61">
        <v>95000</v>
      </c>
      <c r="I941" s="61">
        <f>+C941+D941-E941-F941+G941</f>
        <v>95000</v>
      </c>
      <c r="J941" s="9">
        <f>I941-H941</f>
        <v>0</v>
      </c>
      <c r="K941" s="45" t="s">
        <v>211</v>
      </c>
      <c r="L941" s="47">
        <v>368000</v>
      </c>
      <c r="M941" s="47">
        <v>40000</v>
      </c>
      <c r="N941" s="47">
        <v>243500</v>
      </c>
      <c r="O941" s="47">
        <v>0</v>
      </c>
    </row>
    <row r="942" spans="1:15" ht="16.5">
      <c r="A942" s="10" t="s">
        <v>50</v>
      </c>
      <c r="B942" s="11"/>
      <c r="C942" s="12">
        <f t="shared" ref="C942:I942" si="506">SUM(C928:C941)</f>
        <v>23344946</v>
      </c>
      <c r="D942" s="57">
        <f t="shared" si="506"/>
        <v>10521850</v>
      </c>
      <c r="E942" s="57">
        <f t="shared" si="506"/>
        <v>11376181</v>
      </c>
      <c r="F942" s="57">
        <f t="shared" si="506"/>
        <v>10521850</v>
      </c>
      <c r="G942" s="57">
        <f t="shared" si="506"/>
        <v>0</v>
      </c>
      <c r="H942" s="57">
        <f t="shared" si="506"/>
        <v>11968765</v>
      </c>
      <c r="I942" s="57">
        <f t="shared" si="506"/>
        <v>11968765</v>
      </c>
      <c r="J942" s="9">
        <f>I942-H942</f>
        <v>0</v>
      </c>
      <c r="K942" s="3"/>
      <c r="L942" s="47">
        <f>+SUM(L928:L941)</f>
        <v>10521850</v>
      </c>
      <c r="M942" s="47">
        <f>+SUM(M928:M941)</f>
        <v>10521850</v>
      </c>
      <c r="N942" s="47">
        <f>+SUM(N928:N941)</f>
        <v>11376181</v>
      </c>
      <c r="O942" s="47">
        <f>+SUM(O928:O940)</f>
        <v>0</v>
      </c>
    </row>
    <row r="943" spans="1:15" ht="16.5">
      <c r="A943" s="10"/>
      <c r="B943" s="11"/>
      <c r="C943" s="12"/>
      <c r="D943" s="13"/>
      <c r="E943" s="12"/>
      <c r="F943" s="13"/>
      <c r="G943" s="12"/>
      <c r="H943" s="12"/>
      <c r="I943" s="133" t="b">
        <f>I942=D945</f>
        <v>1</v>
      </c>
      <c r="L943" s="5"/>
      <c r="M943" s="5"/>
      <c r="N943" s="5"/>
      <c r="O943" s="5"/>
    </row>
    <row r="944" spans="1:15" ht="16.5">
      <c r="A944" s="10" t="s">
        <v>215</v>
      </c>
      <c r="B944" s="11" t="s">
        <v>216</v>
      </c>
      <c r="C944" s="12" t="s">
        <v>217</v>
      </c>
      <c r="D944" s="12" t="s">
        <v>219</v>
      </c>
      <c r="E944" s="12" t="s">
        <v>51</v>
      </c>
      <c r="F944" s="12"/>
      <c r="G944" s="12">
        <f>+D942-F942</f>
        <v>0</v>
      </c>
      <c r="H944" s="12"/>
      <c r="I944" s="12"/>
    </row>
    <row r="945" spans="1:11" ht="16.5">
      <c r="A945" s="14">
        <f>C942</f>
        <v>23344946</v>
      </c>
      <c r="B945" s="15">
        <f>G942</f>
        <v>0</v>
      </c>
      <c r="C945" s="12">
        <f>E942</f>
        <v>11376181</v>
      </c>
      <c r="D945" s="12">
        <f>A945+B945-C945</f>
        <v>11968765</v>
      </c>
      <c r="E945" s="13">
        <f>I942-D945</f>
        <v>0</v>
      </c>
      <c r="F945" s="12"/>
      <c r="G945" s="12"/>
      <c r="H945" s="12"/>
      <c r="I945" s="12"/>
    </row>
    <row r="946" spans="1:11" ht="16.5">
      <c r="A946" s="14"/>
      <c r="B946" s="15"/>
      <c r="C946" s="12"/>
      <c r="D946" s="12"/>
      <c r="E946" s="13"/>
      <c r="F946" s="12"/>
      <c r="G946" s="12"/>
      <c r="H946" s="12"/>
      <c r="I946" s="12"/>
    </row>
    <row r="947" spans="1:11">
      <c r="A947" s="16" t="s">
        <v>52</v>
      </c>
      <c r="B947" s="16"/>
      <c r="C947" s="16"/>
      <c r="D947" s="17"/>
      <c r="E947" s="17"/>
      <c r="F947" s="17"/>
      <c r="G947" s="17"/>
      <c r="H947" s="17"/>
      <c r="I947" s="17"/>
    </row>
    <row r="948" spans="1:11">
      <c r="A948" s="18" t="s">
        <v>218</v>
      </c>
      <c r="B948" s="18"/>
      <c r="C948" s="18"/>
      <c r="D948" s="18"/>
      <c r="E948" s="18"/>
      <c r="F948" s="18"/>
      <c r="G948" s="18"/>
      <c r="H948" s="18"/>
      <c r="I948" s="18"/>
      <c r="J948" s="18"/>
    </row>
    <row r="949" spans="1:11">
      <c r="A949" s="19"/>
      <c r="B949" s="17"/>
      <c r="C949" s="20"/>
      <c r="D949" s="20"/>
      <c r="E949" s="20"/>
      <c r="F949" s="20"/>
      <c r="G949" s="20"/>
      <c r="H949" s="17"/>
      <c r="I949" s="17"/>
    </row>
    <row r="950" spans="1:11">
      <c r="A950" s="166" t="s">
        <v>53</v>
      </c>
      <c r="B950" s="168" t="s">
        <v>54</v>
      </c>
      <c r="C950" s="170" t="s">
        <v>220</v>
      </c>
      <c r="D950" s="171" t="s">
        <v>55</v>
      </c>
      <c r="E950" s="172"/>
      <c r="F950" s="172"/>
      <c r="G950" s="173"/>
      <c r="H950" s="174" t="s">
        <v>56</v>
      </c>
      <c r="I950" s="162" t="s">
        <v>57</v>
      </c>
      <c r="J950" s="17"/>
    </row>
    <row r="951" spans="1:11" ht="25.5">
      <c r="A951" s="167"/>
      <c r="B951" s="169"/>
      <c r="C951" s="22"/>
      <c r="D951" s="21" t="s">
        <v>24</v>
      </c>
      <c r="E951" s="21" t="s">
        <v>25</v>
      </c>
      <c r="F951" s="22" t="s">
        <v>122</v>
      </c>
      <c r="G951" s="21" t="s">
        <v>58</v>
      </c>
      <c r="H951" s="175"/>
      <c r="I951" s="163"/>
      <c r="J951" s="164" t="s">
        <v>221</v>
      </c>
      <c r="K951" s="142"/>
    </row>
    <row r="952" spans="1:11">
      <c r="A952" s="23"/>
      <c r="B952" s="24" t="s">
        <v>59</v>
      </c>
      <c r="C952" s="25"/>
      <c r="D952" s="25"/>
      <c r="E952" s="25"/>
      <c r="F952" s="25"/>
      <c r="G952" s="25"/>
      <c r="H952" s="25"/>
      <c r="I952" s="26"/>
      <c r="J952" s="165"/>
      <c r="K952" s="142"/>
    </row>
    <row r="953" spans="1:11">
      <c r="A953" s="121" t="s">
        <v>134</v>
      </c>
      <c r="B953" s="126" t="s">
        <v>47</v>
      </c>
      <c r="C953" s="32">
        <f>+C931</f>
        <v>15750</v>
      </c>
      <c r="D953" s="31"/>
      <c r="E953" s="32">
        <f t="shared" ref="E953:E961" si="507">+D931</f>
        <v>1223400</v>
      </c>
      <c r="F953" s="32"/>
      <c r="G953" s="32"/>
      <c r="H953" s="55">
        <f t="shared" ref="H953:H961" si="508">+F931</f>
        <v>45000</v>
      </c>
      <c r="I953" s="32">
        <f t="shared" ref="I953:I961" si="509">+E931</f>
        <v>1184350</v>
      </c>
      <c r="J953" s="30">
        <f t="shared" ref="J953:J954" si="510">+SUM(C953:G953)-(H953+I953)</f>
        <v>9800</v>
      </c>
      <c r="K953" s="143" t="b">
        <f t="shared" ref="K953:K963" si="511">J953=I931</f>
        <v>1</v>
      </c>
    </row>
    <row r="954" spans="1:11">
      <c r="A954" s="121" t="str">
        <f>+A953</f>
        <v>JUIN</v>
      </c>
      <c r="B954" s="126" t="s">
        <v>31</v>
      </c>
      <c r="C954" s="32">
        <f>+C932</f>
        <v>8795</v>
      </c>
      <c r="D954" s="31"/>
      <c r="E954" s="32">
        <f t="shared" si="507"/>
        <v>248000</v>
      </c>
      <c r="F954" s="32"/>
      <c r="G954" s="32"/>
      <c r="H954" s="55">
        <f t="shared" si="508"/>
        <v>0</v>
      </c>
      <c r="I954" s="32">
        <f t="shared" si="509"/>
        <v>254500</v>
      </c>
      <c r="J954" s="100">
        <f t="shared" si="510"/>
        <v>2295</v>
      </c>
      <c r="K954" s="143" t="b">
        <f t="shared" si="511"/>
        <v>1</v>
      </c>
    </row>
    <row r="955" spans="1:11">
      <c r="A955" s="121" t="str">
        <f t="shared" ref="A955:A956" si="512">+A954</f>
        <v>JUIN</v>
      </c>
      <c r="B955" s="128" t="s">
        <v>84</v>
      </c>
      <c r="C955" s="119">
        <f>+C933</f>
        <v>233614</v>
      </c>
      <c r="D955" s="122"/>
      <c r="E955" s="119">
        <f t="shared" si="507"/>
        <v>0</v>
      </c>
      <c r="F955" s="136"/>
      <c r="G955" s="136"/>
      <c r="H955" s="154">
        <f t="shared" si="508"/>
        <v>0</v>
      </c>
      <c r="I955" s="119">
        <f t="shared" si="509"/>
        <v>0</v>
      </c>
      <c r="J955" s="120">
        <f>+SUM(C955:G955)-(H955+I955)</f>
        <v>233614</v>
      </c>
      <c r="K955" s="143" t="b">
        <f t="shared" si="511"/>
        <v>1</v>
      </c>
    </row>
    <row r="956" spans="1:11">
      <c r="A956" s="121" t="str">
        <f t="shared" si="512"/>
        <v>JUIN</v>
      </c>
      <c r="B956" s="128" t="s">
        <v>83</v>
      </c>
      <c r="C956" s="119">
        <f>+C934</f>
        <v>249769</v>
      </c>
      <c r="D956" s="122"/>
      <c r="E956" s="119">
        <f t="shared" si="507"/>
        <v>0</v>
      </c>
      <c r="F956" s="136"/>
      <c r="G956" s="136"/>
      <c r="H956" s="154">
        <f t="shared" si="508"/>
        <v>0</v>
      </c>
      <c r="I956" s="119">
        <f t="shared" si="509"/>
        <v>0</v>
      </c>
      <c r="J956" s="120">
        <f t="shared" ref="J956:J963" si="513">+SUM(C956:G956)-(H956+I956)</f>
        <v>249769</v>
      </c>
      <c r="K956" s="143" t="b">
        <f t="shared" si="511"/>
        <v>1</v>
      </c>
    </row>
    <row r="957" spans="1:11">
      <c r="A957" s="121" t="str">
        <f t="shared" ref="A957:A959" si="514">+A956</f>
        <v>JUIN</v>
      </c>
      <c r="B957" s="126" t="s">
        <v>142</v>
      </c>
      <c r="C957" s="32">
        <f>+C935</f>
        <v>14700</v>
      </c>
      <c r="D957" s="31"/>
      <c r="E957" s="32">
        <f t="shared" si="507"/>
        <v>994000</v>
      </c>
      <c r="F957" s="32"/>
      <c r="G957" s="103"/>
      <c r="H957" s="55">
        <f t="shared" si="508"/>
        <v>760000</v>
      </c>
      <c r="I957" s="32">
        <f t="shared" si="509"/>
        <v>220100</v>
      </c>
      <c r="J957" s="30">
        <f t="shared" si="513"/>
        <v>28600</v>
      </c>
      <c r="K957" s="143" t="b">
        <f t="shared" si="511"/>
        <v>1</v>
      </c>
    </row>
    <row r="958" spans="1:11">
      <c r="A958" s="121" t="str">
        <f t="shared" si="514"/>
        <v>JUIN</v>
      </c>
      <c r="B958" s="126" t="s">
        <v>196</v>
      </c>
      <c r="C958" s="32">
        <f t="shared" ref="C958:C961" si="515">+C936</f>
        <v>46950</v>
      </c>
      <c r="D958" s="31"/>
      <c r="E958" s="32">
        <f t="shared" si="507"/>
        <v>254000</v>
      </c>
      <c r="F958" s="32"/>
      <c r="G958" s="103"/>
      <c r="H958" s="55">
        <f t="shared" si="508"/>
        <v>37450</v>
      </c>
      <c r="I958" s="32">
        <f t="shared" si="509"/>
        <v>245500</v>
      </c>
      <c r="J958" s="30">
        <f t="shared" si="513"/>
        <v>18000</v>
      </c>
      <c r="K958" s="143" t="b">
        <f t="shared" si="511"/>
        <v>1</v>
      </c>
    </row>
    <row r="959" spans="1:11">
      <c r="A959" s="121" t="str">
        <f t="shared" si="514"/>
        <v>JUIN</v>
      </c>
      <c r="B959" s="126" t="s">
        <v>30</v>
      </c>
      <c r="C959" s="32">
        <f t="shared" si="515"/>
        <v>112050</v>
      </c>
      <c r="D959" s="31"/>
      <c r="E959" s="32">
        <f t="shared" si="507"/>
        <v>584000</v>
      </c>
      <c r="F959" s="32"/>
      <c r="G959" s="103"/>
      <c r="H959" s="55">
        <f t="shared" si="508"/>
        <v>0</v>
      </c>
      <c r="I959" s="32">
        <f t="shared" si="509"/>
        <v>434000</v>
      </c>
      <c r="J959" s="30">
        <f t="shared" si="513"/>
        <v>262050</v>
      </c>
      <c r="K959" s="143" t="b">
        <f t="shared" si="511"/>
        <v>1</v>
      </c>
    </row>
    <row r="960" spans="1:11">
      <c r="A960" s="121" t="str">
        <f>+A958</f>
        <v>JUIN</v>
      </c>
      <c r="B960" s="126" t="s">
        <v>93</v>
      </c>
      <c r="C960" s="32">
        <f t="shared" si="515"/>
        <v>2900</v>
      </c>
      <c r="D960" s="31"/>
      <c r="E960" s="32">
        <f t="shared" si="507"/>
        <v>40000</v>
      </c>
      <c r="F960" s="32"/>
      <c r="G960" s="103"/>
      <c r="H960" s="55">
        <f t="shared" si="508"/>
        <v>0</v>
      </c>
      <c r="I960" s="32">
        <f t="shared" si="509"/>
        <v>31000</v>
      </c>
      <c r="J960" s="30">
        <f t="shared" si="513"/>
        <v>11900</v>
      </c>
      <c r="K960" s="143" t="b">
        <f t="shared" si="511"/>
        <v>1</v>
      </c>
    </row>
    <row r="961" spans="1:16">
      <c r="A961" s="121" t="str">
        <f>+A959</f>
        <v>JUIN</v>
      </c>
      <c r="B961" s="126" t="s">
        <v>29</v>
      </c>
      <c r="C961" s="32">
        <f t="shared" si="515"/>
        <v>140700</v>
      </c>
      <c r="D961" s="31"/>
      <c r="E961" s="32">
        <f t="shared" si="507"/>
        <v>638000</v>
      </c>
      <c r="F961" s="32"/>
      <c r="G961" s="103"/>
      <c r="H961" s="55">
        <f t="shared" si="508"/>
        <v>50000</v>
      </c>
      <c r="I961" s="32">
        <f t="shared" si="509"/>
        <v>507650</v>
      </c>
      <c r="J961" s="30">
        <f t="shared" si="513"/>
        <v>221050</v>
      </c>
      <c r="K961" s="143" t="b">
        <f t="shared" si="511"/>
        <v>1</v>
      </c>
    </row>
    <row r="962" spans="1:16">
      <c r="A962" s="121" t="str">
        <f>+A960</f>
        <v>JUIN</v>
      </c>
      <c r="B962" s="127" t="s">
        <v>112</v>
      </c>
      <c r="C962" s="32">
        <f t="shared" ref="C962:C963" si="516">+C940</f>
        <v>2241</v>
      </c>
      <c r="D962" s="118"/>
      <c r="E962" s="32">
        <f t="shared" ref="E962:E963" si="517">+D940</f>
        <v>0</v>
      </c>
      <c r="F962" s="51"/>
      <c r="G962" s="137"/>
      <c r="H962" s="55">
        <f t="shared" ref="H962:H963" si="518">+F940</f>
        <v>0</v>
      </c>
      <c r="I962" s="32">
        <f t="shared" ref="I962:I963" si="519">+E940</f>
        <v>6200</v>
      </c>
      <c r="J962" s="30">
        <f t="shared" si="513"/>
        <v>-3959</v>
      </c>
      <c r="K962" s="143" t="b">
        <f t="shared" si="511"/>
        <v>1</v>
      </c>
    </row>
    <row r="963" spans="1:16">
      <c r="A963" s="121" t="str">
        <f>+A961</f>
        <v>JUIN</v>
      </c>
      <c r="B963" s="127" t="s">
        <v>211</v>
      </c>
      <c r="C963" s="32">
        <f t="shared" si="516"/>
        <v>10500</v>
      </c>
      <c r="D963" s="118"/>
      <c r="E963" s="32">
        <f t="shared" si="517"/>
        <v>368000</v>
      </c>
      <c r="F963" s="51"/>
      <c r="G963" s="137"/>
      <c r="H963" s="55">
        <f t="shared" si="518"/>
        <v>40000</v>
      </c>
      <c r="I963" s="32">
        <f t="shared" si="519"/>
        <v>243500</v>
      </c>
      <c r="J963" s="30">
        <f t="shared" si="513"/>
        <v>95000</v>
      </c>
      <c r="K963" s="143" t="b">
        <f t="shared" si="511"/>
        <v>1</v>
      </c>
    </row>
    <row r="964" spans="1:16">
      <c r="A964" s="34" t="s">
        <v>60</v>
      </c>
      <c r="B964" s="35"/>
      <c r="C964" s="35"/>
      <c r="D964" s="35"/>
      <c r="E964" s="35"/>
      <c r="F964" s="35"/>
      <c r="G964" s="35"/>
      <c r="H964" s="35"/>
      <c r="I964" s="35"/>
      <c r="J964" s="36"/>
      <c r="K964" s="142"/>
    </row>
    <row r="965" spans="1:16">
      <c r="A965" s="121" t="str">
        <f>+A963</f>
        <v>JUIN</v>
      </c>
      <c r="B965" s="37" t="s">
        <v>61</v>
      </c>
      <c r="C965" s="38">
        <f>+C930</f>
        <v>1700406</v>
      </c>
      <c r="D965" s="49"/>
      <c r="E965" s="49">
        <f>D930</f>
        <v>6172450</v>
      </c>
      <c r="F965" s="49"/>
      <c r="G965" s="124"/>
      <c r="H965" s="51">
        <f>+F930</f>
        <v>3589400</v>
      </c>
      <c r="I965" s="125">
        <f>+E930</f>
        <v>2587130</v>
      </c>
      <c r="J965" s="30">
        <f>+SUM(C965:G965)-(H965+I965)</f>
        <v>1696326</v>
      </c>
      <c r="K965" s="143" t="b">
        <f>J965=I930</f>
        <v>1</v>
      </c>
    </row>
    <row r="966" spans="1:16">
      <c r="A966" s="43" t="s">
        <v>62</v>
      </c>
      <c r="B966" s="24"/>
      <c r="C966" s="35"/>
      <c r="D966" s="24"/>
      <c r="E966" s="24"/>
      <c r="F966" s="24"/>
      <c r="G966" s="24"/>
      <c r="H966" s="24"/>
      <c r="I966" s="24"/>
      <c r="J966" s="36"/>
      <c r="K966" s="142"/>
    </row>
    <row r="967" spans="1:16">
      <c r="A967" s="121" t="str">
        <f>+A965</f>
        <v>JUIN</v>
      </c>
      <c r="B967" s="37" t="s">
        <v>155</v>
      </c>
      <c r="C967" s="124">
        <f>+C928</f>
        <v>8575038</v>
      </c>
      <c r="D967" s="131">
        <f>+G928</f>
        <v>0</v>
      </c>
      <c r="E967" s="49"/>
      <c r="F967" s="49"/>
      <c r="G967" s="49"/>
      <c r="H967" s="51">
        <f>+F928</f>
        <v>4000000</v>
      </c>
      <c r="I967" s="53">
        <f>+E928</f>
        <v>283345</v>
      </c>
      <c r="J967" s="30">
        <f>+SUM(C967:G967)-(H967+I967)</f>
        <v>4291693</v>
      </c>
      <c r="K967" s="143" t="b">
        <f>+J967=I928</f>
        <v>1</v>
      </c>
    </row>
    <row r="968" spans="1:16">
      <c r="A968" s="121" t="str">
        <f t="shared" ref="A968" si="520">+A967</f>
        <v>JUIN</v>
      </c>
      <c r="B968" s="37" t="s">
        <v>64</v>
      </c>
      <c r="C968" s="124">
        <f>+C929</f>
        <v>12231533</v>
      </c>
      <c r="D968" s="49">
        <f>+G929</f>
        <v>0</v>
      </c>
      <c r="E968" s="48"/>
      <c r="F968" s="48"/>
      <c r="G968" s="48"/>
      <c r="H968" s="32">
        <f>+F929</f>
        <v>2000000</v>
      </c>
      <c r="I968" s="50">
        <f>+E929</f>
        <v>5378906</v>
      </c>
      <c r="J968" s="30">
        <f>SUM(C968:G968)-(H968+I968)</f>
        <v>4852627</v>
      </c>
      <c r="K968" s="143" t="b">
        <f>+J968=I929</f>
        <v>1</v>
      </c>
    </row>
    <row r="969" spans="1:16" ht="15.75">
      <c r="C969" s="140">
        <f>SUM(C953:C968)</f>
        <v>23344946</v>
      </c>
      <c r="I969" s="139">
        <f>SUM(I953:I968)</f>
        <v>11376181</v>
      </c>
      <c r="J969" s="104">
        <f>+SUM(J953:J968)</f>
        <v>11968765</v>
      </c>
      <c r="K969" s="5" t="b">
        <f>J969=I942</f>
        <v>1</v>
      </c>
    </row>
    <row r="970" spans="1:16" ht="15.75">
      <c r="A970" s="157"/>
      <c r="B970" s="157"/>
      <c r="C970" s="158"/>
      <c r="D970" s="157"/>
      <c r="E970" s="157"/>
      <c r="F970" s="157"/>
      <c r="G970" s="157"/>
      <c r="H970" s="157"/>
      <c r="I970" s="159"/>
      <c r="J970" s="160"/>
      <c r="K970" s="157"/>
      <c r="L970" s="161"/>
      <c r="M970" s="161"/>
      <c r="N970" s="161"/>
      <c r="O970" s="161"/>
      <c r="P970" s="157"/>
    </row>
    <row r="972" spans="1:16" ht="15.75">
      <c r="A972" s="6" t="s">
        <v>36</v>
      </c>
      <c r="B972" s="6" t="s">
        <v>1</v>
      </c>
      <c r="C972" s="6">
        <v>44682</v>
      </c>
      <c r="D972" s="7" t="s">
        <v>37</v>
      </c>
      <c r="E972" s="7" t="s">
        <v>38</v>
      </c>
      <c r="F972" s="7" t="s">
        <v>39</v>
      </c>
      <c r="G972" s="7" t="s">
        <v>40</v>
      </c>
      <c r="H972" s="6">
        <v>44712</v>
      </c>
      <c r="I972" s="7" t="s">
        <v>41</v>
      </c>
      <c r="K972" s="45"/>
      <c r="L972" s="45" t="s">
        <v>42</v>
      </c>
      <c r="M972" s="45" t="s">
        <v>43</v>
      </c>
      <c r="N972" s="45" t="s">
        <v>44</v>
      </c>
      <c r="O972" s="45" t="s">
        <v>45</v>
      </c>
    </row>
    <row r="973" spans="1:16" ht="16.5">
      <c r="A973" s="58" t="str">
        <f>K973</f>
        <v>BCI</v>
      </c>
      <c r="B973" s="59" t="s">
        <v>46</v>
      </c>
      <c r="C973" s="61">
        <v>4154435</v>
      </c>
      <c r="D973" s="61">
        <f>+L973</f>
        <v>0</v>
      </c>
      <c r="E973" s="61">
        <f>+N973</f>
        <v>543345</v>
      </c>
      <c r="F973" s="61">
        <f>+M973</f>
        <v>7000000</v>
      </c>
      <c r="G973" s="61">
        <f t="shared" ref="G973:G984" si="521">+O973</f>
        <v>11963948</v>
      </c>
      <c r="H973" s="61">
        <v>8575038</v>
      </c>
      <c r="I973" s="61">
        <f>+C973+D973-E973-F973+G973</f>
        <v>8575038</v>
      </c>
      <c r="J973" s="9">
        <f>I973-H973</f>
        <v>0</v>
      </c>
      <c r="K973" s="45" t="s">
        <v>24</v>
      </c>
      <c r="L973" s="47">
        <v>0</v>
      </c>
      <c r="M973" s="47">
        <v>7000000</v>
      </c>
      <c r="N973" s="47">
        <v>543345</v>
      </c>
      <c r="O973" s="47">
        <v>11963948</v>
      </c>
    </row>
    <row r="974" spans="1:16" ht="16.5">
      <c r="A974" s="58" t="str">
        <f t="shared" ref="A974:A987" si="522">K974</f>
        <v>BCI-Sous Compte</v>
      </c>
      <c r="B974" s="59" t="s">
        <v>46</v>
      </c>
      <c r="C974" s="61">
        <v>16450956</v>
      </c>
      <c r="D974" s="61">
        <f t="shared" ref="D974:D987" si="523">+L974</f>
        <v>0</v>
      </c>
      <c r="E974" s="61">
        <f t="shared" ref="E974:E987" si="524">+N974</f>
        <v>4219423</v>
      </c>
      <c r="F974" s="61">
        <f t="shared" ref="F974:F987" si="525">+M974</f>
        <v>0</v>
      </c>
      <c r="G974" s="61">
        <f t="shared" si="521"/>
        <v>0</v>
      </c>
      <c r="H974" s="61">
        <v>12231533</v>
      </c>
      <c r="I974" s="61">
        <f>+C974+D974-E974-F974+G974</f>
        <v>12231533</v>
      </c>
      <c r="J974" s="9">
        <f t="shared" ref="J974:J981" si="526">I974-H974</f>
        <v>0</v>
      </c>
      <c r="K974" s="45" t="s">
        <v>147</v>
      </c>
      <c r="L974" s="47">
        <v>0</v>
      </c>
      <c r="M974" s="47">
        <v>0</v>
      </c>
      <c r="N974" s="47">
        <v>4219423</v>
      </c>
      <c r="O974" s="47">
        <v>0</v>
      </c>
    </row>
    <row r="975" spans="1:16" ht="16.5">
      <c r="A975" s="58" t="str">
        <f t="shared" si="522"/>
        <v>Caisse</v>
      </c>
      <c r="B975" s="59" t="s">
        <v>25</v>
      </c>
      <c r="C975" s="61">
        <v>963113</v>
      </c>
      <c r="D975" s="61">
        <f t="shared" si="523"/>
        <v>7684335</v>
      </c>
      <c r="E975" s="61">
        <f t="shared" si="524"/>
        <v>2033042</v>
      </c>
      <c r="F975" s="61">
        <f t="shared" si="525"/>
        <v>4914000</v>
      </c>
      <c r="G975" s="61">
        <f t="shared" si="521"/>
        <v>0</v>
      </c>
      <c r="H975" s="61">
        <v>1700406</v>
      </c>
      <c r="I975" s="61">
        <f>+C975+D975-E975-F975+G975</f>
        <v>1700406</v>
      </c>
      <c r="J975" s="101">
        <f t="shared" si="526"/>
        <v>0</v>
      </c>
      <c r="K975" s="45" t="s">
        <v>25</v>
      </c>
      <c r="L975" s="47">
        <v>7684335</v>
      </c>
      <c r="M975" s="47">
        <v>4914000</v>
      </c>
      <c r="N975" s="47">
        <v>2033042</v>
      </c>
      <c r="O975" s="47">
        <v>0</v>
      </c>
    </row>
    <row r="976" spans="1:16" ht="16.5">
      <c r="A976" s="58" t="str">
        <f t="shared" si="522"/>
        <v>Crépin</v>
      </c>
      <c r="B976" s="59" t="s">
        <v>153</v>
      </c>
      <c r="C976" s="61">
        <v>21850</v>
      </c>
      <c r="D976" s="61">
        <f t="shared" si="523"/>
        <v>1282000</v>
      </c>
      <c r="E976" s="61">
        <f t="shared" si="524"/>
        <v>1288100</v>
      </c>
      <c r="F976" s="61">
        <f t="shared" si="525"/>
        <v>0</v>
      </c>
      <c r="G976" s="61">
        <f t="shared" si="521"/>
        <v>0</v>
      </c>
      <c r="H976" s="61">
        <v>15750</v>
      </c>
      <c r="I976" s="61">
        <f>+C976+D976-E976-F976+G976</f>
        <v>15750</v>
      </c>
      <c r="J976" s="9">
        <f t="shared" si="526"/>
        <v>0</v>
      </c>
      <c r="K976" s="45" t="s">
        <v>47</v>
      </c>
      <c r="L976" s="47">
        <v>1282000</v>
      </c>
      <c r="M976" s="47">
        <v>0</v>
      </c>
      <c r="N976" s="47">
        <v>1288100</v>
      </c>
      <c r="O976" s="47">
        <v>0</v>
      </c>
    </row>
    <row r="977" spans="1:15" ht="16.5">
      <c r="A977" s="58" t="str">
        <f t="shared" si="522"/>
        <v>Evariste</v>
      </c>
      <c r="B977" s="59" t="s">
        <v>154</v>
      </c>
      <c r="C977" s="61">
        <v>7995</v>
      </c>
      <c r="D977" s="61">
        <f t="shared" si="523"/>
        <v>262000</v>
      </c>
      <c r="E977" s="61">
        <f t="shared" si="524"/>
        <v>261200</v>
      </c>
      <c r="F977" s="61">
        <f t="shared" si="525"/>
        <v>0</v>
      </c>
      <c r="G977" s="61">
        <f t="shared" si="521"/>
        <v>0</v>
      </c>
      <c r="H977" s="61">
        <v>8795</v>
      </c>
      <c r="I977" s="61">
        <f t="shared" ref="I977" si="527">+C977+D977-E977-F977+G977</f>
        <v>8795</v>
      </c>
      <c r="J977" s="9">
        <f t="shared" si="526"/>
        <v>0</v>
      </c>
      <c r="K977" s="45" t="s">
        <v>31</v>
      </c>
      <c r="L977" s="47">
        <v>262000</v>
      </c>
      <c r="M977" s="47">
        <v>0</v>
      </c>
      <c r="N977" s="47">
        <v>261200</v>
      </c>
      <c r="O977" s="47">
        <v>0</v>
      </c>
    </row>
    <row r="978" spans="1:15" ht="16.5">
      <c r="A978" s="58" t="str">
        <f t="shared" si="522"/>
        <v>Godfré</v>
      </c>
      <c r="B978" s="59" t="s">
        <v>153</v>
      </c>
      <c r="C978" s="61">
        <v>156335</v>
      </c>
      <c r="D978" s="61">
        <f t="shared" si="523"/>
        <v>307000</v>
      </c>
      <c r="E978" s="61">
        <f t="shared" si="524"/>
        <v>308500</v>
      </c>
      <c r="F978" s="61">
        <f t="shared" si="525"/>
        <v>154835</v>
      </c>
      <c r="G978" s="61">
        <f t="shared" si="521"/>
        <v>0</v>
      </c>
      <c r="H978" s="61">
        <v>0</v>
      </c>
      <c r="I978" s="61">
        <f>+C978+D978-E978-F978+G978</f>
        <v>0</v>
      </c>
      <c r="J978" s="9">
        <f t="shared" si="526"/>
        <v>0</v>
      </c>
      <c r="K978" s="45" t="s">
        <v>143</v>
      </c>
      <c r="L978" s="47">
        <v>307000</v>
      </c>
      <c r="M978" s="47">
        <v>154835</v>
      </c>
      <c r="N978" s="47">
        <v>308500</v>
      </c>
      <c r="O978" s="47">
        <v>0</v>
      </c>
    </row>
    <row r="979" spans="1:15" ht="16.5">
      <c r="A979" s="58" t="str">
        <f t="shared" si="522"/>
        <v>I55S</v>
      </c>
      <c r="B979" s="115" t="s">
        <v>4</v>
      </c>
      <c r="C979" s="117">
        <v>233614</v>
      </c>
      <c r="D979" s="117">
        <f t="shared" si="523"/>
        <v>0</v>
      </c>
      <c r="E979" s="117">
        <f t="shared" si="524"/>
        <v>0</v>
      </c>
      <c r="F979" s="117">
        <f t="shared" si="525"/>
        <v>0</v>
      </c>
      <c r="G979" s="117">
        <f t="shared" si="521"/>
        <v>0</v>
      </c>
      <c r="H979" s="117">
        <v>233614</v>
      </c>
      <c r="I979" s="117">
        <f>+C979+D979-E979-F979+G979</f>
        <v>233614</v>
      </c>
      <c r="J979" s="9">
        <f t="shared" si="526"/>
        <v>0</v>
      </c>
      <c r="K979" s="45" t="s">
        <v>84</v>
      </c>
      <c r="L979" s="47">
        <v>0</v>
      </c>
      <c r="M979" s="47">
        <v>0</v>
      </c>
      <c r="N979" s="47">
        <v>0</v>
      </c>
      <c r="O979" s="47">
        <v>0</v>
      </c>
    </row>
    <row r="980" spans="1:15" ht="16.5">
      <c r="A980" s="58" t="str">
        <f t="shared" si="522"/>
        <v>I73X</v>
      </c>
      <c r="B980" s="115" t="s">
        <v>4</v>
      </c>
      <c r="C980" s="117">
        <v>249769</v>
      </c>
      <c r="D980" s="117">
        <f t="shared" si="523"/>
        <v>0</v>
      </c>
      <c r="E980" s="117">
        <f t="shared" si="524"/>
        <v>0</v>
      </c>
      <c r="F980" s="117">
        <f t="shared" si="525"/>
        <v>0</v>
      </c>
      <c r="G980" s="117">
        <f t="shared" si="521"/>
        <v>0</v>
      </c>
      <c r="H980" s="117">
        <v>249769</v>
      </c>
      <c r="I980" s="117">
        <f t="shared" ref="I980:I983" si="528">+C980+D980-E980-F980+G980</f>
        <v>249769</v>
      </c>
      <c r="J980" s="9">
        <f t="shared" si="526"/>
        <v>0</v>
      </c>
      <c r="K980" s="45" t="s">
        <v>83</v>
      </c>
      <c r="L980" s="47">
        <v>0</v>
      </c>
      <c r="M980" s="47">
        <v>0</v>
      </c>
      <c r="N980" s="47">
        <v>0</v>
      </c>
      <c r="O980" s="47">
        <v>0</v>
      </c>
    </row>
    <row r="981" spans="1:15" ht="16.5">
      <c r="A981" s="58" t="str">
        <f t="shared" si="522"/>
        <v>Grace</v>
      </c>
      <c r="B981" s="97" t="s">
        <v>2</v>
      </c>
      <c r="C981" s="61">
        <v>10200</v>
      </c>
      <c r="D981" s="61">
        <f t="shared" si="523"/>
        <v>25000</v>
      </c>
      <c r="E981" s="61">
        <f t="shared" si="524"/>
        <v>20500</v>
      </c>
      <c r="F981" s="61">
        <f t="shared" si="525"/>
        <v>0</v>
      </c>
      <c r="G981" s="61">
        <f t="shared" si="521"/>
        <v>0</v>
      </c>
      <c r="H981" s="61">
        <v>14700</v>
      </c>
      <c r="I981" s="61">
        <f t="shared" si="528"/>
        <v>14700</v>
      </c>
      <c r="J981" s="9">
        <f t="shared" si="526"/>
        <v>0</v>
      </c>
      <c r="K981" s="45" t="s">
        <v>142</v>
      </c>
      <c r="L981" s="47">
        <v>25000</v>
      </c>
      <c r="M981" s="47">
        <v>0</v>
      </c>
      <c r="N981" s="47">
        <v>20500</v>
      </c>
      <c r="O981" s="47">
        <v>0</v>
      </c>
    </row>
    <row r="982" spans="1:15" ht="16.5">
      <c r="A982" s="58" t="str">
        <f t="shared" si="522"/>
        <v>Hurielle</v>
      </c>
      <c r="B982" s="59" t="s">
        <v>153</v>
      </c>
      <c r="C982" s="61">
        <v>43500</v>
      </c>
      <c r="D982" s="61">
        <f t="shared" si="523"/>
        <v>701000</v>
      </c>
      <c r="E982" s="61">
        <f t="shared" si="524"/>
        <v>697550</v>
      </c>
      <c r="F982" s="61">
        <f t="shared" si="525"/>
        <v>0</v>
      </c>
      <c r="G982" s="61">
        <f t="shared" si="521"/>
        <v>0</v>
      </c>
      <c r="H982" s="61">
        <v>46950</v>
      </c>
      <c r="I982" s="61">
        <f t="shared" si="528"/>
        <v>46950</v>
      </c>
      <c r="J982" s="9">
        <f>I982-H982</f>
        <v>0</v>
      </c>
      <c r="K982" s="45" t="s">
        <v>196</v>
      </c>
      <c r="L982" s="47">
        <v>701000</v>
      </c>
      <c r="M982" s="47">
        <v>0</v>
      </c>
      <c r="N982" s="47">
        <v>697550</v>
      </c>
      <c r="O982" s="47">
        <v>0</v>
      </c>
    </row>
    <row r="983" spans="1:15" ht="16.5">
      <c r="A983" s="58" t="str">
        <f t="shared" si="522"/>
        <v>I23C</v>
      </c>
      <c r="B983" s="97" t="s">
        <v>4</v>
      </c>
      <c r="C983" s="61">
        <v>177550</v>
      </c>
      <c r="D983" s="61">
        <f t="shared" si="523"/>
        <v>969000</v>
      </c>
      <c r="E983" s="61">
        <f t="shared" si="524"/>
        <v>814500</v>
      </c>
      <c r="F983" s="61">
        <f t="shared" si="525"/>
        <v>220000</v>
      </c>
      <c r="G983" s="61">
        <f t="shared" si="521"/>
        <v>0</v>
      </c>
      <c r="H983" s="61">
        <v>112050</v>
      </c>
      <c r="I983" s="61">
        <f t="shared" si="528"/>
        <v>112050</v>
      </c>
      <c r="J983" s="9">
        <f t="shared" ref="J983:J984" si="529">I983-H983</f>
        <v>0</v>
      </c>
      <c r="K983" s="45" t="s">
        <v>30</v>
      </c>
      <c r="L983" s="47">
        <v>969000</v>
      </c>
      <c r="M983" s="47">
        <v>220000</v>
      </c>
      <c r="N983" s="47">
        <v>814500</v>
      </c>
      <c r="O983" s="47">
        <v>0</v>
      </c>
    </row>
    <row r="984" spans="1:15" ht="16.5">
      <c r="A984" s="58" t="str">
        <f t="shared" si="522"/>
        <v>Merveille</v>
      </c>
      <c r="B984" s="59" t="s">
        <v>2</v>
      </c>
      <c r="C984" s="61">
        <v>4400</v>
      </c>
      <c r="D984" s="61">
        <f t="shared" si="523"/>
        <v>170000</v>
      </c>
      <c r="E984" s="61">
        <f t="shared" si="524"/>
        <v>161500</v>
      </c>
      <c r="F984" s="61">
        <f t="shared" si="525"/>
        <v>10000</v>
      </c>
      <c r="G984" s="61">
        <f t="shared" si="521"/>
        <v>0</v>
      </c>
      <c r="H984" s="61">
        <v>2900</v>
      </c>
      <c r="I984" s="61">
        <f>+C984+D984-E984-F984+G984</f>
        <v>2900</v>
      </c>
      <c r="J984" s="9">
        <f t="shared" si="529"/>
        <v>0</v>
      </c>
      <c r="K984" s="45" t="s">
        <v>93</v>
      </c>
      <c r="L984" s="47">
        <v>170000</v>
      </c>
      <c r="M984" s="47">
        <v>10000</v>
      </c>
      <c r="N984" s="47">
        <v>161500</v>
      </c>
      <c r="O984" s="47">
        <v>0</v>
      </c>
    </row>
    <row r="985" spans="1:15" ht="16.5">
      <c r="A985" s="58" t="str">
        <f t="shared" si="522"/>
        <v>P29</v>
      </c>
      <c r="B985" s="59" t="s">
        <v>4</v>
      </c>
      <c r="C985" s="61">
        <v>294700</v>
      </c>
      <c r="D985" s="61">
        <f t="shared" si="523"/>
        <v>671000</v>
      </c>
      <c r="E985" s="61">
        <f t="shared" si="524"/>
        <v>525000</v>
      </c>
      <c r="F985" s="61">
        <f t="shared" si="525"/>
        <v>300000</v>
      </c>
      <c r="G985" s="61">
        <f>+O985</f>
        <v>0</v>
      </c>
      <c r="H985" s="61">
        <v>140700</v>
      </c>
      <c r="I985" s="61">
        <f>+C985+D985-E985-F985+G985</f>
        <v>140700</v>
      </c>
      <c r="J985" s="9">
        <f>I985-H985</f>
        <v>0</v>
      </c>
      <c r="K985" s="45" t="s">
        <v>29</v>
      </c>
      <c r="L985" s="47">
        <v>671000</v>
      </c>
      <c r="M985" s="47">
        <v>300000</v>
      </c>
      <c r="N985" s="47">
        <v>525000</v>
      </c>
      <c r="O985" s="47">
        <v>0</v>
      </c>
    </row>
    <row r="986" spans="1:15" ht="16.5">
      <c r="A986" s="58" t="str">
        <f t="shared" si="522"/>
        <v>Paule</v>
      </c>
      <c r="B986" s="59" t="s">
        <v>153</v>
      </c>
      <c r="C986" s="61">
        <v>13500</v>
      </c>
      <c r="D986" s="61">
        <f t="shared" si="523"/>
        <v>85000</v>
      </c>
      <c r="E986" s="61">
        <f t="shared" si="524"/>
        <v>89000</v>
      </c>
      <c r="F986" s="61">
        <f t="shared" si="525"/>
        <v>9500</v>
      </c>
      <c r="G986" s="61">
        <f>+O986</f>
        <v>0</v>
      </c>
      <c r="H986" s="61">
        <v>0</v>
      </c>
      <c r="I986" s="61">
        <f>+C986+D986-E986-F986+G986</f>
        <v>0</v>
      </c>
      <c r="J986" s="9">
        <f>I986-H986</f>
        <v>0</v>
      </c>
      <c r="K986" s="45" t="s">
        <v>195</v>
      </c>
      <c r="L986" s="47">
        <v>85000</v>
      </c>
      <c r="M986" s="47">
        <v>9500</v>
      </c>
      <c r="N986" s="47">
        <v>89000</v>
      </c>
      <c r="O986" s="47">
        <v>0</v>
      </c>
    </row>
    <row r="987" spans="1:15" ht="16.5">
      <c r="A987" s="58" t="str">
        <f t="shared" si="522"/>
        <v>Tiffany</v>
      </c>
      <c r="B987" s="59" t="s">
        <v>2</v>
      </c>
      <c r="C987" s="61">
        <v>-7259</v>
      </c>
      <c r="D987" s="61">
        <f t="shared" si="523"/>
        <v>329000</v>
      </c>
      <c r="E987" s="61">
        <f t="shared" si="524"/>
        <v>93500</v>
      </c>
      <c r="F987" s="61">
        <f t="shared" si="525"/>
        <v>226000</v>
      </c>
      <c r="G987" s="61">
        <f t="shared" ref="G987" si="530">+O987</f>
        <v>0</v>
      </c>
      <c r="H987" s="61">
        <v>2241</v>
      </c>
      <c r="I987" s="61">
        <f t="shared" ref="I987" si="531">+C987+D987-E987-F987+G987</f>
        <v>2241</v>
      </c>
      <c r="J987" s="9">
        <f t="shared" ref="J987" si="532">I987-H987</f>
        <v>0</v>
      </c>
      <c r="K987" s="45" t="s">
        <v>112</v>
      </c>
      <c r="L987" s="47">
        <v>329000</v>
      </c>
      <c r="M987" s="47">
        <v>226000</v>
      </c>
      <c r="N987" s="47">
        <v>93500</v>
      </c>
      <c r="O987" s="47">
        <v>0</v>
      </c>
    </row>
    <row r="988" spans="1:15" ht="16.5">
      <c r="A988" s="58" t="str">
        <f t="shared" ref="A988" si="533">K988</f>
        <v>Yan</v>
      </c>
      <c r="B988" s="59" t="s">
        <v>153</v>
      </c>
      <c r="C988" s="61">
        <v>0</v>
      </c>
      <c r="D988" s="61">
        <f t="shared" ref="D988" si="534">+L988</f>
        <v>349000</v>
      </c>
      <c r="E988" s="61">
        <f t="shared" ref="E988" si="535">+N988</f>
        <v>338500</v>
      </c>
      <c r="F988" s="61">
        <f t="shared" ref="F988" si="536">+M988</f>
        <v>0</v>
      </c>
      <c r="G988" s="61">
        <f t="shared" ref="G988" si="537">+O988</f>
        <v>0</v>
      </c>
      <c r="H988" s="61">
        <v>10500</v>
      </c>
      <c r="I988" s="61">
        <f>+C988+D988-E988-F988+G988</f>
        <v>10500</v>
      </c>
      <c r="J988" s="9">
        <f>I988-H988</f>
        <v>0</v>
      </c>
      <c r="K988" s="45" t="s">
        <v>211</v>
      </c>
      <c r="L988" s="47">
        <v>349000</v>
      </c>
      <c r="M988" s="47">
        <v>0</v>
      </c>
      <c r="N988" s="47">
        <v>338500</v>
      </c>
      <c r="O988" s="47">
        <v>0</v>
      </c>
    </row>
    <row r="989" spans="1:15" ht="16.5">
      <c r="A989" s="10" t="s">
        <v>50</v>
      </c>
      <c r="B989" s="11"/>
      <c r="C989" s="12">
        <f t="shared" ref="C989:I989" si="538">SUM(C973:C988)</f>
        <v>22774658</v>
      </c>
      <c r="D989" s="57">
        <f t="shared" si="538"/>
        <v>12834335</v>
      </c>
      <c r="E989" s="57">
        <f t="shared" si="538"/>
        <v>11393660</v>
      </c>
      <c r="F989" s="57">
        <f t="shared" si="538"/>
        <v>12834335</v>
      </c>
      <c r="G989" s="57">
        <f t="shared" si="538"/>
        <v>11963948</v>
      </c>
      <c r="H989" s="57">
        <f t="shared" si="538"/>
        <v>23344946</v>
      </c>
      <c r="I989" s="57">
        <f t="shared" si="538"/>
        <v>23344946</v>
      </c>
      <c r="J989" s="9">
        <f>I989-H989</f>
        <v>0</v>
      </c>
      <c r="K989" s="3"/>
      <c r="L989" s="47">
        <f>+SUM(L973:L988)</f>
        <v>12834335</v>
      </c>
      <c r="M989" s="47">
        <f>+SUM(M973:M988)</f>
        <v>12834335</v>
      </c>
      <c r="N989" s="47">
        <f>+SUM(N973:N988)</f>
        <v>11393660</v>
      </c>
      <c r="O989" s="47">
        <f>+SUM(O973:O987)</f>
        <v>11963948</v>
      </c>
    </row>
    <row r="990" spans="1:15" ht="16.5">
      <c r="A990" s="10"/>
      <c r="B990" s="11"/>
      <c r="C990" s="12"/>
      <c r="D990" s="13"/>
      <c r="E990" s="12"/>
      <c r="F990" s="13"/>
      <c r="G990" s="12"/>
      <c r="H990" s="12"/>
      <c r="I990" s="133" t="b">
        <f>I989=D992</f>
        <v>1</v>
      </c>
      <c r="L990" s="5"/>
      <c r="M990" s="5"/>
      <c r="N990" s="5"/>
      <c r="O990" s="5"/>
    </row>
    <row r="991" spans="1:15" ht="16.5">
      <c r="A991" s="10" t="s">
        <v>209</v>
      </c>
      <c r="B991" s="11" t="s">
        <v>208</v>
      </c>
      <c r="C991" s="12" t="s">
        <v>207</v>
      </c>
      <c r="D991" s="12" t="s">
        <v>213</v>
      </c>
      <c r="E991" s="12" t="s">
        <v>51</v>
      </c>
      <c r="F991" s="12"/>
      <c r="G991" s="12">
        <f>+D989-F989</f>
        <v>0</v>
      </c>
      <c r="H991" s="12"/>
      <c r="I991" s="12"/>
    </row>
    <row r="992" spans="1:15" ht="16.5">
      <c r="A992" s="14">
        <f>C989</f>
        <v>22774658</v>
      </c>
      <c r="B992" s="15">
        <f>G989</f>
        <v>11963948</v>
      </c>
      <c r="C992" s="12">
        <f>E989</f>
        <v>11393660</v>
      </c>
      <c r="D992" s="12">
        <f>A992+B992-C992</f>
        <v>23344946</v>
      </c>
      <c r="E992" s="13">
        <f>I989-D992</f>
        <v>0</v>
      </c>
      <c r="F992" s="12"/>
      <c r="G992" s="12"/>
      <c r="H992" s="12"/>
      <c r="I992" s="12"/>
    </row>
    <row r="993" spans="1:11" ht="16.5">
      <c r="A993" s="14"/>
      <c r="B993" s="15"/>
      <c r="C993" s="12"/>
      <c r="D993" s="12"/>
      <c r="E993" s="13"/>
      <c r="F993" s="12"/>
      <c r="G993" s="12"/>
      <c r="H993" s="12"/>
      <c r="I993" s="12"/>
    </row>
    <row r="994" spans="1:11">
      <c r="A994" s="16" t="s">
        <v>52</v>
      </c>
      <c r="B994" s="16"/>
      <c r="C994" s="16"/>
      <c r="D994" s="17"/>
      <c r="E994" s="17"/>
      <c r="F994" s="17"/>
      <c r="G994" s="17"/>
      <c r="H994" s="17"/>
      <c r="I994" s="17"/>
    </row>
    <row r="995" spans="1:11">
      <c r="A995" s="18" t="s">
        <v>214</v>
      </c>
      <c r="B995" s="18"/>
      <c r="C995" s="18"/>
      <c r="D995" s="18"/>
      <c r="E995" s="18"/>
      <c r="F995" s="18"/>
      <c r="G995" s="18"/>
      <c r="H995" s="18"/>
      <c r="I995" s="18"/>
      <c r="J995" s="18"/>
    </row>
    <row r="996" spans="1:11">
      <c r="A996" s="19"/>
      <c r="B996" s="17"/>
      <c r="C996" s="20"/>
      <c r="D996" s="20"/>
      <c r="E996" s="20"/>
      <c r="F996" s="20"/>
      <c r="G996" s="20"/>
      <c r="H996" s="17"/>
      <c r="I996" s="17"/>
    </row>
    <row r="997" spans="1:11">
      <c r="A997" s="166" t="s">
        <v>53</v>
      </c>
      <c r="B997" s="168" t="s">
        <v>54</v>
      </c>
      <c r="C997" s="170" t="s">
        <v>210</v>
      </c>
      <c r="D997" s="171" t="s">
        <v>55</v>
      </c>
      <c r="E997" s="172"/>
      <c r="F997" s="172"/>
      <c r="G997" s="173"/>
      <c r="H997" s="174" t="s">
        <v>56</v>
      </c>
      <c r="I997" s="162" t="s">
        <v>57</v>
      </c>
      <c r="J997" s="17"/>
    </row>
    <row r="998" spans="1:11" ht="25.5">
      <c r="A998" s="167"/>
      <c r="B998" s="169"/>
      <c r="C998" s="22"/>
      <c r="D998" s="21" t="s">
        <v>24</v>
      </c>
      <c r="E998" s="21" t="s">
        <v>25</v>
      </c>
      <c r="F998" s="22" t="s">
        <v>122</v>
      </c>
      <c r="G998" s="21" t="s">
        <v>58</v>
      </c>
      <c r="H998" s="175"/>
      <c r="I998" s="163"/>
      <c r="J998" s="164" t="s">
        <v>212</v>
      </c>
      <c r="K998" s="142"/>
    </row>
    <row r="999" spans="1:11">
      <c r="A999" s="23"/>
      <c r="B999" s="24" t="s">
        <v>59</v>
      </c>
      <c r="C999" s="25"/>
      <c r="D999" s="25"/>
      <c r="E999" s="25"/>
      <c r="F999" s="25"/>
      <c r="G999" s="25"/>
      <c r="H999" s="25"/>
      <c r="I999" s="26"/>
      <c r="J999" s="165"/>
      <c r="K999" s="142"/>
    </row>
    <row r="1000" spans="1:11">
      <c r="A1000" s="121" t="s">
        <v>130</v>
      </c>
      <c r="B1000" s="126" t="s">
        <v>47</v>
      </c>
      <c r="C1000" s="32">
        <f>+C976</f>
        <v>21850</v>
      </c>
      <c r="D1000" s="31"/>
      <c r="E1000" s="32">
        <f>+D976</f>
        <v>1282000</v>
      </c>
      <c r="F1000" s="32"/>
      <c r="G1000" s="32"/>
      <c r="H1000" s="55">
        <f t="shared" ref="H1000:H1012" si="539">+F976</f>
        <v>0</v>
      </c>
      <c r="I1000" s="32">
        <f t="shared" ref="I1000:I1012" si="540">+E976</f>
        <v>1288100</v>
      </c>
      <c r="J1000" s="30">
        <f t="shared" ref="J1000:J1001" si="541">+SUM(C1000:G1000)-(H1000+I1000)</f>
        <v>15750</v>
      </c>
      <c r="K1000" s="143" t="b">
        <f t="shared" ref="K1000:K1012" si="542">J1000=I976</f>
        <v>1</v>
      </c>
    </row>
    <row r="1001" spans="1:11">
      <c r="A1001" s="121" t="str">
        <f>+A1000</f>
        <v>MAI</v>
      </c>
      <c r="B1001" s="126" t="s">
        <v>31</v>
      </c>
      <c r="C1001" s="32">
        <f t="shared" ref="C1001:C1002" si="543">+C977</f>
        <v>7995</v>
      </c>
      <c r="D1001" s="31"/>
      <c r="E1001" s="32">
        <f t="shared" ref="E1001:E1002" si="544">+D977</f>
        <v>262000</v>
      </c>
      <c r="F1001" s="32"/>
      <c r="G1001" s="32"/>
      <c r="H1001" s="55">
        <f t="shared" si="539"/>
        <v>0</v>
      </c>
      <c r="I1001" s="32">
        <f t="shared" si="540"/>
        <v>261200</v>
      </c>
      <c r="J1001" s="100">
        <f t="shared" si="541"/>
        <v>8795</v>
      </c>
      <c r="K1001" s="143" t="b">
        <f t="shared" si="542"/>
        <v>1</v>
      </c>
    </row>
    <row r="1002" spans="1:11">
      <c r="A1002" s="121" t="str">
        <f t="shared" ref="A1002:A1007" si="545">+A1001</f>
        <v>MAI</v>
      </c>
      <c r="B1002" s="127" t="s">
        <v>143</v>
      </c>
      <c r="C1002" s="32">
        <f t="shared" si="543"/>
        <v>156335</v>
      </c>
      <c r="D1002" s="118"/>
      <c r="E1002" s="32">
        <f t="shared" si="544"/>
        <v>307000</v>
      </c>
      <c r="F1002" s="51"/>
      <c r="G1002" s="51"/>
      <c r="H1002" s="55">
        <f t="shared" si="539"/>
        <v>154835</v>
      </c>
      <c r="I1002" s="32">
        <f t="shared" si="540"/>
        <v>308500</v>
      </c>
      <c r="J1002" s="123">
        <f>+SUM(C1002:G1002)-(H1002+I1002)</f>
        <v>0</v>
      </c>
      <c r="K1002" s="143" t="b">
        <f t="shared" si="542"/>
        <v>1</v>
      </c>
    </row>
    <row r="1003" spans="1:11">
      <c r="A1003" s="121" t="str">
        <f t="shared" si="545"/>
        <v>MAI</v>
      </c>
      <c r="B1003" s="128" t="s">
        <v>84</v>
      </c>
      <c r="C1003" s="119">
        <f>+C979</f>
        <v>233614</v>
      </c>
      <c r="D1003" s="122"/>
      <c r="E1003" s="119">
        <f>+D979</f>
        <v>0</v>
      </c>
      <c r="F1003" s="136"/>
      <c r="G1003" s="136"/>
      <c r="H1003" s="154">
        <f t="shared" si="539"/>
        <v>0</v>
      </c>
      <c r="I1003" s="119">
        <f t="shared" si="540"/>
        <v>0</v>
      </c>
      <c r="J1003" s="120">
        <f>+SUM(C1003:G1003)-(H1003+I1003)</f>
        <v>233614</v>
      </c>
      <c r="K1003" s="143" t="b">
        <f t="shared" si="542"/>
        <v>1</v>
      </c>
    </row>
    <row r="1004" spans="1:11">
      <c r="A1004" s="121" t="str">
        <f t="shared" si="545"/>
        <v>MAI</v>
      </c>
      <c r="B1004" s="128" t="s">
        <v>83</v>
      </c>
      <c r="C1004" s="119">
        <f>+C980</f>
        <v>249769</v>
      </c>
      <c r="D1004" s="122"/>
      <c r="E1004" s="119">
        <f>+D980</f>
        <v>0</v>
      </c>
      <c r="F1004" s="136"/>
      <c r="G1004" s="136"/>
      <c r="H1004" s="154">
        <f t="shared" si="539"/>
        <v>0</v>
      </c>
      <c r="I1004" s="119">
        <f t="shared" si="540"/>
        <v>0</v>
      </c>
      <c r="J1004" s="120">
        <f t="shared" ref="J1004:J1012" si="546">+SUM(C1004:G1004)-(H1004+I1004)</f>
        <v>249769</v>
      </c>
      <c r="K1004" s="143" t="b">
        <f t="shared" si="542"/>
        <v>1</v>
      </c>
    </row>
    <row r="1005" spans="1:11">
      <c r="A1005" s="121" t="str">
        <f t="shared" si="545"/>
        <v>MAI</v>
      </c>
      <c r="B1005" s="126" t="s">
        <v>142</v>
      </c>
      <c r="C1005" s="32">
        <f>+C981</f>
        <v>10200</v>
      </c>
      <c r="D1005" s="31"/>
      <c r="E1005" s="32">
        <f>+D981</f>
        <v>25000</v>
      </c>
      <c r="F1005" s="32"/>
      <c r="G1005" s="103"/>
      <c r="H1005" s="55">
        <f t="shared" si="539"/>
        <v>0</v>
      </c>
      <c r="I1005" s="32">
        <f t="shared" si="540"/>
        <v>20500</v>
      </c>
      <c r="J1005" s="30">
        <f t="shared" si="546"/>
        <v>14700</v>
      </c>
      <c r="K1005" s="143" t="b">
        <f t="shared" si="542"/>
        <v>1</v>
      </c>
    </row>
    <row r="1006" spans="1:11">
      <c r="A1006" s="121" t="str">
        <f t="shared" si="545"/>
        <v>MAI</v>
      </c>
      <c r="B1006" s="126" t="s">
        <v>196</v>
      </c>
      <c r="C1006" s="32">
        <f t="shared" ref="C1006:C1009" si="547">+C982</f>
        <v>43500</v>
      </c>
      <c r="D1006" s="31"/>
      <c r="E1006" s="32">
        <f t="shared" ref="E1006:E1012" si="548">+D982</f>
        <v>701000</v>
      </c>
      <c r="F1006" s="32"/>
      <c r="G1006" s="103"/>
      <c r="H1006" s="55">
        <f t="shared" si="539"/>
        <v>0</v>
      </c>
      <c r="I1006" s="32">
        <f t="shared" si="540"/>
        <v>697550</v>
      </c>
      <c r="J1006" s="30">
        <f t="shared" si="546"/>
        <v>46950</v>
      </c>
      <c r="K1006" s="143" t="b">
        <f t="shared" si="542"/>
        <v>1</v>
      </c>
    </row>
    <row r="1007" spans="1:11">
      <c r="A1007" s="121" t="str">
        <f t="shared" si="545"/>
        <v>MAI</v>
      </c>
      <c r="B1007" s="126" t="s">
        <v>30</v>
      </c>
      <c r="C1007" s="32">
        <f t="shared" si="547"/>
        <v>177550</v>
      </c>
      <c r="D1007" s="31"/>
      <c r="E1007" s="32">
        <f t="shared" si="548"/>
        <v>969000</v>
      </c>
      <c r="F1007" s="32"/>
      <c r="G1007" s="103"/>
      <c r="H1007" s="55">
        <f t="shared" si="539"/>
        <v>220000</v>
      </c>
      <c r="I1007" s="32">
        <f t="shared" si="540"/>
        <v>814500</v>
      </c>
      <c r="J1007" s="30">
        <f t="shared" si="546"/>
        <v>112050</v>
      </c>
      <c r="K1007" s="143" t="b">
        <f t="shared" si="542"/>
        <v>1</v>
      </c>
    </row>
    <row r="1008" spans="1:11">
      <c r="A1008" s="121" t="str">
        <f>+A1006</f>
        <v>MAI</v>
      </c>
      <c r="B1008" s="126" t="s">
        <v>93</v>
      </c>
      <c r="C1008" s="32">
        <f t="shared" si="547"/>
        <v>4400</v>
      </c>
      <c r="D1008" s="31"/>
      <c r="E1008" s="32">
        <f t="shared" si="548"/>
        <v>170000</v>
      </c>
      <c r="F1008" s="32"/>
      <c r="G1008" s="103"/>
      <c r="H1008" s="55">
        <f t="shared" si="539"/>
        <v>10000</v>
      </c>
      <c r="I1008" s="32">
        <f t="shared" si="540"/>
        <v>161500</v>
      </c>
      <c r="J1008" s="30">
        <f t="shared" si="546"/>
        <v>2900</v>
      </c>
      <c r="K1008" s="143" t="b">
        <f t="shared" si="542"/>
        <v>1</v>
      </c>
    </row>
    <row r="1009" spans="1:16">
      <c r="A1009" s="121" t="str">
        <f>+A1007</f>
        <v>MAI</v>
      </c>
      <c r="B1009" s="126" t="s">
        <v>29</v>
      </c>
      <c r="C1009" s="32">
        <f t="shared" si="547"/>
        <v>294700</v>
      </c>
      <c r="D1009" s="31"/>
      <c r="E1009" s="32">
        <f t="shared" si="548"/>
        <v>671000</v>
      </c>
      <c r="F1009" s="32"/>
      <c r="G1009" s="103"/>
      <c r="H1009" s="55">
        <f t="shared" si="539"/>
        <v>300000</v>
      </c>
      <c r="I1009" s="32">
        <f t="shared" si="540"/>
        <v>525000</v>
      </c>
      <c r="J1009" s="30">
        <f t="shared" si="546"/>
        <v>140700</v>
      </c>
      <c r="K1009" s="143" t="b">
        <f t="shared" si="542"/>
        <v>1</v>
      </c>
    </row>
    <row r="1010" spans="1:16">
      <c r="A1010" s="121" t="str">
        <f>+A1008</f>
        <v>MAI</v>
      </c>
      <c r="B1010" s="126" t="s">
        <v>195</v>
      </c>
      <c r="C1010" s="32">
        <f>+C986</f>
        <v>13500</v>
      </c>
      <c r="D1010" s="31"/>
      <c r="E1010" s="32">
        <f t="shared" si="548"/>
        <v>85000</v>
      </c>
      <c r="F1010" s="32"/>
      <c r="G1010" s="103"/>
      <c r="H1010" s="55">
        <f t="shared" si="539"/>
        <v>9500</v>
      </c>
      <c r="I1010" s="32">
        <f t="shared" si="540"/>
        <v>89000</v>
      </c>
      <c r="J1010" s="30">
        <f t="shared" si="546"/>
        <v>0</v>
      </c>
      <c r="K1010" s="143" t="b">
        <f t="shared" si="542"/>
        <v>1</v>
      </c>
    </row>
    <row r="1011" spans="1:16">
      <c r="A1011" s="121" t="str">
        <f>+A1008</f>
        <v>MAI</v>
      </c>
      <c r="B1011" s="127" t="s">
        <v>112</v>
      </c>
      <c r="C1011" s="32">
        <f t="shared" ref="C1011:C1012" si="549">+C987</f>
        <v>-7259</v>
      </c>
      <c r="D1011" s="118"/>
      <c r="E1011" s="32">
        <f t="shared" si="548"/>
        <v>329000</v>
      </c>
      <c r="F1011" s="51"/>
      <c r="G1011" s="137"/>
      <c r="H1011" s="55">
        <f t="shared" si="539"/>
        <v>226000</v>
      </c>
      <c r="I1011" s="32">
        <f t="shared" si="540"/>
        <v>93500</v>
      </c>
      <c r="J1011" s="30">
        <f t="shared" si="546"/>
        <v>2241</v>
      </c>
      <c r="K1011" s="143" t="b">
        <f t="shared" si="542"/>
        <v>1</v>
      </c>
    </row>
    <row r="1012" spans="1:16">
      <c r="A1012" s="121" t="str">
        <f>+A1009</f>
        <v>MAI</v>
      </c>
      <c r="B1012" s="127" t="s">
        <v>211</v>
      </c>
      <c r="C1012" s="32">
        <f t="shared" si="549"/>
        <v>0</v>
      </c>
      <c r="D1012" s="118"/>
      <c r="E1012" s="32">
        <f t="shared" si="548"/>
        <v>349000</v>
      </c>
      <c r="F1012" s="51"/>
      <c r="G1012" s="137"/>
      <c r="H1012" s="55">
        <f t="shared" si="539"/>
        <v>0</v>
      </c>
      <c r="I1012" s="32">
        <f t="shared" si="540"/>
        <v>338500</v>
      </c>
      <c r="J1012" s="30">
        <f t="shared" si="546"/>
        <v>10500</v>
      </c>
      <c r="K1012" s="143" t="b">
        <f t="shared" si="542"/>
        <v>1</v>
      </c>
    </row>
    <row r="1013" spans="1:16">
      <c r="A1013" s="34" t="s">
        <v>60</v>
      </c>
      <c r="B1013" s="35"/>
      <c r="C1013" s="35"/>
      <c r="D1013" s="35"/>
      <c r="E1013" s="35"/>
      <c r="F1013" s="35"/>
      <c r="G1013" s="35"/>
      <c r="H1013" s="35"/>
      <c r="I1013" s="35"/>
      <c r="J1013" s="36"/>
      <c r="K1013" s="142"/>
    </row>
    <row r="1014" spans="1:16">
      <c r="A1014" s="121" t="str">
        <f>+A1012</f>
        <v>MAI</v>
      </c>
      <c r="B1014" s="37" t="s">
        <v>61</v>
      </c>
      <c r="C1014" s="38">
        <f>+C975</f>
        <v>963113</v>
      </c>
      <c r="D1014" s="49"/>
      <c r="E1014" s="49">
        <f>D975</f>
        <v>7684335</v>
      </c>
      <c r="F1014" s="49"/>
      <c r="G1014" s="124"/>
      <c r="H1014" s="51">
        <f>+F975</f>
        <v>4914000</v>
      </c>
      <c r="I1014" s="125">
        <f>+E975</f>
        <v>2033042</v>
      </c>
      <c r="J1014" s="30">
        <f>+SUM(C1014:G1014)-(H1014+I1014)</f>
        <v>1700406</v>
      </c>
      <c r="K1014" s="143" t="b">
        <f>J1014=I975</f>
        <v>1</v>
      </c>
    </row>
    <row r="1015" spans="1:16">
      <c r="A1015" s="43" t="s">
        <v>62</v>
      </c>
      <c r="B1015" s="24"/>
      <c r="C1015" s="35"/>
      <c r="D1015" s="24"/>
      <c r="E1015" s="24"/>
      <c r="F1015" s="24"/>
      <c r="G1015" s="24"/>
      <c r="H1015" s="24"/>
      <c r="I1015" s="24"/>
      <c r="J1015" s="36"/>
      <c r="K1015" s="142"/>
    </row>
    <row r="1016" spans="1:16">
      <c r="A1016" s="121" t="str">
        <f>+A1014</f>
        <v>MAI</v>
      </c>
      <c r="B1016" s="37" t="s">
        <v>155</v>
      </c>
      <c r="C1016" s="124">
        <f>+C973</f>
        <v>4154435</v>
      </c>
      <c r="D1016" s="131">
        <f>+G973</f>
        <v>11963948</v>
      </c>
      <c r="E1016" s="49"/>
      <c r="F1016" s="49"/>
      <c r="G1016" s="49"/>
      <c r="H1016" s="51">
        <f>+F973</f>
        <v>7000000</v>
      </c>
      <c r="I1016" s="53">
        <f>+E973</f>
        <v>543345</v>
      </c>
      <c r="J1016" s="30">
        <f>+SUM(C1016:G1016)-(H1016+I1016)</f>
        <v>8575038</v>
      </c>
      <c r="K1016" s="143" t="b">
        <f>+J1016=I973</f>
        <v>1</v>
      </c>
    </row>
    <row r="1017" spans="1:16">
      <c r="A1017" s="121" t="str">
        <f t="shared" ref="A1017" si="550">+A1016</f>
        <v>MAI</v>
      </c>
      <c r="B1017" s="37" t="s">
        <v>64</v>
      </c>
      <c r="C1017" s="124">
        <f>+C974</f>
        <v>16450956</v>
      </c>
      <c r="D1017" s="49">
        <f>+G974</f>
        <v>0</v>
      </c>
      <c r="E1017" s="48"/>
      <c r="F1017" s="48"/>
      <c r="G1017" s="48"/>
      <c r="H1017" s="32">
        <f>+F974</f>
        <v>0</v>
      </c>
      <c r="I1017" s="50">
        <f>+E974</f>
        <v>4219423</v>
      </c>
      <c r="J1017" s="30">
        <f>SUM(C1017:G1017)-(H1017+I1017)</f>
        <v>12231533</v>
      </c>
      <c r="K1017" s="143" t="b">
        <f>+J1017=I974</f>
        <v>1</v>
      </c>
    </row>
    <row r="1018" spans="1:16" ht="15.75">
      <c r="C1018" s="140">
        <f>SUM(C1000:C1017)</f>
        <v>22774658</v>
      </c>
      <c r="I1018" s="139">
        <f>SUM(I1000:I1017)</f>
        <v>11393660</v>
      </c>
      <c r="J1018" s="104">
        <f>+SUM(J1000:J1017)</f>
        <v>23344946</v>
      </c>
      <c r="K1018" s="5" t="b">
        <f>J1018=I989</f>
        <v>1</v>
      </c>
    </row>
    <row r="1019" spans="1:16" ht="15.75">
      <c r="A1019" s="157"/>
      <c r="B1019" s="157"/>
      <c r="C1019" s="158"/>
      <c r="D1019" s="157"/>
      <c r="E1019" s="157"/>
      <c r="F1019" s="157"/>
      <c r="G1019" s="157"/>
      <c r="H1019" s="157"/>
      <c r="I1019" s="159"/>
      <c r="J1019" s="160"/>
      <c r="K1019" s="157"/>
      <c r="L1019" s="161"/>
      <c r="M1019" s="161"/>
      <c r="N1019" s="161"/>
      <c r="O1019" s="161"/>
      <c r="P1019" s="157"/>
    </row>
    <row r="1021" spans="1:16" ht="15.75">
      <c r="A1021" s="6" t="s">
        <v>36</v>
      </c>
      <c r="B1021" s="6" t="s">
        <v>1</v>
      </c>
      <c r="C1021" s="6">
        <v>44652</v>
      </c>
      <c r="D1021" s="7" t="s">
        <v>37</v>
      </c>
      <c r="E1021" s="7" t="s">
        <v>38</v>
      </c>
      <c r="F1021" s="7" t="s">
        <v>39</v>
      </c>
      <c r="G1021" s="7" t="s">
        <v>40</v>
      </c>
      <c r="H1021" s="6">
        <v>44681</v>
      </c>
      <c r="I1021" s="7" t="s">
        <v>41</v>
      </c>
      <c r="K1021" s="45"/>
      <c r="L1021" s="45" t="s">
        <v>42</v>
      </c>
      <c r="M1021" s="45" t="s">
        <v>43</v>
      </c>
      <c r="N1021" s="45" t="s">
        <v>44</v>
      </c>
      <c r="O1021" s="45" t="s">
        <v>45</v>
      </c>
    </row>
    <row r="1022" spans="1:16" ht="16.5">
      <c r="A1022" s="58" t="str">
        <f>K1022</f>
        <v>BCI</v>
      </c>
      <c r="B1022" s="59" t="s">
        <v>46</v>
      </c>
      <c r="C1022" s="61">
        <v>9177780</v>
      </c>
      <c r="D1022" s="61">
        <f>+L1022</f>
        <v>0</v>
      </c>
      <c r="E1022" s="61">
        <f>+N1022</f>
        <v>23345</v>
      </c>
      <c r="F1022" s="61">
        <f>+M1022</f>
        <v>5000000</v>
      </c>
      <c r="G1022" s="61">
        <f t="shared" ref="G1022:G1033" si="551">+O1022</f>
        <v>0</v>
      </c>
      <c r="H1022" s="61">
        <v>4154435</v>
      </c>
      <c r="I1022" s="61">
        <f>+C1022+D1022-E1022-F1022+G1022</f>
        <v>4154435</v>
      </c>
      <c r="J1022" s="9">
        <f>I1022-H1022</f>
        <v>0</v>
      </c>
      <c r="K1022" s="45" t="s">
        <v>24</v>
      </c>
      <c r="L1022" s="47">
        <v>0</v>
      </c>
      <c r="M1022" s="47">
        <v>5000000</v>
      </c>
      <c r="N1022" s="47">
        <v>23345</v>
      </c>
      <c r="O1022" s="47">
        <v>0</v>
      </c>
    </row>
    <row r="1023" spans="1:16" ht="16.5">
      <c r="A1023" s="58" t="str">
        <f t="shared" ref="A1023:A1036" si="552">K1023</f>
        <v>BCI-Sous Compte</v>
      </c>
      <c r="B1023" s="59" t="s">
        <v>46</v>
      </c>
      <c r="C1023" s="61">
        <v>21521261</v>
      </c>
      <c r="D1023" s="61">
        <f t="shared" ref="D1023:D1036" si="553">+L1023</f>
        <v>0</v>
      </c>
      <c r="E1023" s="61">
        <f t="shared" ref="E1023:E1036" si="554">+N1023</f>
        <v>5070305</v>
      </c>
      <c r="F1023" s="61">
        <f t="shared" ref="F1023:F1036" si="555">+M1023</f>
        <v>0</v>
      </c>
      <c r="G1023" s="61">
        <f t="shared" si="551"/>
        <v>0</v>
      </c>
      <c r="H1023" s="61">
        <v>16450956</v>
      </c>
      <c r="I1023" s="61">
        <f>+C1023+D1023-E1023-F1023+G1023</f>
        <v>16450956</v>
      </c>
      <c r="J1023" s="9">
        <f t="shared" ref="J1023:J1030" si="556">I1023-H1023</f>
        <v>0</v>
      </c>
      <c r="K1023" s="45" t="s">
        <v>147</v>
      </c>
      <c r="L1023" s="47">
        <v>0</v>
      </c>
      <c r="M1023" s="47">
        <v>0</v>
      </c>
      <c r="N1023" s="47">
        <v>5070305</v>
      </c>
      <c r="O1023" s="47">
        <v>0</v>
      </c>
    </row>
    <row r="1024" spans="1:16" ht="16.5">
      <c r="A1024" s="58" t="str">
        <f t="shared" si="552"/>
        <v>Caisse</v>
      </c>
      <c r="B1024" s="59" t="s">
        <v>25</v>
      </c>
      <c r="C1024" s="61">
        <v>1160022</v>
      </c>
      <c r="D1024" s="61">
        <f t="shared" si="553"/>
        <v>5100000</v>
      </c>
      <c r="E1024" s="61">
        <f t="shared" si="554"/>
        <v>1822909</v>
      </c>
      <c r="F1024" s="61">
        <f t="shared" si="555"/>
        <v>3474000</v>
      </c>
      <c r="G1024" s="61">
        <f t="shared" si="551"/>
        <v>0</v>
      </c>
      <c r="H1024" s="61">
        <v>963113</v>
      </c>
      <c r="I1024" s="61">
        <f>+C1024+D1024-E1024-F1024+G1024</f>
        <v>963113</v>
      </c>
      <c r="J1024" s="101">
        <f t="shared" si="556"/>
        <v>0</v>
      </c>
      <c r="K1024" s="45" t="s">
        <v>25</v>
      </c>
      <c r="L1024" s="47">
        <v>5100000</v>
      </c>
      <c r="M1024" s="47">
        <v>3474000</v>
      </c>
      <c r="N1024" s="47">
        <v>1822909</v>
      </c>
      <c r="O1024" s="47">
        <v>0</v>
      </c>
    </row>
    <row r="1025" spans="1:15" ht="16.5">
      <c r="A1025" s="58" t="str">
        <f t="shared" si="552"/>
        <v>Crépin</v>
      </c>
      <c r="B1025" s="59" t="s">
        <v>153</v>
      </c>
      <c r="C1025" s="61">
        <v>22050</v>
      </c>
      <c r="D1025" s="61">
        <f t="shared" si="553"/>
        <v>462000</v>
      </c>
      <c r="E1025" s="61">
        <f t="shared" si="554"/>
        <v>462200</v>
      </c>
      <c r="F1025" s="61">
        <f t="shared" si="555"/>
        <v>0</v>
      </c>
      <c r="G1025" s="61">
        <f t="shared" si="551"/>
        <v>0</v>
      </c>
      <c r="H1025" s="61">
        <v>21850</v>
      </c>
      <c r="I1025" s="61">
        <f>+C1025+D1025-E1025-F1025+G1025</f>
        <v>21850</v>
      </c>
      <c r="J1025" s="9">
        <f t="shared" si="556"/>
        <v>0</v>
      </c>
      <c r="K1025" s="45" t="s">
        <v>47</v>
      </c>
      <c r="L1025" s="47">
        <v>462000</v>
      </c>
      <c r="M1025" s="47">
        <v>0</v>
      </c>
      <c r="N1025" s="47">
        <v>462200</v>
      </c>
      <c r="O1025" s="47">
        <v>0</v>
      </c>
    </row>
    <row r="1026" spans="1:15" ht="16.5">
      <c r="A1026" s="58" t="str">
        <f t="shared" si="552"/>
        <v>Evariste</v>
      </c>
      <c r="B1026" s="59" t="s">
        <v>154</v>
      </c>
      <c r="C1026" s="61">
        <v>13995</v>
      </c>
      <c r="D1026" s="61">
        <f t="shared" si="553"/>
        <v>30000</v>
      </c>
      <c r="E1026" s="61">
        <f t="shared" si="554"/>
        <v>36000</v>
      </c>
      <c r="F1026" s="61">
        <f t="shared" si="555"/>
        <v>0</v>
      </c>
      <c r="G1026" s="61">
        <f t="shared" si="551"/>
        <v>0</v>
      </c>
      <c r="H1026" s="61">
        <v>7995</v>
      </c>
      <c r="I1026" s="61">
        <f t="shared" ref="I1026" si="557">+C1026+D1026-E1026-F1026+G1026</f>
        <v>7995</v>
      </c>
      <c r="J1026" s="9">
        <f t="shared" si="556"/>
        <v>0</v>
      </c>
      <c r="K1026" s="45" t="s">
        <v>31</v>
      </c>
      <c r="L1026" s="47">
        <v>30000</v>
      </c>
      <c r="M1026" s="47">
        <v>0</v>
      </c>
      <c r="N1026" s="47">
        <v>36000</v>
      </c>
      <c r="O1026" s="47">
        <v>0</v>
      </c>
    </row>
    <row r="1027" spans="1:15" ht="16.5">
      <c r="A1027" s="58" t="str">
        <f t="shared" si="552"/>
        <v>Godfré</v>
      </c>
      <c r="B1027" s="59" t="s">
        <v>153</v>
      </c>
      <c r="C1027" s="61">
        <v>36485</v>
      </c>
      <c r="D1027" s="61">
        <f t="shared" si="553"/>
        <v>486000</v>
      </c>
      <c r="E1027" s="61">
        <f t="shared" si="554"/>
        <v>366150</v>
      </c>
      <c r="F1027" s="61">
        <f t="shared" si="555"/>
        <v>0</v>
      </c>
      <c r="G1027" s="61">
        <f t="shared" si="551"/>
        <v>0</v>
      </c>
      <c r="H1027" s="61">
        <v>156335</v>
      </c>
      <c r="I1027" s="61">
        <f>+C1027+D1027-E1027-F1027+G1027</f>
        <v>156335</v>
      </c>
      <c r="J1027" s="9">
        <f t="shared" si="556"/>
        <v>0</v>
      </c>
      <c r="K1027" s="45" t="s">
        <v>143</v>
      </c>
      <c r="L1027" s="47">
        <v>486000</v>
      </c>
      <c r="M1027" s="47">
        <v>0</v>
      </c>
      <c r="N1027" s="47">
        <v>366150</v>
      </c>
      <c r="O1027" s="47">
        <v>0</v>
      </c>
    </row>
    <row r="1028" spans="1:15" ht="16.5">
      <c r="A1028" s="58" t="str">
        <f t="shared" si="552"/>
        <v>I55S</v>
      </c>
      <c r="B1028" s="115" t="s">
        <v>4</v>
      </c>
      <c r="C1028" s="117">
        <v>233614</v>
      </c>
      <c r="D1028" s="117">
        <f t="shared" si="553"/>
        <v>0</v>
      </c>
      <c r="E1028" s="117">
        <f t="shared" si="554"/>
        <v>0</v>
      </c>
      <c r="F1028" s="117">
        <f t="shared" si="555"/>
        <v>0</v>
      </c>
      <c r="G1028" s="117">
        <f t="shared" si="551"/>
        <v>0</v>
      </c>
      <c r="H1028" s="117">
        <v>233614</v>
      </c>
      <c r="I1028" s="117">
        <f>+C1028+D1028-E1028-F1028+G1028</f>
        <v>233614</v>
      </c>
      <c r="J1028" s="9">
        <f t="shared" si="556"/>
        <v>0</v>
      </c>
      <c r="K1028" s="45" t="s">
        <v>84</v>
      </c>
      <c r="L1028" s="47">
        <v>0</v>
      </c>
      <c r="M1028" s="47">
        <v>0</v>
      </c>
      <c r="N1028" s="47">
        <v>0</v>
      </c>
      <c r="O1028" s="47">
        <v>0</v>
      </c>
    </row>
    <row r="1029" spans="1:15" ht="16.5">
      <c r="A1029" s="58" t="str">
        <f t="shared" si="552"/>
        <v>I73X</v>
      </c>
      <c r="B1029" s="115" t="s">
        <v>4</v>
      </c>
      <c r="C1029" s="117">
        <v>249769</v>
      </c>
      <c r="D1029" s="117">
        <f t="shared" si="553"/>
        <v>0</v>
      </c>
      <c r="E1029" s="117">
        <f t="shared" si="554"/>
        <v>0</v>
      </c>
      <c r="F1029" s="117">
        <f t="shared" si="555"/>
        <v>0</v>
      </c>
      <c r="G1029" s="117">
        <f t="shared" si="551"/>
        <v>0</v>
      </c>
      <c r="H1029" s="117">
        <v>249769</v>
      </c>
      <c r="I1029" s="117">
        <f t="shared" ref="I1029:I1032" si="558">+C1029+D1029-E1029-F1029+G1029</f>
        <v>249769</v>
      </c>
      <c r="J1029" s="9">
        <f t="shared" si="556"/>
        <v>0</v>
      </c>
      <c r="K1029" s="45" t="s">
        <v>83</v>
      </c>
      <c r="L1029" s="47">
        <v>0</v>
      </c>
      <c r="M1029" s="47">
        <v>0</v>
      </c>
      <c r="N1029" s="47">
        <v>0</v>
      </c>
      <c r="O1029" s="47">
        <v>0</v>
      </c>
    </row>
    <row r="1030" spans="1:15" ht="16.5">
      <c r="A1030" s="58" t="str">
        <f t="shared" si="552"/>
        <v>Grace</v>
      </c>
      <c r="B1030" s="97" t="s">
        <v>2</v>
      </c>
      <c r="C1030" s="61">
        <v>10700</v>
      </c>
      <c r="D1030" s="61">
        <f t="shared" si="553"/>
        <v>10000</v>
      </c>
      <c r="E1030" s="61">
        <f t="shared" si="554"/>
        <v>10500</v>
      </c>
      <c r="F1030" s="61">
        <f t="shared" si="555"/>
        <v>0</v>
      </c>
      <c r="G1030" s="61">
        <f t="shared" si="551"/>
        <v>0</v>
      </c>
      <c r="H1030" s="61">
        <v>10200</v>
      </c>
      <c r="I1030" s="61">
        <f t="shared" si="558"/>
        <v>10200</v>
      </c>
      <c r="J1030" s="9">
        <f t="shared" si="556"/>
        <v>0</v>
      </c>
      <c r="K1030" s="45" t="s">
        <v>142</v>
      </c>
      <c r="L1030" s="47">
        <v>10000</v>
      </c>
      <c r="M1030" s="47">
        <v>0</v>
      </c>
      <c r="N1030" s="47">
        <v>10500</v>
      </c>
      <c r="O1030" s="47">
        <v>0</v>
      </c>
    </row>
    <row r="1031" spans="1:15" ht="16.5">
      <c r="A1031" s="58" t="str">
        <f t="shared" si="552"/>
        <v>Hurielle</v>
      </c>
      <c r="B1031" s="59" t="s">
        <v>153</v>
      </c>
      <c r="C1031" s="61">
        <v>52000</v>
      </c>
      <c r="D1031" s="61">
        <f t="shared" si="553"/>
        <v>113000</v>
      </c>
      <c r="E1031" s="61">
        <f t="shared" si="554"/>
        <v>121500</v>
      </c>
      <c r="F1031" s="61">
        <f t="shared" si="555"/>
        <v>0</v>
      </c>
      <c r="G1031" s="61">
        <f t="shared" si="551"/>
        <v>0</v>
      </c>
      <c r="H1031" s="61">
        <v>43500</v>
      </c>
      <c r="I1031" s="61">
        <f t="shared" si="558"/>
        <v>43500</v>
      </c>
      <c r="J1031" s="9">
        <f>I1031-H1031</f>
        <v>0</v>
      </c>
      <c r="K1031" s="45" t="s">
        <v>196</v>
      </c>
      <c r="L1031" s="47">
        <v>113000</v>
      </c>
      <c r="M1031" s="47">
        <v>0</v>
      </c>
      <c r="N1031" s="47">
        <v>121500</v>
      </c>
      <c r="O1031" s="47">
        <v>0</v>
      </c>
    </row>
    <row r="1032" spans="1:15" ht="16.5">
      <c r="A1032" s="58" t="str">
        <f t="shared" si="552"/>
        <v>I23C</v>
      </c>
      <c r="B1032" s="97" t="s">
        <v>4</v>
      </c>
      <c r="C1032" s="61">
        <v>116050</v>
      </c>
      <c r="D1032" s="61">
        <f t="shared" si="553"/>
        <v>599000</v>
      </c>
      <c r="E1032" s="61">
        <f t="shared" si="554"/>
        <v>537500</v>
      </c>
      <c r="F1032" s="61">
        <f t="shared" si="555"/>
        <v>0</v>
      </c>
      <c r="G1032" s="61">
        <f t="shared" si="551"/>
        <v>0</v>
      </c>
      <c r="H1032" s="61">
        <v>177550</v>
      </c>
      <c r="I1032" s="61">
        <f t="shared" si="558"/>
        <v>177550</v>
      </c>
      <c r="J1032" s="9">
        <f t="shared" ref="J1032:J1033" si="559">I1032-H1032</f>
        <v>0</v>
      </c>
      <c r="K1032" s="45" t="s">
        <v>30</v>
      </c>
      <c r="L1032" s="47">
        <v>599000</v>
      </c>
      <c r="M1032" s="47">
        <v>0</v>
      </c>
      <c r="N1032" s="47">
        <v>537500</v>
      </c>
      <c r="O1032" s="47">
        <v>0</v>
      </c>
    </row>
    <row r="1033" spans="1:15" ht="16.5">
      <c r="A1033" s="58" t="str">
        <f t="shared" si="552"/>
        <v>Merveille</v>
      </c>
      <c r="B1033" s="59" t="s">
        <v>2</v>
      </c>
      <c r="C1033" s="61">
        <v>4400</v>
      </c>
      <c r="D1033" s="61">
        <f t="shared" si="553"/>
        <v>20000</v>
      </c>
      <c r="E1033" s="61">
        <f t="shared" si="554"/>
        <v>20000</v>
      </c>
      <c r="F1033" s="61">
        <f t="shared" si="555"/>
        <v>0</v>
      </c>
      <c r="G1033" s="61">
        <f t="shared" si="551"/>
        <v>0</v>
      </c>
      <c r="H1033" s="61">
        <v>4400</v>
      </c>
      <c r="I1033" s="61">
        <f>+C1033+D1033-E1033-F1033+G1033</f>
        <v>4400</v>
      </c>
      <c r="J1033" s="9">
        <f t="shared" si="559"/>
        <v>0</v>
      </c>
      <c r="K1033" s="45" t="s">
        <v>93</v>
      </c>
      <c r="L1033" s="47">
        <v>20000</v>
      </c>
      <c r="M1033" s="47">
        <v>0</v>
      </c>
      <c r="N1033" s="47">
        <v>20000</v>
      </c>
      <c r="O1033" s="47">
        <v>0</v>
      </c>
    </row>
    <row r="1034" spans="1:15" ht="16.5">
      <c r="A1034" s="58" t="str">
        <f t="shared" si="552"/>
        <v>P29</v>
      </c>
      <c r="B1034" s="59" t="s">
        <v>4</v>
      </c>
      <c r="C1034" s="61">
        <v>16200</v>
      </c>
      <c r="D1034" s="61">
        <f t="shared" si="553"/>
        <v>874000</v>
      </c>
      <c r="E1034" s="61">
        <f t="shared" si="554"/>
        <v>495500</v>
      </c>
      <c r="F1034" s="61">
        <f t="shared" si="555"/>
        <v>100000</v>
      </c>
      <c r="G1034" s="61">
        <f>+O1034</f>
        <v>0</v>
      </c>
      <c r="H1034" s="61">
        <v>294700</v>
      </c>
      <c r="I1034" s="61">
        <f>+C1034+D1034-E1034-F1034+G1034</f>
        <v>294700</v>
      </c>
      <c r="J1034" s="9">
        <f>I1034-H1034</f>
        <v>0</v>
      </c>
      <c r="K1034" s="45" t="s">
        <v>29</v>
      </c>
      <c r="L1034" s="47">
        <v>874000</v>
      </c>
      <c r="M1034" s="47">
        <v>100000</v>
      </c>
      <c r="N1034" s="47">
        <v>495500</v>
      </c>
      <c r="O1034" s="47">
        <v>0</v>
      </c>
    </row>
    <row r="1035" spans="1:15" ht="16.5">
      <c r="A1035" s="58" t="str">
        <f t="shared" si="552"/>
        <v>Paule</v>
      </c>
      <c r="B1035" s="59" t="s">
        <v>153</v>
      </c>
      <c r="C1035" s="61">
        <v>6000</v>
      </c>
      <c r="D1035" s="61">
        <f t="shared" si="553"/>
        <v>80000</v>
      </c>
      <c r="E1035" s="61">
        <f t="shared" si="554"/>
        <v>72500</v>
      </c>
      <c r="F1035" s="61">
        <f t="shared" si="555"/>
        <v>0</v>
      </c>
      <c r="G1035" s="61">
        <f>+O1035</f>
        <v>0</v>
      </c>
      <c r="H1035" s="61">
        <v>13500</v>
      </c>
      <c r="I1035" s="61">
        <f>+C1035+D1035-E1035-F1035+G1035</f>
        <v>13500</v>
      </c>
      <c r="J1035" s="9">
        <f>I1035-H1035</f>
        <v>0</v>
      </c>
      <c r="K1035" s="45" t="s">
        <v>195</v>
      </c>
      <c r="L1035" s="47">
        <v>80000</v>
      </c>
      <c r="M1035" s="47">
        <v>0</v>
      </c>
      <c r="N1035" s="47">
        <v>72500</v>
      </c>
      <c r="O1035" s="47">
        <v>0</v>
      </c>
    </row>
    <row r="1036" spans="1:15" ht="16.5">
      <c r="A1036" s="58" t="str">
        <f t="shared" si="552"/>
        <v>Tiffany</v>
      </c>
      <c r="B1036" s="59" t="s">
        <v>2</v>
      </c>
      <c r="C1036" s="61">
        <v>-790759</v>
      </c>
      <c r="D1036" s="61">
        <f t="shared" si="553"/>
        <v>800000</v>
      </c>
      <c r="E1036" s="61">
        <f t="shared" si="554"/>
        <v>16500</v>
      </c>
      <c r="F1036" s="61">
        <f t="shared" si="555"/>
        <v>0</v>
      </c>
      <c r="G1036" s="61">
        <f t="shared" ref="G1036" si="560">+O1036</f>
        <v>0</v>
      </c>
      <c r="H1036" s="61">
        <v>-7259</v>
      </c>
      <c r="I1036" s="61">
        <f t="shared" ref="I1036" si="561">+C1036+D1036-E1036-F1036+G1036</f>
        <v>-7259</v>
      </c>
      <c r="J1036" s="9">
        <f t="shared" ref="J1036" si="562">I1036-H1036</f>
        <v>0</v>
      </c>
      <c r="K1036" s="45" t="s">
        <v>112</v>
      </c>
      <c r="L1036" s="47">
        <v>800000</v>
      </c>
      <c r="M1036" s="47">
        <v>0</v>
      </c>
      <c r="N1036" s="47">
        <v>16500</v>
      </c>
      <c r="O1036" s="47">
        <v>0</v>
      </c>
    </row>
    <row r="1037" spans="1:15" ht="16.5">
      <c r="A1037" s="10" t="s">
        <v>50</v>
      </c>
      <c r="B1037" s="11"/>
      <c r="C1037" s="12">
        <f t="shared" ref="C1037:I1037" si="563">SUM(C1022:C1036)</f>
        <v>31829567</v>
      </c>
      <c r="D1037" s="57">
        <f t="shared" si="563"/>
        <v>8574000</v>
      </c>
      <c r="E1037" s="57">
        <f t="shared" si="563"/>
        <v>9054909</v>
      </c>
      <c r="F1037" s="57">
        <f t="shared" si="563"/>
        <v>8574000</v>
      </c>
      <c r="G1037" s="57">
        <f t="shared" si="563"/>
        <v>0</v>
      </c>
      <c r="H1037" s="57">
        <f t="shared" si="563"/>
        <v>22774658</v>
      </c>
      <c r="I1037" s="57">
        <f t="shared" si="563"/>
        <v>22774658</v>
      </c>
      <c r="J1037" s="9">
        <f>I1037-H1037</f>
        <v>0</v>
      </c>
      <c r="K1037" s="3"/>
      <c r="L1037" s="47">
        <f>+SUM(L1022:L1036)</f>
        <v>8574000</v>
      </c>
      <c r="M1037" s="47">
        <f>+SUM(M1022:M1036)</f>
        <v>8574000</v>
      </c>
      <c r="N1037" s="47">
        <f>+SUM(N1022:N1036)</f>
        <v>9054909</v>
      </c>
      <c r="O1037" s="47">
        <f>+SUM(O1022:O1036)</f>
        <v>0</v>
      </c>
    </row>
    <row r="1038" spans="1:15" ht="16.5">
      <c r="A1038" s="10"/>
      <c r="B1038" s="11"/>
      <c r="C1038" s="12"/>
      <c r="D1038" s="13"/>
      <c r="E1038" s="12"/>
      <c r="F1038" s="13"/>
      <c r="G1038" s="12"/>
      <c r="H1038" s="12"/>
      <c r="I1038" s="133" t="b">
        <f>I1037=D1040</f>
        <v>1</v>
      </c>
      <c r="L1038" s="5"/>
      <c r="M1038" s="5"/>
      <c r="N1038" s="5"/>
      <c r="O1038" s="5"/>
    </row>
    <row r="1039" spans="1:15" ht="16.5">
      <c r="A1039" s="10" t="s">
        <v>200</v>
      </c>
      <c r="B1039" s="11" t="s">
        <v>201</v>
      </c>
      <c r="C1039" s="12" t="s">
        <v>202</v>
      </c>
      <c r="D1039" s="12" t="s">
        <v>203</v>
      </c>
      <c r="E1039" s="12" t="s">
        <v>51</v>
      </c>
      <c r="F1039" s="12"/>
      <c r="G1039" s="12">
        <f>+D1037-F1037</f>
        <v>0</v>
      </c>
      <c r="H1039" s="12"/>
      <c r="I1039" s="12"/>
    </row>
    <row r="1040" spans="1:15" ht="16.5">
      <c r="A1040" s="14">
        <f>C1037</f>
        <v>31829567</v>
      </c>
      <c r="B1040" s="15">
        <f>G1037</f>
        <v>0</v>
      </c>
      <c r="C1040" s="12">
        <f>E1037</f>
        <v>9054909</v>
      </c>
      <c r="D1040" s="12">
        <f>A1040+B1040-C1040</f>
        <v>22774658</v>
      </c>
      <c r="E1040" s="13">
        <f>I1037-D1040</f>
        <v>0</v>
      </c>
      <c r="F1040" s="12"/>
      <c r="G1040" s="12"/>
      <c r="H1040" s="12"/>
      <c r="I1040" s="12"/>
    </row>
    <row r="1041" spans="1:11" ht="16.5">
      <c r="A1041" s="14"/>
      <c r="B1041" s="15"/>
      <c r="C1041" s="12"/>
      <c r="D1041" s="12"/>
      <c r="E1041" s="13"/>
      <c r="F1041" s="12"/>
      <c r="G1041" s="12"/>
      <c r="H1041" s="12"/>
      <c r="I1041" s="12"/>
    </row>
    <row r="1042" spans="1:11">
      <c r="A1042" s="16" t="s">
        <v>52</v>
      </c>
      <c r="B1042" s="16"/>
      <c r="C1042" s="16"/>
      <c r="D1042" s="17"/>
      <c r="E1042" s="17"/>
      <c r="F1042" s="17"/>
      <c r="G1042" s="17"/>
      <c r="H1042" s="17"/>
      <c r="I1042" s="17"/>
    </row>
    <row r="1043" spans="1:11">
      <c r="A1043" s="18" t="s">
        <v>204</v>
      </c>
      <c r="B1043" s="18"/>
      <c r="C1043" s="18"/>
      <c r="D1043" s="18"/>
      <c r="E1043" s="18"/>
      <c r="F1043" s="18"/>
      <c r="G1043" s="18"/>
      <c r="H1043" s="18"/>
      <c r="I1043" s="18"/>
      <c r="J1043" s="18"/>
    </row>
    <row r="1044" spans="1:11">
      <c r="A1044" s="19"/>
      <c r="B1044" s="17"/>
      <c r="C1044" s="20"/>
      <c r="D1044" s="20"/>
      <c r="E1044" s="20"/>
      <c r="F1044" s="20"/>
      <c r="G1044" s="20"/>
      <c r="H1044" s="17"/>
      <c r="I1044" s="17"/>
    </row>
    <row r="1045" spans="1:11">
      <c r="A1045" s="166" t="s">
        <v>53</v>
      </c>
      <c r="B1045" s="168" t="s">
        <v>54</v>
      </c>
      <c r="C1045" s="170" t="s">
        <v>205</v>
      </c>
      <c r="D1045" s="171" t="s">
        <v>55</v>
      </c>
      <c r="E1045" s="172"/>
      <c r="F1045" s="172"/>
      <c r="G1045" s="173"/>
      <c r="H1045" s="174" t="s">
        <v>56</v>
      </c>
      <c r="I1045" s="162" t="s">
        <v>57</v>
      </c>
      <c r="J1045" s="17"/>
    </row>
    <row r="1046" spans="1:11" ht="25.5">
      <c r="A1046" s="167"/>
      <c r="B1046" s="169"/>
      <c r="C1046" s="22"/>
      <c r="D1046" s="21" t="s">
        <v>24</v>
      </c>
      <c r="E1046" s="21" t="s">
        <v>25</v>
      </c>
      <c r="F1046" s="22" t="s">
        <v>122</v>
      </c>
      <c r="G1046" s="21" t="s">
        <v>58</v>
      </c>
      <c r="H1046" s="175"/>
      <c r="I1046" s="163"/>
      <c r="J1046" s="164" t="s">
        <v>206</v>
      </c>
      <c r="K1046" s="142"/>
    </row>
    <row r="1047" spans="1:11">
      <c r="A1047" s="23"/>
      <c r="B1047" s="24" t="s">
        <v>59</v>
      </c>
      <c r="C1047" s="25"/>
      <c r="D1047" s="25"/>
      <c r="E1047" s="25"/>
      <c r="F1047" s="25"/>
      <c r="G1047" s="25"/>
      <c r="H1047" s="25"/>
      <c r="I1047" s="26"/>
      <c r="J1047" s="165"/>
      <c r="K1047" s="142"/>
    </row>
    <row r="1048" spans="1:11">
      <c r="A1048" s="121" t="s">
        <v>126</v>
      </c>
      <c r="B1048" s="126" t="s">
        <v>47</v>
      </c>
      <c r="C1048" s="32">
        <f>+C1025</f>
        <v>22050</v>
      </c>
      <c r="D1048" s="31"/>
      <c r="E1048" s="32">
        <f>+D1025</f>
        <v>462000</v>
      </c>
      <c r="F1048" s="32"/>
      <c r="G1048" s="32"/>
      <c r="H1048" s="55">
        <f t="shared" ref="H1048:H1059" si="564">+F1025</f>
        <v>0</v>
      </c>
      <c r="I1048" s="32">
        <f t="shared" ref="I1048:I1059" si="565">+E1025</f>
        <v>462200</v>
      </c>
      <c r="J1048" s="30">
        <f t="shared" ref="J1048:J1049" si="566">+SUM(C1048:G1048)-(H1048+I1048)</f>
        <v>21850</v>
      </c>
      <c r="K1048" s="143" t="b">
        <f t="shared" ref="K1048:K1059" si="567">J1048=I1025</f>
        <v>1</v>
      </c>
    </row>
    <row r="1049" spans="1:11">
      <c r="A1049" s="121" t="str">
        <f>+A1048</f>
        <v>AVRIL</v>
      </c>
      <c r="B1049" s="126" t="s">
        <v>31</v>
      </c>
      <c r="C1049" s="32">
        <f t="shared" ref="C1049:C1050" si="568">+C1026</f>
        <v>13995</v>
      </c>
      <c r="D1049" s="31"/>
      <c r="E1049" s="32">
        <f t="shared" ref="E1049:E1050" si="569">+D1026</f>
        <v>30000</v>
      </c>
      <c r="F1049" s="32"/>
      <c r="G1049" s="32"/>
      <c r="H1049" s="55">
        <f t="shared" si="564"/>
        <v>0</v>
      </c>
      <c r="I1049" s="32">
        <f t="shared" si="565"/>
        <v>36000</v>
      </c>
      <c r="J1049" s="100">
        <f t="shared" si="566"/>
        <v>7995</v>
      </c>
      <c r="K1049" s="143" t="b">
        <f t="shared" si="567"/>
        <v>1</v>
      </c>
    </row>
    <row r="1050" spans="1:11">
      <c r="A1050" s="121" t="str">
        <f t="shared" ref="A1050:A1055" si="570">+A1049</f>
        <v>AVRIL</v>
      </c>
      <c r="B1050" s="127" t="s">
        <v>143</v>
      </c>
      <c r="C1050" s="32">
        <f t="shared" si="568"/>
        <v>36485</v>
      </c>
      <c r="D1050" s="118"/>
      <c r="E1050" s="32">
        <f t="shared" si="569"/>
        <v>486000</v>
      </c>
      <c r="F1050" s="51"/>
      <c r="G1050" s="51"/>
      <c r="H1050" s="55">
        <f t="shared" si="564"/>
        <v>0</v>
      </c>
      <c r="I1050" s="32">
        <f t="shared" si="565"/>
        <v>366150</v>
      </c>
      <c r="J1050" s="123">
        <f>+SUM(C1050:G1050)-(H1050+I1050)</f>
        <v>156335</v>
      </c>
      <c r="K1050" s="143" t="b">
        <f t="shared" si="567"/>
        <v>1</v>
      </c>
    </row>
    <row r="1051" spans="1:11">
      <c r="A1051" s="121" t="str">
        <f t="shared" si="570"/>
        <v>AVRIL</v>
      </c>
      <c r="B1051" s="128" t="s">
        <v>84</v>
      </c>
      <c r="C1051" s="119">
        <f>+C1028</f>
        <v>233614</v>
      </c>
      <c r="D1051" s="122"/>
      <c r="E1051" s="119">
        <f>+D1028</f>
        <v>0</v>
      </c>
      <c r="F1051" s="136"/>
      <c r="G1051" s="136"/>
      <c r="H1051" s="154">
        <f t="shared" si="564"/>
        <v>0</v>
      </c>
      <c r="I1051" s="119">
        <f t="shared" si="565"/>
        <v>0</v>
      </c>
      <c r="J1051" s="120">
        <f>+SUM(C1051:G1051)-(H1051+I1051)</f>
        <v>233614</v>
      </c>
      <c r="K1051" s="143" t="b">
        <f t="shared" si="567"/>
        <v>1</v>
      </c>
    </row>
    <row r="1052" spans="1:11">
      <c r="A1052" s="121" t="str">
        <f t="shared" si="570"/>
        <v>AVRIL</v>
      </c>
      <c r="B1052" s="128" t="s">
        <v>83</v>
      </c>
      <c r="C1052" s="119">
        <f>+C1029</f>
        <v>249769</v>
      </c>
      <c r="D1052" s="122"/>
      <c r="E1052" s="119">
        <f>+D1029</f>
        <v>0</v>
      </c>
      <c r="F1052" s="136"/>
      <c r="G1052" s="136"/>
      <c r="H1052" s="154">
        <f t="shared" si="564"/>
        <v>0</v>
      </c>
      <c r="I1052" s="119">
        <f t="shared" si="565"/>
        <v>0</v>
      </c>
      <c r="J1052" s="120">
        <f t="shared" ref="J1052:J1059" si="571">+SUM(C1052:G1052)-(H1052+I1052)</f>
        <v>249769</v>
      </c>
      <c r="K1052" s="143" t="b">
        <f t="shared" si="567"/>
        <v>1</v>
      </c>
    </row>
    <row r="1053" spans="1:11">
      <c r="A1053" s="121" t="str">
        <f t="shared" si="570"/>
        <v>AVRIL</v>
      </c>
      <c r="B1053" s="126" t="s">
        <v>142</v>
      </c>
      <c r="C1053" s="32">
        <f>+C1030</f>
        <v>10700</v>
      </c>
      <c r="D1053" s="31"/>
      <c r="E1053" s="32">
        <f>+D1030</f>
        <v>10000</v>
      </c>
      <c r="F1053" s="32"/>
      <c r="G1053" s="103"/>
      <c r="H1053" s="55">
        <f t="shared" si="564"/>
        <v>0</v>
      </c>
      <c r="I1053" s="32">
        <f t="shared" si="565"/>
        <v>10500</v>
      </c>
      <c r="J1053" s="30">
        <f t="shared" si="571"/>
        <v>10200</v>
      </c>
      <c r="K1053" s="143" t="b">
        <f t="shared" si="567"/>
        <v>1</v>
      </c>
    </row>
    <row r="1054" spans="1:11">
      <c r="A1054" s="121" t="str">
        <f t="shared" si="570"/>
        <v>AVRIL</v>
      </c>
      <c r="B1054" s="126" t="s">
        <v>196</v>
      </c>
      <c r="C1054" s="32">
        <f t="shared" ref="C1054:C1057" si="572">+C1031</f>
        <v>52000</v>
      </c>
      <c r="D1054" s="31"/>
      <c r="E1054" s="32">
        <f t="shared" ref="E1054:E1059" si="573">+D1031</f>
        <v>113000</v>
      </c>
      <c r="F1054" s="32"/>
      <c r="G1054" s="103"/>
      <c r="H1054" s="55">
        <f t="shared" si="564"/>
        <v>0</v>
      </c>
      <c r="I1054" s="32">
        <f t="shared" si="565"/>
        <v>121500</v>
      </c>
      <c r="J1054" s="30">
        <f t="shared" si="571"/>
        <v>43500</v>
      </c>
      <c r="K1054" s="143" t="b">
        <f t="shared" si="567"/>
        <v>1</v>
      </c>
    </row>
    <row r="1055" spans="1:11">
      <c r="A1055" s="121" t="str">
        <f t="shared" si="570"/>
        <v>AVRIL</v>
      </c>
      <c r="B1055" s="126" t="s">
        <v>30</v>
      </c>
      <c r="C1055" s="32">
        <f t="shared" si="572"/>
        <v>116050</v>
      </c>
      <c r="D1055" s="31"/>
      <c r="E1055" s="32">
        <f t="shared" si="573"/>
        <v>599000</v>
      </c>
      <c r="F1055" s="32"/>
      <c r="G1055" s="103"/>
      <c r="H1055" s="55">
        <f t="shared" si="564"/>
        <v>0</v>
      </c>
      <c r="I1055" s="32">
        <f t="shared" si="565"/>
        <v>537500</v>
      </c>
      <c r="J1055" s="30">
        <f t="shared" si="571"/>
        <v>177550</v>
      </c>
      <c r="K1055" s="143" t="b">
        <f t="shared" si="567"/>
        <v>1</v>
      </c>
    </row>
    <row r="1056" spans="1:11">
      <c r="A1056" s="121" t="str">
        <f>+A1054</f>
        <v>AVRIL</v>
      </c>
      <c r="B1056" s="126" t="s">
        <v>93</v>
      </c>
      <c r="C1056" s="32">
        <f t="shared" si="572"/>
        <v>4400</v>
      </c>
      <c r="D1056" s="31"/>
      <c r="E1056" s="32">
        <f t="shared" si="573"/>
        <v>20000</v>
      </c>
      <c r="F1056" s="32"/>
      <c r="G1056" s="103"/>
      <c r="H1056" s="55">
        <f t="shared" si="564"/>
        <v>0</v>
      </c>
      <c r="I1056" s="32">
        <f t="shared" si="565"/>
        <v>20000</v>
      </c>
      <c r="J1056" s="30">
        <f t="shared" si="571"/>
        <v>4400</v>
      </c>
      <c r="K1056" s="143" t="b">
        <f t="shared" si="567"/>
        <v>1</v>
      </c>
    </row>
    <row r="1057" spans="1:16">
      <c r="A1057" s="121" t="str">
        <f>+A1055</f>
        <v>AVRIL</v>
      </c>
      <c r="B1057" s="126" t="s">
        <v>29</v>
      </c>
      <c r="C1057" s="32">
        <f t="shared" si="572"/>
        <v>16200</v>
      </c>
      <c r="D1057" s="31"/>
      <c r="E1057" s="32">
        <f t="shared" si="573"/>
        <v>874000</v>
      </c>
      <c r="F1057" s="32"/>
      <c r="G1057" s="103"/>
      <c r="H1057" s="55">
        <f t="shared" si="564"/>
        <v>100000</v>
      </c>
      <c r="I1057" s="32">
        <f t="shared" si="565"/>
        <v>495500</v>
      </c>
      <c r="J1057" s="30">
        <f t="shared" si="571"/>
        <v>294700</v>
      </c>
      <c r="K1057" s="143" t="b">
        <f t="shared" si="567"/>
        <v>1</v>
      </c>
    </row>
    <row r="1058" spans="1:16">
      <c r="A1058" s="121" t="str">
        <f>+A1056</f>
        <v>AVRIL</v>
      </c>
      <c r="B1058" s="126" t="s">
        <v>195</v>
      </c>
      <c r="C1058" s="32">
        <f>+C1035</f>
        <v>6000</v>
      </c>
      <c r="D1058" s="31"/>
      <c r="E1058" s="32">
        <f t="shared" si="573"/>
        <v>80000</v>
      </c>
      <c r="F1058" s="32"/>
      <c r="G1058" s="103"/>
      <c r="H1058" s="55">
        <f t="shared" si="564"/>
        <v>0</v>
      </c>
      <c r="I1058" s="32">
        <f t="shared" si="565"/>
        <v>72500</v>
      </c>
      <c r="J1058" s="30">
        <f t="shared" si="571"/>
        <v>13500</v>
      </c>
      <c r="K1058" s="143" t="b">
        <f t="shared" si="567"/>
        <v>1</v>
      </c>
    </row>
    <row r="1059" spans="1:16">
      <c r="A1059" s="121" t="str">
        <f>+A1057</f>
        <v>AVRIL</v>
      </c>
      <c r="B1059" s="127" t="s">
        <v>112</v>
      </c>
      <c r="C1059" s="32">
        <f t="shared" ref="C1059" si="574">+C1036</f>
        <v>-790759</v>
      </c>
      <c r="D1059" s="118"/>
      <c r="E1059" s="32">
        <f t="shared" si="573"/>
        <v>800000</v>
      </c>
      <c r="F1059" s="51"/>
      <c r="G1059" s="137"/>
      <c r="H1059" s="55">
        <f t="shared" si="564"/>
        <v>0</v>
      </c>
      <c r="I1059" s="32">
        <f t="shared" si="565"/>
        <v>16500</v>
      </c>
      <c r="J1059" s="30">
        <f t="shared" si="571"/>
        <v>-7259</v>
      </c>
      <c r="K1059" s="143" t="b">
        <f t="shared" si="567"/>
        <v>1</v>
      </c>
    </row>
    <row r="1060" spans="1:16">
      <c r="A1060" s="34" t="s">
        <v>60</v>
      </c>
      <c r="B1060" s="35"/>
      <c r="C1060" s="35"/>
      <c r="D1060" s="35"/>
      <c r="E1060" s="35"/>
      <c r="F1060" s="35"/>
      <c r="G1060" s="35"/>
      <c r="H1060" s="35"/>
      <c r="I1060" s="35"/>
      <c r="J1060" s="36"/>
      <c r="K1060" s="142"/>
    </row>
    <row r="1061" spans="1:16">
      <c r="A1061" s="121" t="str">
        <f>+A1059</f>
        <v>AVRIL</v>
      </c>
      <c r="B1061" s="37" t="s">
        <v>61</v>
      </c>
      <c r="C1061" s="38">
        <f>+C1024</f>
        <v>1160022</v>
      </c>
      <c r="D1061" s="49"/>
      <c r="E1061" s="49">
        <f>D1024</f>
        <v>5100000</v>
      </c>
      <c r="F1061" s="49"/>
      <c r="G1061" s="124"/>
      <c r="H1061" s="51">
        <f>+F1024</f>
        <v>3474000</v>
      </c>
      <c r="I1061" s="125">
        <f>+E1024</f>
        <v>1822909</v>
      </c>
      <c r="J1061" s="30">
        <f>+SUM(C1061:G1061)-(H1061+I1061)</f>
        <v>963113</v>
      </c>
      <c r="K1061" s="143" t="b">
        <f>J1061=I1024</f>
        <v>1</v>
      </c>
    </row>
    <row r="1062" spans="1:16">
      <c r="A1062" s="43" t="s">
        <v>62</v>
      </c>
      <c r="B1062" s="24"/>
      <c r="C1062" s="35"/>
      <c r="D1062" s="24"/>
      <c r="E1062" s="24"/>
      <c r="F1062" s="24"/>
      <c r="G1062" s="24"/>
      <c r="H1062" s="24"/>
      <c r="I1062" s="24"/>
      <c r="J1062" s="36"/>
      <c r="K1062" s="142"/>
    </row>
    <row r="1063" spans="1:16">
      <c r="A1063" s="121" t="str">
        <f>+A1061</f>
        <v>AVRIL</v>
      </c>
      <c r="B1063" s="37" t="s">
        <v>155</v>
      </c>
      <c r="C1063" s="124">
        <f>+C1022</f>
        <v>9177780</v>
      </c>
      <c r="D1063" s="131">
        <f>+G1022</f>
        <v>0</v>
      </c>
      <c r="E1063" s="49"/>
      <c r="F1063" s="49"/>
      <c r="G1063" s="49"/>
      <c r="H1063" s="51">
        <f>+F1022</f>
        <v>5000000</v>
      </c>
      <c r="I1063" s="53">
        <f>+E1022</f>
        <v>23345</v>
      </c>
      <c r="J1063" s="30">
        <f>+SUM(C1063:G1063)-(H1063+I1063)</f>
        <v>4154435</v>
      </c>
      <c r="K1063" s="143" t="b">
        <f>+J1063=I1022</f>
        <v>1</v>
      </c>
    </row>
    <row r="1064" spans="1:16">
      <c r="A1064" s="121" t="str">
        <f t="shared" ref="A1064" si="575">+A1063</f>
        <v>AVRIL</v>
      </c>
      <c r="B1064" s="37" t="s">
        <v>64</v>
      </c>
      <c r="C1064" s="124">
        <f>+C1023</f>
        <v>21521261</v>
      </c>
      <c r="D1064" s="49">
        <f>+G1023</f>
        <v>0</v>
      </c>
      <c r="E1064" s="48"/>
      <c r="F1064" s="48"/>
      <c r="G1064" s="48"/>
      <c r="H1064" s="32">
        <f>+F1023</f>
        <v>0</v>
      </c>
      <c r="I1064" s="50">
        <f>+E1023</f>
        <v>5070305</v>
      </c>
      <c r="J1064" s="30">
        <f>SUM(C1064:G1064)-(H1064+I1064)</f>
        <v>16450956</v>
      </c>
      <c r="K1064" s="143" t="b">
        <f>+J1064=I1023</f>
        <v>1</v>
      </c>
    </row>
    <row r="1065" spans="1:16" ht="15.75">
      <c r="C1065" s="140">
        <f>SUM(C1048:C1064)</f>
        <v>31829567</v>
      </c>
      <c r="I1065" s="139">
        <f>SUM(I1048:I1064)</f>
        <v>9054909</v>
      </c>
      <c r="J1065" s="104">
        <f>+SUM(J1048:J1064)</f>
        <v>22774658</v>
      </c>
      <c r="K1065" s="5" t="b">
        <f>J1065=I1037</f>
        <v>1</v>
      </c>
    </row>
    <row r="1066" spans="1:16" ht="15.75">
      <c r="A1066" s="157"/>
      <c r="B1066" s="157"/>
      <c r="C1066" s="158"/>
      <c r="D1066" s="157"/>
      <c r="E1066" s="157"/>
      <c r="F1066" s="157"/>
      <c r="G1066" s="157"/>
      <c r="H1066" s="157"/>
      <c r="I1066" s="159"/>
      <c r="J1066" s="160"/>
      <c r="K1066" s="157"/>
      <c r="L1066" s="161"/>
      <c r="M1066" s="161"/>
      <c r="N1066" s="161"/>
      <c r="O1066" s="161"/>
      <c r="P1066" s="157"/>
    </row>
    <row r="1069" spans="1:16" ht="15.75">
      <c r="A1069" s="6" t="s">
        <v>36</v>
      </c>
      <c r="B1069" s="6" t="s">
        <v>1</v>
      </c>
      <c r="C1069" s="6">
        <v>44621</v>
      </c>
      <c r="D1069" s="7" t="s">
        <v>37</v>
      </c>
      <c r="E1069" s="7" t="s">
        <v>38</v>
      </c>
      <c r="F1069" s="7" t="s">
        <v>39</v>
      </c>
      <c r="G1069" s="7" t="s">
        <v>40</v>
      </c>
      <c r="H1069" s="6">
        <v>44651</v>
      </c>
      <c r="I1069" s="7" t="s">
        <v>41</v>
      </c>
      <c r="K1069" s="45"/>
      <c r="L1069" s="45" t="s">
        <v>42</v>
      </c>
      <c r="M1069" s="45" t="s">
        <v>43</v>
      </c>
      <c r="N1069" s="45" t="s">
        <v>44</v>
      </c>
      <c r="O1069" s="45" t="s">
        <v>45</v>
      </c>
    </row>
    <row r="1070" spans="1:16" ht="16.5">
      <c r="A1070" s="58" t="str">
        <f>K1070</f>
        <v>BCI</v>
      </c>
      <c r="B1070" s="59" t="s">
        <v>46</v>
      </c>
      <c r="C1070" s="61">
        <v>888683</v>
      </c>
      <c r="D1070" s="61">
        <f>+L1070</f>
        <v>0</v>
      </c>
      <c r="E1070" s="61">
        <f>+N1070</f>
        <v>543345</v>
      </c>
      <c r="F1070" s="61">
        <f>+M1070</f>
        <v>2600000</v>
      </c>
      <c r="G1070" s="61">
        <f t="shared" ref="G1070:G1081" si="576">+O1070</f>
        <v>11432442</v>
      </c>
      <c r="H1070" s="61">
        <v>9177780</v>
      </c>
      <c r="I1070" s="61">
        <f>+C1070+D1070-E1070-F1070+G1070</f>
        <v>9177780</v>
      </c>
      <c r="J1070" s="9">
        <f>I1070-H1070</f>
        <v>0</v>
      </c>
      <c r="K1070" s="45" t="s">
        <v>24</v>
      </c>
      <c r="L1070" s="47">
        <v>0</v>
      </c>
      <c r="M1070" s="47">
        <v>2600000</v>
      </c>
      <c r="N1070" s="47">
        <v>543345</v>
      </c>
      <c r="O1070" s="47">
        <v>11432442</v>
      </c>
    </row>
    <row r="1071" spans="1:16" ht="16.5">
      <c r="A1071" s="58" t="str">
        <f t="shared" ref="A1071:A1084" si="577">K1071</f>
        <v>BCI-Sous Compte</v>
      </c>
      <c r="B1071" s="59" t="s">
        <v>46</v>
      </c>
      <c r="C1071" s="61">
        <v>882502</v>
      </c>
      <c r="D1071" s="61">
        <f t="shared" ref="D1071:D1084" si="578">+L1071</f>
        <v>0</v>
      </c>
      <c r="E1071" s="61">
        <f t="shared" ref="E1071:E1084" si="579">+N1071</f>
        <v>6117606</v>
      </c>
      <c r="F1071" s="61">
        <f t="shared" ref="F1071:F1084" si="580">+M1071</f>
        <v>1600000</v>
      </c>
      <c r="G1071" s="61">
        <f t="shared" si="576"/>
        <v>28356365</v>
      </c>
      <c r="H1071" s="61">
        <v>21521261</v>
      </c>
      <c r="I1071" s="61">
        <f>+C1071+D1071-E1071-F1071+G1071</f>
        <v>21521261</v>
      </c>
      <c r="J1071" s="9">
        <f t="shared" ref="J1071:J1078" si="581">I1071-H1071</f>
        <v>0</v>
      </c>
      <c r="K1071" s="45" t="s">
        <v>147</v>
      </c>
      <c r="L1071" s="47">
        <v>0</v>
      </c>
      <c r="M1071" s="47">
        <v>1600000</v>
      </c>
      <c r="N1071" s="47">
        <v>6117606</v>
      </c>
      <c r="O1071" s="47">
        <v>28356365</v>
      </c>
    </row>
    <row r="1072" spans="1:16" ht="16.5">
      <c r="A1072" s="58" t="str">
        <f t="shared" si="577"/>
        <v>Caisse</v>
      </c>
      <c r="B1072" s="59" t="s">
        <v>25</v>
      </c>
      <c r="C1072" s="61">
        <v>797106</v>
      </c>
      <c r="D1072" s="61">
        <f t="shared" si="578"/>
        <v>4270000</v>
      </c>
      <c r="E1072" s="61">
        <f t="shared" si="579"/>
        <v>2099084</v>
      </c>
      <c r="F1072" s="61">
        <f t="shared" si="580"/>
        <v>1808000</v>
      </c>
      <c r="G1072" s="61">
        <f t="shared" si="576"/>
        <v>0</v>
      </c>
      <c r="H1072" s="61">
        <v>1160022</v>
      </c>
      <c r="I1072" s="61">
        <f>+C1072+D1072-E1072-F1072+G1072</f>
        <v>1160022</v>
      </c>
      <c r="J1072" s="101">
        <f t="shared" si="581"/>
        <v>0</v>
      </c>
      <c r="K1072" s="45" t="s">
        <v>25</v>
      </c>
      <c r="L1072" s="47">
        <v>4270000</v>
      </c>
      <c r="M1072" s="47">
        <v>1808000</v>
      </c>
      <c r="N1072" s="47">
        <v>2099084</v>
      </c>
      <c r="O1072" s="47">
        <v>0</v>
      </c>
    </row>
    <row r="1073" spans="1:15" ht="16.5">
      <c r="A1073" s="58" t="str">
        <f t="shared" si="577"/>
        <v>Crépin</v>
      </c>
      <c r="B1073" s="59" t="s">
        <v>153</v>
      </c>
      <c r="C1073" s="61">
        <v>56050</v>
      </c>
      <c r="D1073" s="61">
        <f t="shared" si="578"/>
        <v>0</v>
      </c>
      <c r="E1073" s="61">
        <f t="shared" si="579"/>
        <v>4000</v>
      </c>
      <c r="F1073" s="61">
        <f t="shared" si="580"/>
        <v>30000</v>
      </c>
      <c r="G1073" s="61">
        <f t="shared" si="576"/>
        <v>0</v>
      </c>
      <c r="H1073" s="61">
        <v>22050</v>
      </c>
      <c r="I1073" s="61">
        <f>+C1073+D1073-E1073-F1073+G1073</f>
        <v>22050</v>
      </c>
      <c r="J1073" s="9">
        <f t="shared" si="581"/>
        <v>0</v>
      </c>
      <c r="K1073" s="45" t="s">
        <v>47</v>
      </c>
      <c r="L1073" s="47">
        <v>0</v>
      </c>
      <c r="M1073" s="47">
        <v>30000</v>
      </c>
      <c r="N1073" s="47">
        <v>4000</v>
      </c>
      <c r="O1073" s="47">
        <v>0</v>
      </c>
    </row>
    <row r="1074" spans="1:15" ht="16.5">
      <c r="A1074" s="58" t="str">
        <f t="shared" si="577"/>
        <v>Evariste</v>
      </c>
      <c r="B1074" s="59" t="s">
        <v>154</v>
      </c>
      <c r="C1074" s="61">
        <v>21495</v>
      </c>
      <c r="D1074" s="61">
        <f t="shared" si="578"/>
        <v>139000</v>
      </c>
      <c r="E1074" s="61">
        <f t="shared" si="579"/>
        <v>146500</v>
      </c>
      <c r="F1074" s="61">
        <f t="shared" si="580"/>
        <v>0</v>
      </c>
      <c r="G1074" s="61">
        <f t="shared" si="576"/>
        <v>0</v>
      </c>
      <c r="H1074" s="61">
        <v>13995</v>
      </c>
      <c r="I1074" s="61">
        <f t="shared" ref="I1074" si="582">+C1074+D1074-E1074-F1074+G1074</f>
        <v>13995</v>
      </c>
      <c r="J1074" s="9">
        <f t="shared" si="581"/>
        <v>0</v>
      </c>
      <c r="K1074" s="45" t="s">
        <v>31</v>
      </c>
      <c r="L1074" s="47">
        <v>139000</v>
      </c>
      <c r="M1074" s="47">
        <v>0</v>
      </c>
      <c r="N1074" s="47">
        <v>146500</v>
      </c>
      <c r="O1074" s="47">
        <v>0</v>
      </c>
    </row>
    <row r="1075" spans="1:15" ht="16.5">
      <c r="A1075" s="58" t="str">
        <f t="shared" si="577"/>
        <v>Godfré</v>
      </c>
      <c r="B1075" s="59" t="s">
        <v>153</v>
      </c>
      <c r="C1075" s="61">
        <v>113185</v>
      </c>
      <c r="D1075" s="61">
        <f t="shared" si="578"/>
        <v>188000</v>
      </c>
      <c r="E1075" s="61">
        <f t="shared" si="579"/>
        <v>224700</v>
      </c>
      <c r="F1075" s="61">
        <f t="shared" si="580"/>
        <v>40000</v>
      </c>
      <c r="G1075" s="61">
        <f t="shared" si="576"/>
        <v>0</v>
      </c>
      <c r="H1075" s="61">
        <v>36485</v>
      </c>
      <c r="I1075" s="61">
        <f>+C1075+D1075-E1075-F1075+G1075</f>
        <v>36485</v>
      </c>
      <c r="J1075" s="9">
        <f t="shared" si="581"/>
        <v>0</v>
      </c>
      <c r="K1075" s="45" t="s">
        <v>143</v>
      </c>
      <c r="L1075" s="47">
        <v>188000</v>
      </c>
      <c r="M1075" s="47">
        <v>40000</v>
      </c>
      <c r="N1075" s="47">
        <v>224700</v>
      </c>
      <c r="O1075" s="47">
        <v>0</v>
      </c>
    </row>
    <row r="1076" spans="1:15" ht="16.5">
      <c r="A1076" s="58" t="str">
        <f t="shared" si="577"/>
        <v>I55S</v>
      </c>
      <c r="B1076" s="115" t="s">
        <v>4</v>
      </c>
      <c r="C1076" s="117">
        <v>233614</v>
      </c>
      <c r="D1076" s="117">
        <f t="shared" si="578"/>
        <v>0</v>
      </c>
      <c r="E1076" s="117">
        <f t="shared" si="579"/>
        <v>0</v>
      </c>
      <c r="F1076" s="117">
        <f t="shared" si="580"/>
        <v>0</v>
      </c>
      <c r="G1076" s="117">
        <f t="shared" si="576"/>
        <v>0</v>
      </c>
      <c r="H1076" s="117">
        <v>233614</v>
      </c>
      <c r="I1076" s="117">
        <f>+C1076+D1076-E1076-F1076+G1076</f>
        <v>233614</v>
      </c>
      <c r="J1076" s="9">
        <f t="shared" si="581"/>
        <v>0</v>
      </c>
      <c r="K1076" s="45" t="s">
        <v>84</v>
      </c>
      <c r="L1076" s="47">
        <v>0</v>
      </c>
      <c r="M1076" s="47">
        <v>0</v>
      </c>
      <c r="N1076" s="47">
        <v>0</v>
      </c>
      <c r="O1076" s="47">
        <v>0</v>
      </c>
    </row>
    <row r="1077" spans="1:15" ht="16.5">
      <c r="A1077" s="58" t="str">
        <f t="shared" si="577"/>
        <v>I73X</v>
      </c>
      <c r="B1077" s="115" t="s">
        <v>4</v>
      </c>
      <c r="C1077" s="117">
        <v>249769</v>
      </c>
      <c r="D1077" s="117">
        <f t="shared" si="578"/>
        <v>0</v>
      </c>
      <c r="E1077" s="117">
        <f t="shared" si="579"/>
        <v>0</v>
      </c>
      <c r="F1077" s="117">
        <f t="shared" si="580"/>
        <v>0</v>
      </c>
      <c r="G1077" s="117">
        <f t="shared" si="576"/>
        <v>0</v>
      </c>
      <c r="H1077" s="117">
        <v>249769</v>
      </c>
      <c r="I1077" s="117">
        <f t="shared" ref="I1077:I1080" si="583">+C1077+D1077-E1077-F1077+G1077</f>
        <v>249769</v>
      </c>
      <c r="J1077" s="9">
        <f t="shared" si="581"/>
        <v>0</v>
      </c>
      <c r="K1077" s="45" t="s">
        <v>83</v>
      </c>
      <c r="L1077" s="47">
        <v>0</v>
      </c>
      <c r="M1077" s="47">
        <v>0</v>
      </c>
      <c r="N1077" s="47">
        <v>0</v>
      </c>
      <c r="O1077" s="47">
        <v>0</v>
      </c>
    </row>
    <row r="1078" spans="1:15" ht="16.5">
      <c r="A1078" s="58" t="str">
        <f t="shared" si="577"/>
        <v>Grace</v>
      </c>
      <c r="B1078" s="97" t="s">
        <v>2</v>
      </c>
      <c r="C1078" s="61">
        <v>20700</v>
      </c>
      <c r="D1078" s="61">
        <f t="shared" si="578"/>
        <v>0</v>
      </c>
      <c r="E1078" s="61">
        <f t="shared" si="579"/>
        <v>10000</v>
      </c>
      <c r="F1078" s="61">
        <f t="shared" si="580"/>
        <v>0</v>
      </c>
      <c r="G1078" s="61">
        <f t="shared" si="576"/>
        <v>0</v>
      </c>
      <c r="H1078" s="61">
        <v>10700</v>
      </c>
      <c r="I1078" s="61">
        <f t="shared" si="583"/>
        <v>10700</v>
      </c>
      <c r="J1078" s="9">
        <f t="shared" si="581"/>
        <v>0</v>
      </c>
      <c r="K1078" s="45" t="s">
        <v>142</v>
      </c>
      <c r="L1078" s="47">
        <v>0</v>
      </c>
      <c r="M1078" s="47">
        <v>0</v>
      </c>
      <c r="N1078" s="47">
        <v>10000</v>
      </c>
      <c r="O1078" s="47">
        <v>0</v>
      </c>
    </row>
    <row r="1079" spans="1:15" ht="16.5">
      <c r="A1079" s="58" t="str">
        <f t="shared" si="577"/>
        <v>Hurielle</v>
      </c>
      <c r="B1079" s="59" t="s">
        <v>153</v>
      </c>
      <c r="C1079" s="61">
        <v>0</v>
      </c>
      <c r="D1079" s="61">
        <f t="shared" si="578"/>
        <v>135000</v>
      </c>
      <c r="E1079" s="61">
        <f t="shared" si="579"/>
        <v>83000</v>
      </c>
      <c r="F1079" s="61">
        <f t="shared" si="580"/>
        <v>0</v>
      </c>
      <c r="G1079" s="61">
        <f t="shared" si="576"/>
        <v>0</v>
      </c>
      <c r="H1079" s="61">
        <v>52000</v>
      </c>
      <c r="I1079" s="61">
        <f t="shared" si="583"/>
        <v>52000</v>
      </c>
      <c r="J1079" s="9">
        <f>I1079-H1079</f>
        <v>0</v>
      </c>
      <c r="K1079" s="45" t="s">
        <v>196</v>
      </c>
      <c r="L1079" s="47">
        <v>135000</v>
      </c>
      <c r="M1079" s="47">
        <v>0</v>
      </c>
      <c r="N1079" s="47">
        <v>83000</v>
      </c>
      <c r="O1079" s="47">
        <v>0</v>
      </c>
    </row>
    <row r="1080" spans="1:15" ht="16.5">
      <c r="A1080" s="58" t="str">
        <f t="shared" si="577"/>
        <v>I23C</v>
      </c>
      <c r="B1080" s="97" t="s">
        <v>4</v>
      </c>
      <c r="C1080" s="61">
        <v>15550</v>
      </c>
      <c r="D1080" s="61">
        <f t="shared" si="578"/>
        <v>747000</v>
      </c>
      <c r="E1080" s="61">
        <f t="shared" si="579"/>
        <v>646500</v>
      </c>
      <c r="F1080" s="61">
        <f t="shared" si="580"/>
        <v>0</v>
      </c>
      <c r="G1080" s="61">
        <f t="shared" si="576"/>
        <v>0</v>
      </c>
      <c r="H1080" s="61">
        <v>116050</v>
      </c>
      <c r="I1080" s="61">
        <f t="shared" si="583"/>
        <v>116050</v>
      </c>
      <c r="J1080" s="9">
        <f t="shared" ref="J1080:J1081" si="584">I1080-H1080</f>
        <v>0</v>
      </c>
      <c r="K1080" s="45" t="s">
        <v>30</v>
      </c>
      <c r="L1080" s="47">
        <v>747000</v>
      </c>
      <c r="M1080" s="47">
        <v>0</v>
      </c>
      <c r="N1080" s="47">
        <v>646500</v>
      </c>
      <c r="O1080" s="47">
        <v>0</v>
      </c>
    </row>
    <row r="1081" spans="1:15" ht="16.5">
      <c r="A1081" s="58" t="str">
        <f t="shared" si="577"/>
        <v>Merveille</v>
      </c>
      <c r="B1081" s="59" t="s">
        <v>2</v>
      </c>
      <c r="C1081" s="61">
        <v>4800</v>
      </c>
      <c r="D1081" s="61">
        <f t="shared" si="578"/>
        <v>20000</v>
      </c>
      <c r="E1081" s="61">
        <f t="shared" si="579"/>
        <v>20400</v>
      </c>
      <c r="F1081" s="61">
        <f t="shared" si="580"/>
        <v>0</v>
      </c>
      <c r="G1081" s="61">
        <f t="shared" si="576"/>
        <v>0</v>
      </c>
      <c r="H1081" s="61">
        <v>4400</v>
      </c>
      <c r="I1081" s="61">
        <f>+C1081+D1081-E1081-F1081+G1081</f>
        <v>4400</v>
      </c>
      <c r="J1081" s="9">
        <f t="shared" si="584"/>
        <v>0</v>
      </c>
      <c r="K1081" s="45" t="s">
        <v>93</v>
      </c>
      <c r="L1081" s="47">
        <v>20000</v>
      </c>
      <c r="M1081" s="47">
        <v>0</v>
      </c>
      <c r="N1081" s="47">
        <v>20400</v>
      </c>
      <c r="O1081" s="47"/>
    </row>
    <row r="1082" spans="1:15" ht="16.5">
      <c r="A1082" s="58" t="str">
        <f t="shared" si="577"/>
        <v>P29</v>
      </c>
      <c r="B1082" s="59" t="s">
        <v>4</v>
      </c>
      <c r="C1082" s="61">
        <v>136200</v>
      </c>
      <c r="D1082" s="61">
        <f t="shared" si="578"/>
        <v>380000</v>
      </c>
      <c r="E1082" s="61">
        <f t="shared" si="579"/>
        <v>500000</v>
      </c>
      <c r="F1082" s="61">
        <f t="shared" si="580"/>
        <v>0</v>
      </c>
      <c r="G1082" s="61">
        <f>+O1082</f>
        <v>0</v>
      </c>
      <c r="H1082" s="61">
        <v>16200</v>
      </c>
      <c r="I1082" s="61">
        <f>+C1082+D1082-E1082-F1082+G1082</f>
        <v>16200</v>
      </c>
      <c r="J1082" s="9">
        <f>I1082-H1082</f>
        <v>0</v>
      </c>
      <c r="K1082" s="45" t="s">
        <v>29</v>
      </c>
      <c r="L1082" s="47">
        <v>380000</v>
      </c>
      <c r="M1082" s="47">
        <v>0</v>
      </c>
      <c r="N1082" s="47">
        <v>500000</v>
      </c>
      <c r="O1082" s="47">
        <v>0</v>
      </c>
    </row>
    <row r="1083" spans="1:15" ht="16.5">
      <c r="A1083" s="58" t="str">
        <f t="shared" si="577"/>
        <v>Paule</v>
      </c>
      <c r="B1083" s="59" t="s">
        <v>153</v>
      </c>
      <c r="C1083" s="61">
        <v>0</v>
      </c>
      <c r="D1083" s="61">
        <f t="shared" si="578"/>
        <v>129000</v>
      </c>
      <c r="E1083" s="61">
        <f t="shared" si="579"/>
        <v>123000</v>
      </c>
      <c r="F1083" s="61">
        <f t="shared" si="580"/>
        <v>0</v>
      </c>
      <c r="G1083" s="61">
        <f>+O1083</f>
        <v>0</v>
      </c>
      <c r="H1083" s="61">
        <v>6000</v>
      </c>
      <c r="I1083" s="61">
        <f>+C1083+D1083-E1083-F1083+G1083</f>
        <v>6000</v>
      </c>
      <c r="J1083" s="9">
        <f>I1083-H1083</f>
        <v>0</v>
      </c>
      <c r="K1083" s="45" t="s">
        <v>195</v>
      </c>
      <c r="L1083" s="47">
        <v>129000</v>
      </c>
      <c r="M1083" s="47">
        <v>0</v>
      </c>
      <c r="N1083" s="47">
        <v>123000</v>
      </c>
      <c r="O1083" s="47">
        <v>0</v>
      </c>
    </row>
    <row r="1084" spans="1:15" ht="16.5">
      <c r="A1084" s="58" t="str">
        <f t="shared" si="577"/>
        <v>Tiffany</v>
      </c>
      <c r="B1084" s="59" t="s">
        <v>2</v>
      </c>
      <c r="C1084" s="61">
        <v>-36737</v>
      </c>
      <c r="D1084" s="61">
        <f t="shared" si="578"/>
        <v>70000</v>
      </c>
      <c r="E1084" s="61">
        <f t="shared" si="579"/>
        <v>824022</v>
      </c>
      <c r="F1084" s="61">
        <f t="shared" si="580"/>
        <v>0</v>
      </c>
      <c r="G1084" s="61">
        <f t="shared" ref="G1084" si="585">+O1084</f>
        <v>0</v>
      </c>
      <c r="H1084" s="61">
        <v>-790759</v>
      </c>
      <c r="I1084" s="61">
        <f t="shared" ref="I1084" si="586">+C1084+D1084-E1084-F1084+G1084</f>
        <v>-790759</v>
      </c>
      <c r="J1084" s="9">
        <f t="shared" ref="J1084" si="587">I1084-H1084</f>
        <v>0</v>
      </c>
      <c r="K1084" s="45" t="s">
        <v>112</v>
      </c>
      <c r="L1084" s="47">
        <v>70000</v>
      </c>
      <c r="M1084" s="47">
        <v>0</v>
      </c>
      <c r="N1084" s="47">
        <v>824022</v>
      </c>
      <c r="O1084" s="47">
        <v>0</v>
      </c>
    </row>
    <row r="1085" spans="1:15" ht="16.5">
      <c r="A1085" s="10" t="s">
        <v>50</v>
      </c>
      <c r="B1085" s="11"/>
      <c r="C1085" s="12">
        <f t="shared" ref="C1085:I1085" si="588">SUM(C1070:C1084)</f>
        <v>3382917</v>
      </c>
      <c r="D1085" s="57">
        <f t="shared" si="588"/>
        <v>6078000</v>
      </c>
      <c r="E1085" s="57">
        <f t="shared" si="588"/>
        <v>11342157</v>
      </c>
      <c r="F1085" s="57">
        <f t="shared" si="588"/>
        <v>6078000</v>
      </c>
      <c r="G1085" s="57">
        <f t="shared" si="588"/>
        <v>39788807</v>
      </c>
      <c r="H1085" s="57">
        <f t="shared" si="588"/>
        <v>31829567</v>
      </c>
      <c r="I1085" s="57">
        <f t="shared" si="588"/>
        <v>31829567</v>
      </c>
      <c r="J1085" s="9">
        <f>I1085-H1085</f>
        <v>0</v>
      </c>
      <c r="K1085" s="3"/>
      <c r="L1085" s="47">
        <f>+SUM(L1070:L1084)</f>
        <v>6078000</v>
      </c>
      <c r="M1085" s="47">
        <f>+SUM(M1070:M1084)</f>
        <v>6078000</v>
      </c>
      <c r="N1085" s="47">
        <f>+SUM(N1070:N1084)</f>
        <v>11342157</v>
      </c>
      <c r="O1085" s="47">
        <f>+SUM(O1070:O1084)</f>
        <v>39788807</v>
      </c>
    </row>
    <row r="1086" spans="1:15" ht="16.5">
      <c r="A1086" s="10"/>
      <c r="B1086" s="11"/>
      <c r="C1086" s="12"/>
      <c r="D1086" s="13"/>
      <c r="E1086" s="12"/>
      <c r="F1086" s="13"/>
      <c r="G1086" s="12"/>
      <c r="H1086" s="12"/>
      <c r="I1086" s="133" t="b">
        <f>I1085=D1088</f>
        <v>1</v>
      </c>
      <c r="L1086" s="5"/>
      <c r="M1086" s="5"/>
      <c r="N1086" s="5"/>
      <c r="O1086" s="5"/>
    </row>
    <row r="1087" spans="1:15" ht="16.5">
      <c r="A1087" s="10" t="s">
        <v>188</v>
      </c>
      <c r="B1087" s="11" t="s">
        <v>189</v>
      </c>
      <c r="C1087" s="12" t="s">
        <v>193</v>
      </c>
      <c r="D1087" s="12" t="s">
        <v>190</v>
      </c>
      <c r="E1087" s="12" t="s">
        <v>51</v>
      </c>
      <c r="F1087" s="12"/>
      <c r="G1087" s="12">
        <f>+D1085-F1085</f>
        <v>0</v>
      </c>
      <c r="H1087" s="12"/>
      <c r="I1087" s="12"/>
    </row>
    <row r="1088" spans="1:15" ht="16.5">
      <c r="A1088" s="14">
        <f>C1085</f>
        <v>3382917</v>
      </c>
      <c r="B1088" s="15">
        <f>G1085</f>
        <v>39788807</v>
      </c>
      <c r="C1088" s="12">
        <f>E1085</f>
        <v>11342157</v>
      </c>
      <c r="D1088" s="12">
        <f>A1088+B1088-C1088</f>
        <v>31829567</v>
      </c>
      <c r="E1088" s="13">
        <f>I1085-D1088</f>
        <v>0</v>
      </c>
      <c r="F1088" s="12"/>
      <c r="G1088" s="12"/>
      <c r="H1088" s="12"/>
      <c r="I1088" s="12"/>
    </row>
    <row r="1089" spans="1:11" ht="16.5">
      <c r="A1089" s="14"/>
      <c r="B1089" s="15"/>
      <c r="C1089" s="12"/>
      <c r="D1089" s="12"/>
      <c r="E1089" s="13"/>
      <c r="F1089" s="12"/>
      <c r="G1089" s="12"/>
      <c r="H1089" s="12"/>
      <c r="I1089" s="12"/>
    </row>
    <row r="1090" spans="1:11">
      <c r="A1090" s="16" t="s">
        <v>52</v>
      </c>
      <c r="B1090" s="16"/>
      <c r="C1090" s="16"/>
      <c r="D1090" s="17"/>
      <c r="E1090" s="17"/>
      <c r="F1090" s="17"/>
      <c r="G1090" s="17"/>
      <c r="H1090" s="17"/>
      <c r="I1090" s="17"/>
    </row>
    <row r="1091" spans="1:11">
      <c r="A1091" s="18" t="s">
        <v>191</v>
      </c>
      <c r="B1091" s="18"/>
      <c r="C1091" s="18"/>
      <c r="D1091" s="18"/>
      <c r="E1091" s="18"/>
      <c r="F1091" s="18"/>
      <c r="G1091" s="18"/>
      <c r="H1091" s="18"/>
      <c r="I1091" s="18"/>
      <c r="J1091" s="18"/>
    </row>
    <row r="1092" spans="1:11">
      <c r="A1092" s="19"/>
      <c r="B1092" s="17"/>
      <c r="C1092" s="20"/>
      <c r="D1092" s="20"/>
      <c r="E1092" s="20"/>
      <c r="F1092" s="20"/>
      <c r="G1092" s="20"/>
      <c r="H1092" s="17"/>
      <c r="I1092" s="17"/>
    </row>
    <row r="1093" spans="1:11">
      <c r="A1093" s="166" t="s">
        <v>53</v>
      </c>
      <c r="B1093" s="168" t="s">
        <v>54</v>
      </c>
      <c r="C1093" s="170" t="s">
        <v>192</v>
      </c>
      <c r="D1093" s="171" t="s">
        <v>55</v>
      </c>
      <c r="E1093" s="172"/>
      <c r="F1093" s="172"/>
      <c r="G1093" s="173"/>
      <c r="H1093" s="174" t="s">
        <v>56</v>
      </c>
      <c r="I1093" s="162" t="s">
        <v>57</v>
      </c>
      <c r="J1093" s="17"/>
    </row>
    <row r="1094" spans="1:11" ht="25.5">
      <c r="A1094" s="167"/>
      <c r="B1094" s="169"/>
      <c r="C1094" s="22"/>
      <c r="D1094" s="21" t="s">
        <v>24</v>
      </c>
      <c r="E1094" s="21" t="s">
        <v>25</v>
      </c>
      <c r="F1094" s="22" t="s">
        <v>122</v>
      </c>
      <c r="G1094" s="21" t="s">
        <v>58</v>
      </c>
      <c r="H1094" s="175"/>
      <c r="I1094" s="163"/>
      <c r="J1094" s="164" t="s">
        <v>187</v>
      </c>
      <c r="K1094" s="142"/>
    </row>
    <row r="1095" spans="1:11">
      <c r="A1095" s="23"/>
      <c r="B1095" s="24" t="s">
        <v>59</v>
      </c>
      <c r="C1095" s="25"/>
      <c r="D1095" s="25"/>
      <c r="E1095" s="25"/>
      <c r="F1095" s="25"/>
      <c r="G1095" s="25"/>
      <c r="H1095" s="25"/>
      <c r="I1095" s="26"/>
      <c r="J1095" s="165"/>
      <c r="K1095" s="142"/>
    </row>
    <row r="1096" spans="1:11">
      <c r="A1096" s="121" t="s">
        <v>119</v>
      </c>
      <c r="B1096" s="126" t="s">
        <v>47</v>
      </c>
      <c r="C1096" s="32">
        <f>+C1073</f>
        <v>56050</v>
      </c>
      <c r="D1096" s="31"/>
      <c r="E1096" s="32">
        <f>+D1073</f>
        <v>0</v>
      </c>
      <c r="F1096" s="32"/>
      <c r="G1096" s="32"/>
      <c r="H1096" s="55">
        <f t="shared" ref="H1096:H1106" si="589">+F1073</f>
        <v>30000</v>
      </c>
      <c r="I1096" s="32">
        <f t="shared" ref="I1096:I1106" si="590">+E1073</f>
        <v>4000</v>
      </c>
      <c r="J1096" s="30">
        <f t="shared" ref="J1096:J1097" si="591">+SUM(C1096:G1096)-(H1096+I1096)</f>
        <v>22050</v>
      </c>
      <c r="K1096" s="143" t="b">
        <f t="shared" ref="K1096:K1106" si="592">J1096=I1073</f>
        <v>1</v>
      </c>
    </row>
    <row r="1097" spans="1:11">
      <c r="A1097" s="121" t="str">
        <f>+A1096</f>
        <v>MARS</v>
      </c>
      <c r="B1097" s="126" t="s">
        <v>31</v>
      </c>
      <c r="C1097" s="32">
        <f t="shared" ref="C1097:C1098" si="593">+C1074</f>
        <v>21495</v>
      </c>
      <c r="D1097" s="31"/>
      <c r="E1097" s="32">
        <f t="shared" ref="E1097:E1098" si="594">+D1074</f>
        <v>139000</v>
      </c>
      <c r="F1097" s="32"/>
      <c r="G1097" s="32"/>
      <c r="H1097" s="55">
        <f t="shared" si="589"/>
        <v>0</v>
      </c>
      <c r="I1097" s="32">
        <f t="shared" si="590"/>
        <v>146500</v>
      </c>
      <c r="J1097" s="100">
        <f t="shared" si="591"/>
        <v>13995</v>
      </c>
      <c r="K1097" s="143" t="b">
        <f t="shared" si="592"/>
        <v>1</v>
      </c>
    </row>
    <row r="1098" spans="1:11">
      <c r="A1098" s="121" t="str">
        <f t="shared" ref="A1098:A1103" si="595">+A1097</f>
        <v>MARS</v>
      </c>
      <c r="B1098" s="127" t="s">
        <v>143</v>
      </c>
      <c r="C1098" s="32">
        <f t="shared" si="593"/>
        <v>113185</v>
      </c>
      <c r="D1098" s="118"/>
      <c r="E1098" s="32">
        <f t="shared" si="594"/>
        <v>188000</v>
      </c>
      <c r="F1098" s="51"/>
      <c r="G1098" s="51"/>
      <c r="H1098" s="55">
        <f t="shared" si="589"/>
        <v>40000</v>
      </c>
      <c r="I1098" s="32">
        <f t="shared" si="590"/>
        <v>224700</v>
      </c>
      <c r="J1098" s="123">
        <f>+SUM(C1098:G1098)-(H1098+I1098)</f>
        <v>36485</v>
      </c>
      <c r="K1098" s="143" t="b">
        <f t="shared" si="592"/>
        <v>1</v>
      </c>
    </row>
    <row r="1099" spans="1:11">
      <c r="A1099" s="121" t="str">
        <f t="shared" si="595"/>
        <v>MARS</v>
      </c>
      <c r="B1099" s="128" t="s">
        <v>84</v>
      </c>
      <c r="C1099" s="119">
        <f>+C1076</f>
        <v>233614</v>
      </c>
      <c r="D1099" s="122"/>
      <c r="E1099" s="119">
        <f>+D1076</f>
        <v>0</v>
      </c>
      <c r="F1099" s="136"/>
      <c r="G1099" s="136"/>
      <c r="H1099" s="154">
        <f t="shared" si="589"/>
        <v>0</v>
      </c>
      <c r="I1099" s="119">
        <f t="shared" si="590"/>
        <v>0</v>
      </c>
      <c r="J1099" s="120">
        <f>+SUM(C1099:G1099)-(H1099+I1099)</f>
        <v>233614</v>
      </c>
      <c r="K1099" s="143" t="b">
        <f t="shared" si="592"/>
        <v>1</v>
      </c>
    </row>
    <row r="1100" spans="1:11">
      <c r="A1100" s="121" t="str">
        <f t="shared" si="595"/>
        <v>MARS</v>
      </c>
      <c r="B1100" s="128" t="s">
        <v>83</v>
      </c>
      <c r="C1100" s="119">
        <f>+C1077</f>
        <v>249769</v>
      </c>
      <c r="D1100" s="122"/>
      <c r="E1100" s="119">
        <f>+D1077</f>
        <v>0</v>
      </c>
      <c r="F1100" s="136"/>
      <c r="G1100" s="136"/>
      <c r="H1100" s="154">
        <f t="shared" si="589"/>
        <v>0</v>
      </c>
      <c r="I1100" s="119">
        <f t="shared" si="590"/>
        <v>0</v>
      </c>
      <c r="J1100" s="120">
        <f t="shared" ref="J1100:J1107" si="596">+SUM(C1100:G1100)-(H1100+I1100)</f>
        <v>249769</v>
      </c>
      <c r="K1100" s="143" t="b">
        <f t="shared" si="592"/>
        <v>1</v>
      </c>
    </row>
    <row r="1101" spans="1:11">
      <c r="A1101" s="121" t="str">
        <f t="shared" si="595"/>
        <v>MARS</v>
      </c>
      <c r="B1101" s="126" t="s">
        <v>142</v>
      </c>
      <c r="C1101" s="32">
        <f>+C1078</f>
        <v>20700</v>
      </c>
      <c r="D1101" s="31"/>
      <c r="E1101" s="32">
        <f>+D1078</f>
        <v>0</v>
      </c>
      <c r="F1101" s="32"/>
      <c r="G1101" s="103"/>
      <c r="H1101" s="55">
        <f t="shared" si="589"/>
        <v>0</v>
      </c>
      <c r="I1101" s="32">
        <f t="shared" si="590"/>
        <v>10000</v>
      </c>
      <c r="J1101" s="30">
        <f t="shared" si="596"/>
        <v>10700</v>
      </c>
      <c r="K1101" s="143" t="b">
        <f t="shared" si="592"/>
        <v>1</v>
      </c>
    </row>
    <row r="1102" spans="1:11">
      <c r="A1102" s="121" t="str">
        <f t="shared" si="595"/>
        <v>MARS</v>
      </c>
      <c r="B1102" s="126" t="s">
        <v>196</v>
      </c>
      <c r="C1102" s="32">
        <f t="shared" ref="C1102:C1105" si="597">+C1079</f>
        <v>0</v>
      </c>
      <c r="D1102" s="31"/>
      <c r="E1102" s="32">
        <f t="shared" ref="E1102:E1107" si="598">+D1079</f>
        <v>135000</v>
      </c>
      <c r="F1102" s="32"/>
      <c r="G1102" s="103"/>
      <c r="H1102" s="55">
        <f t="shared" si="589"/>
        <v>0</v>
      </c>
      <c r="I1102" s="32">
        <f t="shared" si="590"/>
        <v>83000</v>
      </c>
      <c r="J1102" s="30">
        <f t="shared" si="596"/>
        <v>52000</v>
      </c>
      <c r="K1102" s="143" t="b">
        <f t="shared" si="592"/>
        <v>1</v>
      </c>
    </row>
    <row r="1103" spans="1:11">
      <c r="A1103" s="121" t="str">
        <f t="shared" si="595"/>
        <v>MARS</v>
      </c>
      <c r="B1103" s="126" t="s">
        <v>30</v>
      </c>
      <c r="C1103" s="32">
        <f t="shared" si="597"/>
        <v>15550</v>
      </c>
      <c r="D1103" s="31"/>
      <c r="E1103" s="32">
        <f t="shared" si="598"/>
        <v>747000</v>
      </c>
      <c r="F1103" s="32"/>
      <c r="G1103" s="103"/>
      <c r="H1103" s="55">
        <f t="shared" si="589"/>
        <v>0</v>
      </c>
      <c r="I1103" s="32">
        <f t="shared" si="590"/>
        <v>646500</v>
      </c>
      <c r="J1103" s="30">
        <f t="shared" si="596"/>
        <v>116050</v>
      </c>
      <c r="K1103" s="143" t="b">
        <f t="shared" si="592"/>
        <v>1</v>
      </c>
    </row>
    <row r="1104" spans="1:11">
      <c r="A1104" s="121" t="str">
        <f>+A1102</f>
        <v>MARS</v>
      </c>
      <c r="B1104" s="126" t="s">
        <v>93</v>
      </c>
      <c r="C1104" s="32">
        <f t="shared" si="597"/>
        <v>4800</v>
      </c>
      <c r="D1104" s="31"/>
      <c r="E1104" s="32">
        <f t="shared" si="598"/>
        <v>20000</v>
      </c>
      <c r="F1104" s="32"/>
      <c r="G1104" s="103"/>
      <c r="H1104" s="55">
        <f t="shared" si="589"/>
        <v>0</v>
      </c>
      <c r="I1104" s="32">
        <f t="shared" si="590"/>
        <v>20400</v>
      </c>
      <c r="J1104" s="30">
        <f t="shared" si="596"/>
        <v>4400</v>
      </c>
      <c r="K1104" s="143" t="b">
        <f t="shared" si="592"/>
        <v>1</v>
      </c>
    </row>
    <row r="1105" spans="1:16">
      <c r="A1105" s="121" t="str">
        <f>+A1103</f>
        <v>MARS</v>
      </c>
      <c r="B1105" s="126" t="s">
        <v>29</v>
      </c>
      <c r="C1105" s="32">
        <f t="shared" si="597"/>
        <v>136200</v>
      </c>
      <c r="D1105" s="31"/>
      <c r="E1105" s="32">
        <f t="shared" si="598"/>
        <v>380000</v>
      </c>
      <c r="F1105" s="32"/>
      <c r="G1105" s="103"/>
      <c r="H1105" s="55">
        <f t="shared" si="589"/>
        <v>0</v>
      </c>
      <c r="I1105" s="32">
        <f t="shared" si="590"/>
        <v>500000</v>
      </c>
      <c r="J1105" s="30">
        <f t="shared" si="596"/>
        <v>16200</v>
      </c>
      <c r="K1105" s="143" t="b">
        <f t="shared" si="592"/>
        <v>1</v>
      </c>
    </row>
    <row r="1106" spans="1:16">
      <c r="A1106" s="121" t="str">
        <f>+A1104</f>
        <v>MARS</v>
      </c>
      <c r="B1106" s="126" t="s">
        <v>195</v>
      </c>
      <c r="C1106" s="32">
        <f>+C1083</f>
        <v>0</v>
      </c>
      <c r="D1106" s="31"/>
      <c r="E1106" s="32">
        <f t="shared" si="598"/>
        <v>129000</v>
      </c>
      <c r="F1106" s="32"/>
      <c r="G1106" s="103"/>
      <c r="H1106" s="55">
        <f t="shared" si="589"/>
        <v>0</v>
      </c>
      <c r="I1106" s="32">
        <f t="shared" si="590"/>
        <v>123000</v>
      </c>
      <c r="J1106" s="30">
        <f t="shared" ref="J1106" si="599">+SUM(C1106:G1106)-(H1106+I1106)</f>
        <v>6000</v>
      </c>
      <c r="K1106" s="143" t="b">
        <f t="shared" si="592"/>
        <v>1</v>
      </c>
    </row>
    <row r="1107" spans="1:16">
      <c r="A1107" s="121" t="str">
        <f>+A1105</f>
        <v>MARS</v>
      </c>
      <c r="B1107" s="127" t="s">
        <v>112</v>
      </c>
      <c r="C1107" s="32">
        <f t="shared" ref="C1107" si="600">+C1084</f>
        <v>-36737</v>
      </c>
      <c r="D1107" s="118"/>
      <c r="E1107" s="32">
        <f t="shared" si="598"/>
        <v>70000</v>
      </c>
      <c r="F1107" s="51"/>
      <c r="G1107" s="137"/>
      <c r="H1107" s="55">
        <f t="shared" ref="H1107" si="601">+F1084</f>
        <v>0</v>
      </c>
      <c r="I1107" s="32">
        <f t="shared" ref="I1107" si="602">+E1084</f>
        <v>824022</v>
      </c>
      <c r="J1107" s="30">
        <f t="shared" si="596"/>
        <v>-790759</v>
      </c>
      <c r="K1107" s="143" t="b">
        <f t="shared" ref="K1107" si="603">J1107=I1084</f>
        <v>1</v>
      </c>
    </row>
    <row r="1108" spans="1:16">
      <c r="A1108" s="34" t="s">
        <v>60</v>
      </c>
      <c r="B1108" s="35"/>
      <c r="C1108" s="35"/>
      <c r="D1108" s="35"/>
      <c r="E1108" s="35"/>
      <c r="F1108" s="35"/>
      <c r="G1108" s="35"/>
      <c r="H1108" s="35"/>
      <c r="I1108" s="35"/>
      <c r="J1108" s="36"/>
      <c r="K1108" s="142"/>
    </row>
    <row r="1109" spans="1:16">
      <c r="A1109" s="121" t="str">
        <f>+A1107</f>
        <v>MARS</v>
      </c>
      <c r="B1109" s="37" t="s">
        <v>61</v>
      </c>
      <c r="C1109" s="38">
        <f>+C1072</f>
        <v>797106</v>
      </c>
      <c r="D1109" s="49"/>
      <c r="E1109" s="49">
        <f>D1072</f>
        <v>4270000</v>
      </c>
      <c r="F1109" s="49"/>
      <c r="G1109" s="124"/>
      <c r="H1109" s="51">
        <f>+F1072</f>
        <v>1808000</v>
      </c>
      <c r="I1109" s="125">
        <f>+E1072</f>
        <v>2099084</v>
      </c>
      <c r="J1109" s="30">
        <f>+SUM(C1109:G1109)-(H1109+I1109)</f>
        <v>1160022</v>
      </c>
      <c r="K1109" s="143" t="b">
        <f>J1109=I1072</f>
        <v>1</v>
      </c>
    </row>
    <row r="1110" spans="1:16">
      <c r="A1110" s="43" t="s">
        <v>62</v>
      </c>
      <c r="B1110" s="24"/>
      <c r="C1110" s="35"/>
      <c r="D1110" s="24"/>
      <c r="E1110" s="24"/>
      <c r="F1110" s="24"/>
      <c r="G1110" s="24"/>
      <c r="H1110" s="24"/>
      <c r="I1110" s="24"/>
      <c r="J1110" s="36"/>
      <c r="K1110" s="142"/>
    </row>
    <row r="1111" spans="1:16">
      <c r="A1111" s="121" t="str">
        <f>+A1109</f>
        <v>MARS</v>
      </c>
      <c r="B1111" s="37" t="s">
        <v>155</v>
      </c>
      <c r="C1111" s="124">
        <f>+C1070</f>
        <v>888683</v>
      </c>
      <c r="D1111" s="131">
        <f>+G1070</f>
        <v>11432442</v>
      </c>
      <c r="E1111" s="49"/>
      <c r="F1111" s="49"/>
      <c r="G1111" s="49"/>
      <c r="H1111" s="51">
        <f>+F1070</f>
        <v>2600000</v>
      </c>
      <c r="I1111" s="53">
        <f>+E1070</f>
        <v>543345</v>
      </c>
      <c r="J1111" s="30">
        <f>+SUM(C1111:G1111)-(H1111+I1111)</f>
        <v>9177780</v>
      </c>
      <c r="K1111" s="143" t="b">
        <f>+J1111=I1070</f>
        <v>1</v>
      </c>
    </row>
    <row r="1112" spans="1:16">
      <c r="A1112" s="121" t="str">
        <f t="shared" ref="A1112" si="604">+A1111</f>
        <v>MARS</v>
      </c>
      <c r="B1112" s="37" t="s">
        <v>64</v>
      </c>
      <c r="C1112" s="124">
        <f>+C1071</f>
        <v>882502</v>
      </c>
      <c r="D1112" s="49">
        <f>+G1071</f>
        <v>28356365</v>
      </c>
      <c r="E1112" s="48"/>
      <c r="F1112" s="48"/>
      <c r="G1112" s="48"/>
      <c r="H1112" s="32">
        <f>+F1071</f>
        <v>1600000</v>
      </c>
      <c r="I1112" s="50">
        <f>+E1071</f>
        <v>6117606</v>
      </c>
      <c r="J1112" s="30">
        <f>SUM(C1112:G1112)-(H1112+I1112)</f>
        <v>21521261</v>
      </c>
      <c r="K1112" s="143" t="b">
        <f>+J1112=I1071</f>
        <v>1</v>
      </c>
    </row>
    <row r="1113" spans="1:16" ht="15.75">
      <c r="C1113" s="140">
        <f>SUM(C1096:C1112)</f>
        <v>3382917</v>
      </c>
      <c r="I1113" s="139">
        <f>SUM(I1096:I1112)</f>
        <v>11342157</v>
      </c>
      <c r="J1113" s="104">
        <f>+SUM(J1096:J1112)</f>
        <v>31829567</v>
      </c>
      <c r="K1113" s="5" t="b">
        <f>J1113=I1085</f>
        <v>1</v>
      </c>
    </row>
    <row r="1114" spans="1:16" ht="15.75">
      <c r="A1114" s="157"/>
      <c r="B1114" s="157"/>
      <c r="C1114" s="158"/>
      <c r="D1114" s="157"/>
      <c r="E1114" s="157"/>
      <c r="F1114" s="157"/>
      <c r="G1114" s="157"/>
      <c r="H1114" s="157"/>
      <c r="I1114" s="159"/>
      <c r="J1114" s="160"/>
      <c r="K1114" s="157"/>
      <c r="L1114" s="161"/>
      <c r="M1114" s="161"/>
      <c r="N1114" s="161"/>
      <c r="O1114" s="161"/>
      <c r="P1114" s="157"/>
    </row>
    <row r="1118" spans="1:16" ht="15.75">
      <c r="A1118" s="6" t="s">
        <v>36</v>
      </c>
      <c r="B1118" s="6" t="s">
        <v>1</v>
      </c>
      <c r="C1118" s="6">
        <v>44593</v>
      </c>
      <c r="D1118" s="7" t="s">
        <v>37</v>
      </c>
      <c r="E1118" s="7" t="s">
        <v>38</v>
      </c>
      <c r="F1118" s="7" t="s">
        <v>39</v>
      </c>
      <c r="G1118" s="7" t="s">
        <v>40</v>
      </c>
      <c r="H1118" s="6">
        <v>44620</v>
      </c>
      <c r="I1118" s="7" t="s">
        <v>41</v>
      </c>
      <c r="K1118" s="45"/>
      <c r="L1118" s="45" t="s">
        <v>42</v>
      </c>
      <c r="M1118" s="45" t="s">
        <v>43</v>
      </c>
      <c r="N1118" s="45" t="s">
        <v>44</v>
      </c>
      <c r="O1118" s="45" t="s">
        <v>45</v>
      </c>
    </row>
    <row r="1119" spans="1:16" ht="16.5">
      <c r="A1119" s="58" t="str">
        <f>+K1119</f>
        <v>B52</v>
      </c>
      <c r="B1119" s="59" t="s">
        <v>4</v>
      </c>
      <c r="C1119" s="61">
        <v>500</v>
      </c>
      <c r="D1119" s="61">
        <f t="shared" ref="D1119:D1132" si="605">+L1119</f>
        <v>50000</v>
      </c>
      <c r="E1119" s="61">
        <f>+N1119</f>
        <v>50500</v>
      </c>
      <c r="F1119" s="61">
        <f>+M1119</f>
        <v>0</v>
      </c>
      <c r="G1119" s="61">
        <f t="shared" ref="G1119:G1130" si="606">+O1119</f>
        <v>0</v>
      </c>
      <c r="H1119" s="61">
        <v>0</v>
      </c>
      <c r="I1119" s="61">
        <f>+C1119+D1119-E1119-F1119+G1119</f>
        <v>0</v>
      </c>
      <c r="J1119" s="9">
        <f>I1119-H1119</f>
        <v>0</v>
      </c>
      <c r="K1119" s="45" t="s">
        <v>161</v>
      </c>
      <c r="L1119" s="47">
        <v>50000</v>
      </c>
      <c r="M1119" s="47">
        <v>0</v>
      </c>
      <c r="N1119" s="47">
        <v>50500</v>
      </c>
      <c r="O1119" s="47">
        <v>0</v>
      </c>
    </row>
    <row r="1120" spans="1:16" ht="16.5">
      <c r="A1120" s="58" t="str">
        <f>+K1120</f>
        <v>BCI</v>
      </c>
      <c r="B1120" s="59" t="s">
        <v>46</v>
      </c>
      <c r="C1120" s="61">
        <v>2172028</v>
      </c>
      <c r="D1120" s="61">
        <f t="shared" si="605"/>
        <v>0</v>
      </c>
      <c r="E1120" s="61">
        <f>+N1120</f>
        <v>283345</v>
      </c>
      <c r="F1120" s="61">
        <f>+M1120</f>
        <v>1000000</v>
      </c>
      <c r="G1120" s="61">
        <f t="shared" si="606"/>
        <v>0</v>
      </c>
      <c r="H1120" s="61">
        <v>888683</v>
      </c>
      <c r="I1120" s="61">
        <f>+C1120+D1120-E1120-F1120+G1120</f>
        <v>888683</v>
      </c>
      <c r="J1120" s="9">
        <f t="shared" ref="J1120:J1127" si="607">I1120-H1120</f>
        <v>0</v>
      </c>
      <c r="K1120" s="45" t="s">
        <v>24</v>
      </c>
      <c r="L1120" s="47">
        <v>0</v>
      </c>
      <c r="M1120" s="47">
        <v>1000000</v>
      </c>
      <c r="N1120" s="47">
        <v>283345</v>
      </c>
      <c r="O1120" s="47">
        <v>0</v>
      </c>
    </row>
    <row r="1121" spans="1:15" ht="16.5">
      <c r="A1121" s="58" t="str">
        <f t="shared" ref="A1121:A1123" si="608">+K1121</f>
        <v>BCI-Sous Compte</v>
      </c>
      <c r="B1121" s="59" t="s">
        <v>46</v>
      </c>
      <c r="C1121" s="61">
        <v>14143094</v>
      </c>
      <c r="D1121" s="61">
        <f t="shared" si="605"/>
        <v>0</v>
      </c>
      <c r="E1121" s="61">
        <f>+N1121</f>
        <v>4260592</v>
      </c>
      <c r="F1121" s="61">
        <f>+M1121</f>
        <v>9000000</v>
      </c>
      <c r="G1121" s="61">
        <f t="shared" si="606"/>
        <v>0</v>
      </c>
      <c r="H1121" s="61">
        <v>882502</v>
      </c>
      <c r="I1121" s="61">
        <f>+C1121+D1121-E1121-F1121+G1121</f>
        <v>882502</v>
      </c>
      <c r="J1121" s="101">
        <f t="shared" si="607"/>
        <v>0</v>
      </c>
      <c r="K1121" s="45" t="s">
        <v>147</v>
      </c>
      <c r="L1121" s="47">
        <v>0</v>
      </c>
      <c r="M1121" s="47">
        <v>9000000</v>
      </c>
      <c r="N1121" s="47">
        <v>4260592</v>
      </c>
      <c r="O1121" s="47">
        <v>0</v>
      </c>
    </row>
    <row r="1122" spans="1:15" ht="16.5">
      <c r="A1122" s="58" t="str">
        <f t="shared" si="608"/>
        <v>Caisse</v>
      </c>
      <c r="B1122" s="59" t="s">
        <v>25</v>
      </c>
      <c r="C1122" s="61">
        <v>580885</v>
      </c>
      <c r="D1122" s="61">
        <f t="shared" si="605"/>
        <v>10511000</v>
      </c>
      <c r="E1122" s="61">
        <f t="shared" ref="E1122" si="609">+N1122</f>
        <v>2520779</v>
      </c>
      <c r="F1122" s="61">
        <f t="shared" ref="F1122:F1130" si="610">+M1122</f>
        <v>7774000</v>
      </c>
      <c r="G1122" s="61">
        <f t="shared" si="606"/>
        <v>0</v>
      </c>
      <c r="H1122" s="61">
        <v>797106</v>
      </c>
      <c r="I1122" s="61">
        <f>+C1122+D1122-E1122-F1122+G1122</f>
        <v>797106</v>
      </c>
      <c r="J1122" s="9">
        <f t="shared" si="607"/>
        <v>0</v>
      </c>
      <c r="K1122" s="45" t="s">
        <v>25</v>
      </c>
      <c r="L1122" s="47">
        <v>10511000</v>
      </c>
      <c r="M1122" s="47">
        <v>7774000</v>
      </c>
      <c r="N1122" s="47">
        <v>2520779</v>
      </c>
      <c r="O1122" s="47">
        <v>0</v>
      </c>
    </row>
    <row r="1123" spans="1:15" ht="16.5">
      <c r="A1123" s="58" t="str">
        <f t="shared" si="608"/>
        <v>Crépin</v>
      </c>
      <c r="B1123" s="59" t="s">
        <v>153</v>
      </c>
      <c r="C1123" s="61">
        <v>9000</v>
      </c>
      <c r="D1123" s="61">
        <f t="shared" si="605"/>
        <v>2509000</v>
      </c>
      <c r="E1123" s="61">
        <f>+N1123</f>
        <v>2021950</v>
      </c>
      <c r="F1123" s="61">
        <f t="shared" si="610"/>
        <v>440000</v>
      </c>
      <c r="G1123" s="61">
        <f t="shared" si="606"/>
        <v>0</v>
      </c>
      <c r="H1123" s="61">
        <v>56050</v>
      </c>
      <c r="I1123" s="61">
        <f t="shared" ref="I1123" si="611">+C1123+D1123-E1123-F1123+G1123</f>
        <v>56050</v>
      </c>
      <c r="J1123" s="9">
        <f t="shared" si="607"/>
        <v>0</v>
      </c>
      <c r="K1123" s="45" t="s">
        <v>47</v>
      </c>
      <c r="L1123" s="47">
        <v>2509000</v>
      </c>
      <c r="M1123" s="47">
        <v>440000</v>
      </c>
      <c r="N1123" s="47">
        <v>2021950</v>
      </c>
      <c r="O1123" s="47">
        <v>0</v>
      </c>
    </row>
    <row r="1124" spans="1:15" ht="16.5">
      <c r="A1124" s="58" t="str">
        <f>K1124</f>
        <v>Evariste</v>
      </c>
      <c r="B1124" s="59" t="s">
        <v>154</v>
      </c>
      <c r="C1124" s="61">
        <v>8645</v>
      </c>
      <c r="D1124" s="61">
        <f t="shared" si="605"/>
        <v>614000</v>
      </c>
      <c r="E1124" s="61">
        <f t="shared" ref="E1124" si="612">+N1124</f>
        <v>601150</v>
      </c>
      <c r="F1124" s="61">
        <f t="shared" si="610"/>
        <v>0</v>
      </c>
      <c r="G1124" s="61">
        <f t="shared" si="606"/>
        <v>0</v>
      </c>
      <c r="H1124" s="61">
        <v>21495</v>
      </c>
      <c r="I1124" s="61">
        <f>+C1124+D1124-E1124-F1124+G1124</f>
        <v>21495</v>
      </c>
      <c r="J1124" s="9">
        <f t="shared" si="607"/>
        <v>0</v>
      </c>
      <c r="K1124" s="45" t="s">
        <v>31</v>
      </c>
      <c r="L1124" s="47">
        <v>614000</v>
      </c>
      <c r="M1124" s="47">
        <v>0</v>
      </c>
      <c r="N1124" s="47">
        <v>601150</v>
      </c>
      <c r="O1124" s="47">
        <v>0</v>
      </c>
    </row>
    <row r="1125" spans="1:15" ht="16.5">
      <c r="A1125" s="114" t="str">
        <f t="shared" ref="A1125:A1132" si="613">+K1125</f>
        <v>I55S</v>
      </c>
      <c r="B1125" s="115" t="s">
        <v>4</v>
      </c>
      <c r="C1125" s="117">
        <v>233614</v>
      </c>
      <c r="D1125" s="117">
        <f t="shared" si="605"/>
        <v>0</v>
      </c>
      <c r="E1125" s="117">
        <f>+N1125</f>
        <v>0</v>
      </c>
      <c r="F1125" s="117">
        <f t="shared" si="610"/>
        <v>0</v>
      </c>
      <c r="G1125" s="117">
        <f t="shared" si="606"/>
        <v>0</v>
      </c>
      <c r="H1125" s="117">
        <v>233614</v>
      </c>
      <c r="I1125" s="117">
        <f>+C1125+D1125-E1125-F1125+G1125</f>
        <v>233614</v>
      </c>
      <c r="J1125" s="9">
        <f t="shared" si="607"/>
        <v>0</v>
      </c>
      <c r="K1125" s="45" t="s">
        <v>84</v>
      </c>
      <c r="L1125" s="47">
        <v>0</v>
      </c>
      <c r="M1125" s="47">
        <v>0</v>
      </c>
      <c r="N1125" s="47">
        <v>0</v>
      </c>
      <c r="O1125" s="47">
        <v>0</v>
      </c>
    </row>
    <row r="1126" spans="1:15" ht="16.5">
      <c r="A1126" s="114" t="str">
        <f t="shared" si="613"/>
        <v>I73X</v>
      </c>
      <c r="B1126" s="115" t="s">
        <v>4</v>
      </c>
      <c r="C1126" s="117">
        <v>249769</v>
      </c>
      <c r="D1126" s="117">
        <f t="shared" si="605"/>
        <v>0</v>
      </c>
      <c r="E1126" s="117">
        <f>+N1126</f>
        <v>0</v>
      </c>
      <c r="F1126" s="117">
        <f t="shared" si="610"/>
        <v>0</v>
      </c>
      <c r="G1126" s="117">
        <f t="shared" si="606"/>
        <v>0</v>
      </c>
      <c r="H1126" s="117">
        <v>249769</v>
      </c>
      <c r="I1126" s="117">
        <f t="shared" ref="I1126:I1129" si="614">+C1126+D1126-E1126-F1126+G1126</f>
        <v>249769</v>
      </c>
      <c r="J1126" s="9">
        <f t="shared" si="607"/>
        <v>0</v>
      </c>
      <c r="K1126" s="45" t="s">
        <v>83</v>
      </c>
      <c r="L1126" s="47">
        <v>0</v>
      </c>
      <c r="M1126" s="47">
        <v>0</v>
      </c>
      <c r="N1126" s="47">
        <v>0</v>
      </c>
      <c r="O1126" s="47">
        <v>0</v>
      </c>
    </row>
    <row r="1127" spans="1:15" ht="16.5">
      <c r="A1127" s="58" t="str">
        <f t="shared" si="613"/>
        <v>Godfré</v>
      </c>
      <c r="B1127" s="97" t="s">
        <v>153</v>
      </c>
      <c r="C1127" s="61">
        <v>79935</v>
      </c>
      <c r="D1127" s="61">
        <f t="shared" si="605"/>
        <v>1202000</v>
      </c>
      <c r="E1127" s="153">
        <f t="shared" ref="E1127" si="615">+N1127</f>
        <v>1118750</v>
      </c>
      <c r="F1127" s="61">
        <f t="shared" si="610"/>
        <v>50000</v>
      </c>
      <c r="G1127" s="61">
        <f t="shared" si="606"/>
        <v>0</v>
      </c>
      <c r="H1127" s="61">
        <v>113185</v>
      </c>
      <c r="I1127" s="61">
        <f t="shared" si="614"/>
        <v>113185</v>
      </c>
      <c r="J1127" s="9">
        <f t="shared" si="607"/>
        <v>0</v>
      </c>
      <c r="K1127" s="45" t="s">
        <v>143</v>
      </c>
      <c r="L1127" s="47">
        <v>1202000</v>
      </c>
      <c r="M1127" s="47">
        <v>50000</v>
      </c>
      <c r="N1127" s="47">
        <v>1118750</v>
      </c>
      <c r="O1127" s="47">
        <v>0</v>
      </c>
    </row>
    <row r="1128" spans="1:15" ht="16.5">
      <c r="A1128" s="58" t="str">
        <f t="shared" si="613"/>
        <v>Grace</v>
      </c>
      <c r="B1128" s="59" t="s">
        <v>2</v>
      </c>
      <c r="C1128" s="61">
        <v>19800</v>
      </c>
      <c r="D1128" s="61">
        <f t="shared" si="605"/>
        <v>3247000</v>
      </c>
      <c r="E1128" s="153">
        <f>+N1128</f>
        <v>1165100</v>
      </c>
      <c r="F1128" s="61">
        <f t="shared" si="610"/>
        <v>2081000</v>
      </c>
      <c r="G1128" s="61">
        <f t="shared" si="606"/>
        <v>0</v>
      </c>
      <c r="H1128" s="61">
        <v>20700</v>
      </c>
      <c r="I1128" s="61">
        <f t="shared" si="614"/>
        <v>20700</v>
      </c>
      <c r="J1128" s="9">
        <f>I1128-H1128</f>
        <v>0</v>
      </c>
      <c r="K1128" s="45" t="s">
        <v>142</v>
      </c>
      <c r="L1128" s="47">
        <v>3247000</v>
      </c>
      <c r="M1128" s="47">
        <v>2081000</v>
      </c>
      <c r="N1128" s="47">
        <v>1165100</v>
      </c>
      <c r="O1128" s="47">
        <v>0</v>
      </c>
    </row>
    <row r="1129" spans="1:15" ht="16.5">
      <c r="A1129" s="58" t="str">
        <f t="shared" si="613"/>
        <v>I23C</v>
      </c>
      <c r="B1129" s="97" t="s">
        <v>4</v>
      </c>
      <c r="C1129" s="61">
        <v>30550</v>
      </c>
      <c r="D1129" s="61">
        <f t="shared" si="605"/>
        <v>1493000</v>
      </c>
      <c r="E1129" s="153">
        <f t="shared" ref="E1129:E1132" si="616">+N1129</f>
        <v>1238000</v>
      </c>
      <c r="F1129" s="61">
        <f t="shared" si="610"/>
        <v>270000</v>
      </c>
      <c r="G1129" s="61">
        <f t="shared" si="606"/>
        <v>0</v>
      </c>
      <c r="H1129" s="61">
        <v>15550</v>
      </c>
      <c r="I1129" s="61">
        <f t="shared" si="614"/>
        <v>15550</v>
      </c>
      <c r="J1129" s="9">
        <f t="shared" ref="J1129:J1130" si="617">I1129-H1129</f>
        <v>0</v>
      </c>
      <c r="K1129" s="45" t="s">
        <v>30</v>
      </c>
      <c r="L1129" s="47">
        <v>1493000</v>
      </c>
      <c r="M1129" s="47">
        <v>270000</v>
      </c>
      <c r="N1129" s="47">
        <v>1238000</v>
      </c>
      <c r="O1129" s="47">
        <v>0</v>
      </c>
    </row>
    <row r="1130" spans="1:15" ht="16.5">
      <c r="A1130" s="58" t="str">
        <f t="shared" si="613"/>
        <v>Merveille</v>
      </c>
      <c r="B1130" s="59" t="s">
        <v>2</v>
      </c>
      <c r="C1130" s="61">
        <v>13000</v>
      </c>
      <c r="D1130" s="61">
        <f t="shared" si="605"/>
        <v>50000</v>
      </c>
      <c r="E1130" s="153">
        <f t="shared" si="616"/>
        <v>58200</v>
      </c>
      <c r="F1130" s="61">
        <f t="shared" si="610"/>
        <v>0</v>
      </c>
      <c r="G1130" s="61">
        <f t="shared" si="606"/>
        <v>0</v>
      </c>
      <c r="H1130" s="61">
        <v>4800</v>
      </c>
      <c r="I1130" s="61">
        <f>+C1130+D1130-E1130-F1130+G1130</f>
        <v>4800</v>
      </c>
      <c r="J1130" s="9">
        <f t="shared" si="617"/>
        <v>0</v>
      </c>
      <c r="K1130" s="45" t="s">
        <v>93</v>
      </c>
      <c r="L1130" s="47">
        <v>50000</v>
      </c>
      <c r="M1130" s="47">
        <v>0</v>
      </c>
      <c r="N1130" s="47">
        <v>58200</v>
      </c>
      <c r="O1130" s="47"/>
    </row>
    <row r="1131" spans="1:15" ht="16.5">
      <c r="A1131" s="58" t="str">
        <f t="shared" si="613"/>
        <v>P29</v>
      </c>
      <c r="B1131" s="59" t="s">
        <v>4</v>
      </c>
      <c r="C1131" s="61">
        <v>55700</v>
      </c>
      <c r="D1131" s="61">
        <f t="shared" si="605"/>
        <v>1029000</v>
      </c>
      <c r="E1131" s="153">
        <f t="shared" si="616"/>
        <v>648500</v>
      </c>
      <c r="F1131" s="61">
        <f>+M1131</f>
        <v>300000</v>
      </c>
      <c r="G1131" s="61">
        <f>+O1131</f>
        <v>0</v>
      </c>
      <c r="H1131" s="61">
        <v>136200</v>
      </c>
      <c r="I1131" s="61">
        <f>+C1131+D1131-E1131-F1131+G1131</f>
        <v>136200</v>
      </c>
      <c r="J1131" s="9">
        <f>I1131-H1131</f>
        <v>0</v>
      </c>
      <c r="K1131" s="45" t="s">
        <v>29</v>
      </c>
      <c r="L1131" s="47">
        <v>1029000</v>
      </c>
      <c r="M1131" s="47">
        <v>300000</v>
      </c>
      <c r="N1131" s="47">
        <v>648500</v>
      </c>
      <c r="O1131" s="47">
        <v>0</v>
      </c>
    </row>
    <row r="1132" spans="1:15" ht="16.5">
      <c r="A1132" s="58" t="str">
        <f t="shared" si="613"/>
        <v>Tiffany</v>
      </c>
      <c r="B1132" s="59" t="s">
        <v>2</v>
      </c>
      <c r="C1132" s="61">
        <v>-36237</v>
      </c>
      <c r="D1132" s="61">
        <f t="shared" si="605"/>
        <v>210000</v>
      </c>
      <c r="E1132" s="153">
        <f t="shared" si="616"/>
        <v>210500</v>
      </c>
      <c r="F1132" s="61">
        <f t="shared" ref="F1132" si="618">+M1132</f>
        <v>0</v>
      </c>
      <c r="G1132" s="61">
        <f t="shared" ref="G1132" si="619">+O1132</f>
        <v>0</v>
      </c>
      <c r="H1132" s="61">
        <v>-36737</v>
      </c>
      <c r="I1132" s="61">
        <f t="shared" ref="I1132" si="620">+C1132+D1132-E1132-F1132+G1132</f>
        <v>-36737</v>
      </c>
      <c r="J1132" s="9">
        <f t="shared" ref="J1132" si="621">I1132-H1132</f>
        <v>0</v>
      </c>
      <c r="K1132" s="45" t="s">
        <v>112</v>
      </c>
      <c r="L1132" s="47">
        <v>210000</v>
      </c>
      <c r="M1132" s="47">
        <v>0</v>
      </c>
      <c r="N1132" s="47">
        <v>210500</v>
      </c>
      <c r="O1132" s="47">
        <v>0</v>
      </c>
    </row>
    <row r="1133" spans="1:15" ht="16.5">
      <c r="A1133" s="10" t="s">
        <v>50</v>
      </c>
      <c r="B1133" s="11"/>
      <c r="C1133" s="12">
        <f t="shared" ref="C1133:I1133" si="622">SUM(C1119:C1132)</f>
        <v>17560283</v>
      </c>
      <c r="D1133" s="57">
        <f t="shared" si="622"/>
        <v>20915000</v>
      </c>
      <c r="E1133" s="57">
        <f t="shared" si="622"/>
        <v>14177366</v>
      </c>
      <c r="F1133" s="57">
        <f t="shared" si="622"/>
        <v>20915000</v>
      </c>
      <c r="G1133" s="57">
        <f t="shared" si="622"/>
        <v>0</v>
      </c>
      <c r="H1133" s="57">
        <f t="shared" si="622"/>
        <v>3382917</v>
      </c>
      <c r="I1133" s="57">
        <f t="shared" si="622"/>
        <v>3382917</v>
      </c>
      <c r="J1133" s="9">
        <f>I1133-H1133</f>
        <v>0</v>
      </c>
      <c r="K1133" s="3"/>
      <c r="L1133" s="47">
        <f>+SUM(L1119:L1132)</f>
        <v>20915000</v>
      </c>
      <c r="M1133" s="47">
        <f>+SUM(M1119:M1132)</f>
        <v>20915000</v>
      </c>
      <c r="N1133" s="47">
        <f>+SUM(N1119:N1132)</f>
        <v>14177366</v>
      </c>
      <c r="O1133" s="47">
        <f>+SUM(O1119:O1132)</f>
        <v>0</v>
      </c>
    </row>
    <row r="1134" spans="1:15" ht="16.5">
      <c r="A1134" s="10"/>
      <c r="B1134" s="11"/>
      <c r="C1134" s="12"/>
      <c r="D1134" s="13"/>
      <c r="E1134" s="12"/>
      <c r="F1134" s="13"/>
      <c r="G1134" s="12"/>
      <c r="H1134" s="12"/>
      <c r="I1134" s="133" t="b">
        <f>I1133=D1136</f>
        <v>1</v>
      </c>
      <c r="L1134" s="5"/>
      <c r="M1134" s="5"/>
      <c r="N1134" s="5"/>
      <c r="O1134" s="5"/>
    </row>
    <row r="1135" spans="1:15" ht="16.5">
      <c r="A1135" s="10" t="s">
        <v>181</v>
      </c>
      <c r="B1135" s="11" t="s">
        <v>182</v>
      </c>
      <c r="C1135" s="12" t="s">
        <v>183</v>
      </c>
      <c r="D1135" s="12" t="s">
        <v>194</v>
      </c>
      <c r="E1135" s="12" t="s">
        <v>51</v>
      </c>
      <c r="F1135" s="12"/>
      <c r="G1135" s="12">
        <f>+D1133-F1133</f>
        <v>0</v>
      </c>
      <c r="H1135" s="12"/>
      <c r="I1135" s="12"/>
    </row>
    <row r="1136" spans="1:15" ht="16.5">
      <c r="A1136" s="14">
        <f>C1133</f>
        <v>17560283</v>
      </c>
      <c r="B1136" s="15">
        <f>G1133</f>
        <v>0</v>
      </c>
      <c r="C1136" s="12">
        <f>E1133</f>
        <v>14177366</v>
      </c>
      <c r="D1136" s="12">
        <f>A1136+B1136-C1136</f>
        <v>3382917</v>
      </c>
      <c r="E1136" s="13">
        <f>I1133-D1136</f>
        <v>0</v>
      </c>
      <c r="F1136" s="12"/>
      <c r="G1136" s="12"/>
      <c r="H1136" s="12"/>
      <c r="I1136" s="12"/>
    </row>
    <row r="1137" spans="1:11" ht="16.5">
      <c r="A1137" s="14"/>
      <c r="B1137" s="15"/>
      <c r="C1137" s="12"/>
      <c r="D1137" s="12"/>
      <c r="E1137" s="13"/>
      <c r="F1137" s="12"/>
      <c r="G1137" s="12"/>
      <c r="H1137" s="12"/>
      <c r="I1137" s="12"/>
    </row>
    <row r="1138" spans="1:11">
      <c r="A1138" s="16" t="s">
        <v>52</v>
      </c>
      <c r="B1138" s="16"/>
      <c r="C1138" s="16"/>
      <c r="D1138" s="17"/>
      <c r="E1138" s="17"/>
      <c r="F1138" s="17"/>
      <c r="G1138" s="17"/>
      <c r="H1138" s="17"/>
      <c r="I1138" s="17"/>
    </row>
    <row r="1139" spans="1:11">
      <c r="A1139" s="18" t="s">
        <v>185</v>
      </c>
      <c r="B1139" s="18"/>
      <c r="C1139" s="18"/>
      <c r="D1139" s="18"/>
      <c r="E1139" s="18"/>
      <c r="F1139" s="18"/>
      <c r="G1139" s="18"/>
      <c r="H1139" s="18"/>
      <c r="I1139" s="18"/>
      <c r="J1139" s="18"/>
    </row>
    <row r="1140" spans="1:11">
      <c r="A1140" s="19"/>
      <c r="B1140" s="17"/>
      <c r="C1140" s="20"/>
      <c r="D1140" s="20"/>
      <c r="E1140" s="20"/>
      <c r="F1140" s="20"/>
      <c r="G1140" s="20"/>
      <c r="H1140" s="17"/>
      <c r="I1140" s="17"/>
    </row>
    <row r="1141" spans="1:11">
      <c r="A1141" s="166" t="s">
        <v>53</v>
      </c>
      <c r="B1141" s="168" t="s">
        <v>54</v>
      </c>
      <c r="C1141" s="170" t="s">
        <v>184</v>
      </c>
      <c r="D1141" s="171" t="s">
        <v>55</v>
      </c>
      <c r="E1141" s="172"/>
      <c r="F1141" s="172"/>
      <c r="G1141" s="173"/>
      <c r="H1141" s="174" t="s">
        <v>56</v>
      </c>
      <c r="I1141" s="162" t="s">
        <v>57</v>
      </c>
      <c r="J1141" s="17"/>
    </row>
    <row r="1142" spans="1:11" ht="25.5">
      <c r="A1142" s="167"/>
      <c r="B1142" s="169"/>
      <c r="C1142" s="22"/>
      <c r="D1142" s="21" t="s">
        <v>24</v>
      </c>
      <c r="E1142" s="21" t="s">
        <v>25</v>
      </c>
      <c r="F1142" s="22" t="s">
        <v>122</v>
      </c>
      <c r="G1142" s="21" t="s">
        <v>58</v>
      </c>
      <c r="H1142" s="175"/>
      <c r="I1142" s="163"/>
      <c r="J1142" s="164" t="s">
        <v>186</v>
      </c>
      <c r="K1142" s="142"/>
    </row>
    <row r="1143" spans="1:11">
      <c r="A1143" s="23"/>
      <c r="B1143" s="24" t="s">
        <v>59</v>
      </c>
      <c r="C1143" s="25"/>
      <c r="D1143" s="25"/>
      <c r="E1143" s="25"/>
      <c r="F1143" s="25"/>
      <c r="G1143" s="25"/>
      <c r="H1143" s="25"/>
      <c r="I1143" s="26"/>
      <c r="J1143" s="165"/>
      <c r="K1143" s="142"/>
    </row>
    <row r="1144" spans="1:11">
      <c r="A1144" s="121" t="s">
        <v>114</v>
      </c>
      <c r="B1144" s="126" t="s">
        <v>161</v>
      </c>
      <c r="C1144" s="32">
        <f>+C1119</f>
        <v>500</v>
      </c>
      <c r="D1144" s="31"/>
      <c r="E1144" s="32">
        <f>+D1119</f>
        <v>50000</v>
      </c>
      <c r="F1144" s="32"/>
      <c r="G1144" s="32"/>
      <c r="H1144" s="55">
        <f>+F1119</f>
        <v>0</v>
      </c>
      <c r="I1144" s="32">
        <f>+E1119</f>
        <v>50500</v>
      </c>
      <c r="J1144" s="30">
        <f t="shared" ref="J1144:J1145" si="623">+SUM(C1144:G1144)-(H1144+I1144)</f>
        <v>0</v>
      </c>
      <c r="K1144" s="143" t="b">
        <f>J1144=I1119</f>
        <v>1</v>
      </c>
    </row>
    <row r="1145" spans="1:11">
      <c r="A1145" s="121" t="str">
        <f>+A1144</f>
        <v>FEVRIER</v>
      </c>
      <c r="B1145" s="126" t="s">
        <v>47</v>
      </c>
      <c r="C1145" s="32">
        <f>+C1123</f>
        <v>9000</v>
      </c>
      <c r="D1145" s="31"/>
      <c r="E1145" s="32">
        <f>+D1123</f>
        <v>2509000</v>
      </c>
      <c r="F1145" s="32"/>
      <c r="G1145" s="32"/>
      <c r="H1145" s="55">
        <f>+F1123</f>
        <v>440000</v>
      </c>
      <c r="I1145" s="32">
        <f>+E1123</f>
        <v>2021950</v>
      </c>
      <c r="J1145" s="100">
        <f t="shared" si="623"/>
        <v>56050</v>
      </c>
      <c r="K1145" s="143" t="b">
        <f t="shared" ref="K1145:K1154" si="624">J1145=I1123</f>
        <v>1</v>
      </c>
    </row>
    <row r="1146" spans="1:11">
      <c r="A1146" s="121" t="str">
        <f t="shared" ref="A1146:A1154" si="625">+A1145</f>
        <v>FEVRIER</v>
      </c>
      <c r="B1146" s="127" t="s">
        <v>31</v>
      </c>
      <c r="C1146" s="32">
        <f>+C1124</f>
        <v>8645</v>
      </c>
      <c r="D1146" s="118"/>
      <c r="E1146" s="32">
        <f>+D1124</f>
        <v>614000</v>
      </c>
      <c r="F1146" s="51"/>
      <c r="G1146" s="51"/>
      <c r="H1146" s="55">
        <f>+F1124</f>
        <v>0</v>
      </c>
      <c r="I1146" s="32">
        <f>+E1124</f>
        <v>601150</v>
      </c>
      <c r="J1146" s="123">
        <f>+SUM(C1146:G1146)-(H1146+I1146)</f>
        <v>21495</v>
      </c>
      <c r="K1146" s="143" t="b">
        <f t="shared" si="624"/>
        <v>1</v>
      </c>
    </row>
    <row r="1147" spans="1:11">
      <c r="A1147" s="121" t="str">
        <f t="shared" si="625"/>
        <v>FEVRIER</v>
      </c>
      <c r="B1147" s="128" t="s">
        <v>84</v>
      </c>
      <c r="C1147" s="119">
        <f>+C1125</f>
        <v>233614</v>
      </c>
      <c r="D1147" s="122"/>
      <c r="E1147" s="119">
        <f>+D1125</f>
        <v>0</v>
      </c>
      <c r="F1147" s="136"/>
      <c r="G1147" s="136"/>
      <c r="H1147" s="154">
        <f>+F1125</f>
        <v>0</v>
      </c>
      <c r="I1147" s="119">
        <f>+E1125</f>
        <v>0</v>
      </c>
      <c r="J1147" s="120">
        <f>+SUM(C1147:G1147)-(H1147+I1147)</f>
        <v>233614</v>
      </c>
      <c r="K1147" s="143" t="b">
        <f t="shared" si="624"/>
        <v>1</v>
      </c>
    </row>
    <row r="1148" spans="1:11">
      <c r="A1148" s="121" t="str">
        <f t="shared" si="625"/>
        <v>FEVRIER</v>
      </c>
      <c r="B1148" s="128" t="s">
        <v>83</v>
      </c>
      <c r="C1148" s="119">
        <f>+C1126</f>
        <v>249769</v>
      </c>
      <c r="D1148" s="122"/>
      <c r="E1148" s="119">
        <f>+D1126</f>
        <v>0</v>
      </c>
      <c r="F1148" s="136"/>
      <c r="G1148" s="136"/>
      <c r="H1148" s="154">
        <f>+F1126</f>
        <v>0</v>
      </c>
      <c r="I1148" s="119">
        <f>+E1126</f>
        <v>0</v>
      </c>
      <c r="J1148" s="120">
        <f t="shared" ref="J1148:J1154" si="626">+SUM(C1148:G1148)-(H1148+I1148)</f>
        <v>249769</v>
      </c>
      <c r="K1148" s="143" t="b">
        <f t="shared" si="624"/>
        <v>1</v>
      </c>
    </row>
    <row r="1149" spans="1:11">
      <c r="A1149" s="121" t="str">
        <f t="shared" si="625"/>
        <v>FEVRIER</v>
      </c>
      <c r="B1149" s="126" t="s">
        <v>143</v>
      </c>
      <c r="C1149" s="32">
        <f>+C1127</f>
        <v>79935</v>
      </c>
      <c r="D1149" s="31"/>
      <c r="E1149" s="32">
        <f>+D1127</f>
        <v>1202000</v>
      </c>
      <c r="F1149" s="32"/>
      <c r="G1149" s="103"/>
      <c r="H1149" s="55">
        <f>+F1127</f>
        <v>50000</v>
      </c>
      <c r="I1149" s="32">
        <f>+E1127</f>
        <v>1118750</v>
      </c>
      <c r="J1149" s="30">
        <f t="shared" si="626"/>
        <v>113185</v>
      </c>
      <c r="K1149" s="143" t="b">
        <f t="shared" si="624"/>
        <v>1</v>
      </c>
    </row>
    <row r="1150" spans="1:11">
      <c r="A1150" s="121" t="str">
        <f t="shared" si="625"/>
        <v>FEVRIER</v>
      </c>
      <c r="B1150" s="126" t="s">
        <v>142</v>
      </c>
      <c r="C1150" s="32">
        <f t="shared" ref="C1150:C1154" si="627">+C1128</f>
        <v>19800</v>
      </c>
      <c r="D1150" s="31"/>
      <c r="E1150" s="32">
        <f t="shared" ref="E1150:E1154" si="628">+D1128</f>
        <v>3247000</v>
      </c>
      <c r="F1150" s="32"/>
      <c r="G1150" s="103"/>
      <c r="H1150" s="55">
        <f t="shared" ref="H1150:H1154" si="629">+F1128</f>
        <v>2081000</v>
      </c>
      <c r="I1150" s="32">
        <f t="shared" ref="I1150:I1154" si="630">+E1128</f>
        <v>1165100</v>
      </c>
      <c r="J1150" s="30">
        <f t="shared" si="626"/>
        <v>20700</v>
      </c>
      <c r="K1150" s="143" t="b">
        <f t="shared" si="624"/>
        <v>1</v>
      </c>
    </row>
    <row r="1151" spans="1:11">
      <c r="A1151" s="121" t="str">
        <f t="shared" si="625"/>
        <v>FEVRIER</v>
      </c>
      <c r="B1151" s="126" t="s">
        <v>30</v>
      </c>
      <c r="C1151" s="32">
        <f t="shared" si="627"/>
        <v>30550</v>
      </c>
      <c r="D1151" s="31"/>
      <c r="E1151" s="32">
        <f t="shared" si="628"/>
        <v>1493000</v>
      </c>
      <c r="F1151" s="32"/>
      <c r="G1151" s="103"/>
      <c r="H1151" s="55">
        <f t="shared" si="629"/>
        <v>270000</v>
      </c>
      <c r="I1151" s="32">
        <f t="shared" si="630"/>
        <v>1238000</v>
      </c>
      <c r="J1151" s="30">
        <f t="shared" si="626"/>
        <v>15550</v>
      </c>
      <c r="K1151" s="143" t="b">
        <f t="shared" si="624"/>
        <v>1</v>
      </c>
    </row>
    <row r="1152" spans="1:11">
      <c r="A1152" s="121" t="str">
        <f>+A1150</f>
        <v>FEVRIER</v>
      </c>
      <c r="B1152" s="126" t="s">
        <v>93</v>
      </c>
      <c r="C1152" s="32">
        <f t="shared" si="627"/>
        <v>13000</v>
      </c>
      <c r="D1152" s="31"/>
      <c r="E1152" s="32">
        <f t="shared" si="628"/>
        <v>50000</v>
      </c>
      <c r="F1152" s="32"/>
      <c r="G1152" s="103"/>
      <c r="H1152" s="55">
        <f t="shared" si="629"/>
        <v>0</v>
      </c>
      <c r="I1152" s="32">
        <f t="shared" si="630"/>
        <v>58200</v>
      </c>
      <c r="J1152" s="30">
        <f t="shared" si="626"/>
        <v>4800</v>
      </c>
      <c r="K1152" s="143" t="b">
        <f t="shared" si="624"/>
        <v>1</v>
      </c>
    </row>
    <row r="1153" spans="1:16">
      <c r="A1153" s="121" t="str">
        <f>+A1151</f>
        <v>FEVRIER</v>
      </c>
      <c r="B1153" s="126" t="s">
        <v>29</v>
      </c>
      <c r="C1153" s="32">
        <f t="shared" si="627"/>
        <v>55700</v>
      </c>
      <c r="D1153" s="31"/>
      <c r="E1153" s="32">
        <f t="shared" si="628"/>
        <v>1029000</v>
      </c>
      <c r="F1153" s="32"/>
      <c r="G1153" s="103"/>
      <c r="H1153" s="55">
        <f t="shared" si="629"/>
        <v>300000</v>
      </c>
      <c r="I1153" s="32">
        <f t="shared" si="630"/>
        <v>648500</v>
      </c>
      <c r="J1153" s="30">
        <f t="shared" si="626"/>
        <v>136200</v>
      </c>
      <c r="K1153" s="143" t="b">
        <f t="shared" si="624"/>
        <v>1</v>
      </c>
    </row>
    <row r="1154" spans="1:16">
      <c r="A1154" s="121" t="str">
        <f t="shared" si="625"/>
        <v>FEVRIER</v>
      </c>
      <c r="B1154" s="127" t="s">
        <v>112</v>
      </c>
      <c r="C1154" s="32">
        <f t="shared" si="627"/>
        <v>-36237</v>
      </c>
      <c r="D1154" s="118"/>
      <c r="E1154" s="32">
        <f t="shared" si="628"/>
        <v>210000</v>
      </c>
      <c r="F1154" s="51"/>
      <c r="G1154" s="137"/>
      <c r="H1154" s="55">
        <f t="shared" si="629"/>
        <v>0</v>
      </c>
      <c r="I1154" s="32">
        <f t="shared" si="630"/>
        <v>210500</v>
      </c>
      <c r="J1154" s="30">
        <f t="shared" si="626"/>
        <v>-36737</v>
      </c>
      <c r="K1154" s="143" t="b">
        <f t="shared" si="624"/>
        <v>1</v>
      </c>
    </row>
    <row r="1155" spans="1:16">
      <c r="A1155" s="34" t="s">
        <v>60</v>
      </c>
      <c r="B1155" s="35"/>
      <c r="C1155" s="35"/>
      <c r="D1155" s="35"/>
      <c r="E1155" s="35"/>
      <c r="F1155" s="35"/>
      <c r="G1155" s="35"/>
      <c r="H1155" s="35"/>
      <c r="I1155" s="35"/>
      <c r="J1155" s="36"/>
      <c r="K1155" s="142"/>
    </row>
    <row r="1156" spans="1:16">
      <c r="A1156" s="121" t="str">
        <f>+A1154</f>
        <v>FEVRIER</v>
      </c>
      <c r="B1156" s="37" t="s">
        <v>61</v>
      </c>
      <c r="C1156" s="38">
        <f>+C1122</f>
        <v>580885</v>
      </c>
      <c r="D1156" s="49"/>
      <c r="E1156" s="49">
        <f>D1122</f>
        <v>10511000</v>
      </c>
      <c r="F1156" s="49"/>
      <c r="G1156" s="124"/>
      <c r="H1156" s="51">
        <f>+F1122</f>
        <v>7774000</v>
      </c>
      <c r="I1156" s="125">
        <f>+E1122</f>
        <v>2520779</v>
      </c>
      <c r="J1156" s="30">
        <f>+SUM(C1156:G1156)-(H1156+I1156)</f>
        <v>797106</v>
      </c>
      <c r="K1156" s="143" t="b">
        <f>J1156=I1122</f>
        <v>1</v>
      </c>
    </row>
    <row r="1157" spans="1:16">
      <c r="A1157" s="43" t="s">
        <v>62</v>
      </c>
      <c r="B1157" s="24"/>
      <c r="C1157" s="35"/>
      <c r="D1157" s="24"/>
      <c r="E1157" s="24"/>
      <c r="F1157" s="24"/>
      <c r="G1157" s="24"/>
      <c r="H1157" s="24"/>
      <c r="I1157" s="24"/>
      <c r="J1157" s="36"/>
      <c r="K1157" s="142"/>
    </row>
    <row r="1158" spans="1:16">
      <c r="A1158" s="121" t="str">
        <f>+A1156</f>
        <v>FEVRIER</v>
      </c>
      <c r="B1158" s="37" t="s">
        <v>155</v>
      </c>
      <c r="C1158" s="124">
        <f>+C1120</f>
        <v>2172028</v>
      </c>
      <c r="D1158" s="131">
        <f>+G1120</f>
        <v>0</v>
      </c>
      <c r="E1158" s="49"/>
      <c r="F1158" s="49"/>
      <c r="G1158" s="49"/>
      <c r="H1158" s="51">
        <f>+F1120</f>
        <v>1000000</v>
      </c>
      <c r="I1158" s="53">
        <f>+E1120</f>
        <v>283345</v>
      </c>
      <c r="J1158" s="30">
        <f>+SUM(C1158:G1158)-(H1158+I1158)</f>
        <v>888683</v>
      </c>
      <c r="K1158" s="143" t="b">
        <f>+J1158=I1120</f>
        <v>1</v>
      </c>
    </row>
    <row r="1159" spans="1:16">
      <c r="A1159" s="121" t="str">
        <f t="shared" ref="A1159" si="631">+A1158</f>
        <v>FEVRIER</v>
      </c>
      <c r="B1159" s="37" t="s">
        <v>64</v>
      </c>
      <c r="C1159" s="124">
        <f>+C1121</f>
        <v>14143094</v>
      </c>
      <c r="D1159" s="49">
        <f>+G1121</f>
        <v>0</v>
      </c>
      <c r="E1159" s="48"/>
      <c r="F1159" s="48"/>
      <c r="G1159" s="48"/>
      <c r="H1159" s="32">
        <f>+F1121</f>
        <v>9000000</v>
      </c>
      <c r="I1159" s="50">
        <f>+E1121</f>
        <v>4260592</v>
      </c>
      <c r="J1159" s="30">
        <f>SUM(C1159:G1159)-(H1159+I1159)</f>
        <v>882502</v>
      </c>
      <c r="K1159" s="143" t="b">
        <f>+J1159=I1121</f>
        <v>1</v>
      </c>
    </row>
    <row r="1160" spans="1:16" ht="15.75">
      <c r="C1160" s="140">
        <f>SUM(C1144:C1159)</f>
        <v>17560283</v>
      </c>
      <c r="I1160" s="139">
        <f>SUM(I1144:I1159)</f>
        <v>14177366</v>
      </c>
      <c r="J1160" s="104">
        <f>+SUM(J1144:J1159)</f>
        <v>3382917</v>
      </c>
      <c r="K1160" s="5" t="b">
        <f>J1160=I1133</f>
        <v>1</v>
      </c>
    </row>
    <row r="1161" spans="1:16" ht="15.75">
      <c r="A1161" s="157"/>
      <c r="B1161" s="157"/>
      <c r="C1161" s="158"/>
      <c r="D1161" s="157"/>
      <c r="E1161" s="157"/>
      <c r="F1161" s="157"/>
      <c r="G1161" s="157"/>
      <c r="H1161" s="157"/>
      <c r="I1161" s="159"/>
      <c r="J1161" s="160"/>
      <c r="K1161" s="157"/>
      <c r="L1161" s="161"/>
      <c r="M1161" s="161"/>
      <c r="N1161" s="161"/>
      <c r="O1161" s="161"/>
      <c r="P1161" s="157"/>
    </row>
    <row r="1162" spans="1:16" ht="15.75">
      <c r="A1162" s="157"/>
      <c r="B1162" s="157"/>
      <c r="C1162" s="158"/>
      <c r="D1162" s="157"/>
      <c r="E1162" s="157"/>
      <c r="F1162" s="157"/>
      <c r="G1162" s="157"/>
      <c r="H1162" s="157"/>
      <c r="I1162" s="159"/>
      <c r="J1162" s="160"/>
      <c r="K1162" s="157"/>
      <c r="L1162" s="161"/>
      <c r="M1162" s="161"/>
      <c r="N1162" s="161"/>
      <c r="O1162" s="161"/>
      <c r="P1162" s="157"/>
    </row>
    <row r="1164" spans="1:16" ht="15.75">
      <c r="A1164" s="6" t="s">
        <v>36</v>
      </c>
      <c r="B1164" s="6" t="s">
        <v>1</v>
      </c>
      <c r="C1164" s="6">
        <v>44562</v>
      </c>
      <c r="D1164" s="7" t="s">
        <v>37</v>
      </c>
      <c r="E1164" s="7" t="s">
        <v>38</v>
      </c>
      <c r="F1164" s="7" t="s">
        <v>39</v>
      </c>
      <c r="G1164" s="7" t="s">
        <v>40</v>
      </c>
      <c r="H1164" s="6">
        <v>44592</v>
      </c>
      <c r="I1164" s="7" t="s">
        <v>41</v>
      </c>
      <c r="K1164" s="45"/>
      <c r="L1164" s="45" t="s">
        <v>42</v>
      </c>
      <c r="M1164" s="45" t="s">
        <v>43</v>
      </c>
      <c r="N1164" s="45" t="s">
        <v>44</v>
      </c>
      <c r="O1164" s="45" t="s">
        <v>45</v>
      </c>
    </row>
    <row r="1165" spans="1:16" ht="16.5">
      <c r="A1165" s="58" t="str">
        <f>+K1165</f>
        <v>B52</v>
      </c>
      <c r="B1165" s="59" t="s">
        <v>4</v>
      </c>
      <c r="C1165" s="60">
        <v>9500</v>
      </c>
      <c r="D1165" s="61">
        <f t="shared" ref="D1165:D1178" si="632">+L1165</f>
        <v>567000</v>
      </c>
      <c r="E1165" s="61">
        <f>+N1165</f>
        <v>576000</v>
      </c>
      <c r="F1165" s="61">
        <f>+M1165</f>
        <v>0</v>
      </c>
      <c r="G1165" s="61">
        <f t="shared" ref="G1165:G1176" si="633">+O1165</f>
        <v>0</v>
      </c>
      <c r="H1165" s="61">
        <v>500</v>
      </c>
      <c r="I1165" s="61">
        <f>+C1165+D1165-E1165-F1165+G1165</f>
        <v>500</v>
      </c>
      <c r="J1165" s="9">
        <f>I1165-H1165</f>
        <v>0</v>
      </c>
      <c r="K1165" s="45" t="s">
        <v>161</v>
      </c>
      <c r="L1165" s="47">
        <v>567000</v>
      </c>
      <c r="M1165" s="47">
        <v>0</v>
      </c>
      <c r="N1165" s="47">
        <v>576000</v>
      </c>
      <c r="O1165" s="47">
        <v>0</v>
      </c>
    </row>
    <row r="1166" spans="1:16" ht="16.5">
      <c r="A1166" s="58" t="str">
        <f>+K1166</f>
        <v>BCI</v>
      </c>
      <c r="B1166" s="59" t="s">
        <v>46</v>
      </c>
      <c r="C1166" s="60">
        <v>3455373</v>
      </c>
      <c r="D1166" s="61">
        <f t="shared" si="632"/>
        <v>0</v>
      </c>
      <c r="E1166" s="61">
        <f>+N1166</f>
        <v>283345</v>
      </c>
      <c r="F1166" s="61">
        <f>+M1166</f>
        <v>1000000</v>
      </c>
      <c r="G1166" s="61">
        <f t="shared" si="633"/>
        <v>0</v>
      </c>
      <c r="H1166" s="61">
        <v>2172028</v>
      </c>
      <c r="I1166" s="61">
        <f>+C1166+D1166-E1166-F1166+G1166</f>
        <v>2172028</v>
      </c>
      <c r="J1166" s="9">
        <f t="shared" ref="J1166:J1173" si="634">I1166-H1166</f>
        <v>0</v>
      </c>
      <c r="K1166" s="45" t="s">
        <v>24</v>
      </c>
      <c r="L1166" s="47">
        <v>0</v>
      </c>
      <c r="M1166" s="47">
        <v>1000000</v>
      </c>
      <c r="N1166" s="47">
        <v>283345</v>
      </c>
      <c r="O1166" s="47">
        <v>0</v>
      </c>
    </row>
    <row r="1167" spans="1:16" ht="16.5">
      <c r="A1167" s="58" t="str">
        <f t="shared" ref="A1167:A1169" si="635">+K1167</f>
        <v>BCI-Sous Compte</v>
      </c>
      <c r="B1167" s="59" t="s">
        <v>46</v>
      </c>
      <c r="C1167" s="60">
        <v>4841615</v>
      </c>
      <c r="D1167" s="61">
        <f t="shared" si="632"/>
        <v>0</v>
      </c>
      <c r="E1167" s="61">
        <f>+N1167</f>
        <v>6223724</v>
      </c>
      <c r="F1167" s="61">
        <f>+M1167</f>
        <v>2000000</v>
      </c>
      <c r="G1167" s="61">
        <f t="shared" si="633"/>
        <v>17525203</v>
      </c>
      <c r="H1167" s="61">
        <v>14143094</v>
      </c>
      <c r="I1167" s="61">
        <f>+C1167+D1167-E1167-F1167+G1167</f>
        <v>14143094</v>
      </c>
      <c r="J1167" s="101">
        <f t="shared" si="634"/>
        <v>0</v>
      </c>
      <c r="K1167" s="45" t="s">
        <v>147</v>
      </c>
      <c r="L1167" s="47">
        <v>0</v>
      </c>
      <c r="M1167" s="47">
        <v>2000000</v>
      </c>
      <c r="N1167" s="47">
        <v>6223724</v>
      </c>
      <c r="O1167" s="47">
        <v>17525203</v>
      </c>
    </row>
    <row r="1168" spans="1:16" ht="16.5">
      <c r="A1168" s="58" t="str">
        <f t="shared" si="635"/>
        <v>Caisse</v>
      </c>
      <c r="B1168" s="59" t="s">
        <v>25</v>
      </c>
      <c r="C1168" s="60">
        <v>1042520</v>
      </c>
      <c r="D1168" s="61">
        <f t="shared" si="632"/>
        <v>3035000</v>
      </c>
      <c r="E1168" s="61">
        <f t="shared" ref="E1168" si="636">+N1168</f>
        <v>966635</v>
      </c>
      <c r="F1168" s="61">
        <f t="shared" ref="F1168:F1176" si="637">+M1168</f>
        <v>2530000</v>
      </c>
      <c r="G1168" s="61">
        <f t="shared" si="633"/>
        <v>0</v>
      </c>
      <c r="H1168" s="61">
        <v>580885</v>
      </c>
      <c r="I1168" s="61">
        <f>+C1168+D1168-E1168-F1168+G1168</f>
        <v>580885</v>
      </c>
      <c r="J1168" s="9">
        <f t="shared" si="634"/>
        <v>0</v>
      </c>
      <c r="K1168" s="45" t="s">
        <v>25</v>
      </c>
      <c r="L1168" s="47">
        <v>3035000</v>
      </c>
      <c r="M1168" s="47">
        <v>2530000</v>
      </c>
      <c r="N1168" s="47">
        <v>966635</v>
      </c>
      <c r="O1168" s="47">
        <v>0</v>
      </c>
    </row>
    <row r="1169" spans="1:15" ht="16.5">
      <c r="A1169" s="58" t="str">
        <f t="shared" si="635"/>
        <v>Crépin</v>
      </c>
      <c r="B1169" s="59" t="s">
        <v>153</v>
      </c>
      <c r="C1169" s="60">
        <v>-37100</v>
      </c>
      <c r="D1169" s="61">
        <f t="shared" si="632"/>
        <v>256000</v>
      </c>
      <c r="E1169" s="61">
        <f>+N1169</f>
        <v>189900</v>
      </c>
      <c r="F1169" s="61">
        <f t="shared" si="637"/>
        <v>20000</v>
      </c>
      <c r="G1169" s="61">
        <f t="shared" si="633"/>
        <v>0</v>
      </c>
      <c r="H1169" s="61">
        <v>9000</v>
      </c>
      <c r="I1169" s="61">
        <f t="shared" ref="I1169" si="638">+C1169+D1169-E1169-F1169+G1169</f>
        <v>9000</v>
      </c>
      <c r="J1169" s="9">
        <f t="shared" si="634"/>
        <v>0</v>
      </c>
      <c r="K1169" s="45" t="s">
        <v>47</v>
      </c>
      <c r="L1169" s="47">
        <v>256000</v>
      </c>
      <c r="M1169" s="47">
        <v>20000</v>
      </c>
      <c r="N1169" s="47">
        <v>189900</v>
      </c>
      <c r="O1169" s="47">
        <v>0</v>
      </c>
    </row>
    <row r="1170" spans="1:15" ht="16.5">
      <c r="A1170" s="58" t="str">
        <f>K1170</f>
        <v>Evariste</v>
      </c>
      <c r="B1170" s="59" t="s">
        <v>154</v>
      </c>
      <c r="C1170" s="60">
        <v>8645</v>
      </c>
      <c r="D1170" s="61">
        <f t="shared" si="632"/>
        <v>0</v>
      </c>
      <c r="E1170" s="61">
        <f t="shared" ref="E1170" si="639">+N1170</f>
        <v>0</v>
      </c>
      <c r="F1170" s="61">
        <f t="shared" si="637"/>
        <v>0</v>
      </c>
      <c r="G1170" s="61">
        <f t="shared" si="633"/>
        <v>0</v>
      </c>
      <c r="H1170" s="61">
        <v>8645</v>
      </c>
      <c r="I1170" s="61">
        <f>+C1170+D1170-E1170-F1170+G1170</f>
        <v>8645</v>
      </c>
      <c r="J1170" s="9">
        <f t="shared" si="634"/>
        <v>0</v>
      </c>
      <c r="K1170" s="45" t="s">
        <v>31</v>
      </c>
      <c r="L1170" s="47">
        <v>0</v>
      </c>
      <c r="M1170" s="47">
        <v>0</v>
      </c>
      <c r="N1170" s="47">
        <v>0</v>
      </c>
      <c r="O1170" s="47">
        <v>0</v>
      </c>
    </row>
    <row r="1171" spans="1:15" ht="16.5">
      <c r="A1171" s="114" t="str">
        <f t="shared" ref="A1171:A1178" si="640">+K1171</f>
        <v>I55S</v>
      </c>
      <c r="B1171" s="115" t="s">
        <v>4</v>
      </c>
      <c r="C1171" s="116">
        <v>233614</v>
      </c>
      <c r="D1171" s="117">
        <f t="shared" si="632"/>
        <v>0</v>
      </c>
      <c r="E1171" s="117">
        <f>+N1171</f>
        <v>0</v>
      </c>
      <c r="F1171" s="117">
        <f t="shared" si="637"/>
        <v>0</v>
      </c>
      <c r="G1171" s="117">
        <f t="shared" si="633"/>
        <v>0</v>
      </c>
      <c r="H1171" s="117">
        <v>233614</v>
      </c>
      <c r="I1171" s="117">
        <f>+C1171+D1171-E1171-F1171+G1171</f>
        <v>233614</v>
      </c>
      <c r="J1171" s="9">
        <f t="shared" si="634"/>
        <v>0</v>
      </c>
      <c r="K1171" s="45" t="s">
        <v>84</v>
      </c>
      <c r="L1171" s="47">
        <v>0</v>
      </c>
      <c r="M1171" s="47">
        <v>0</v>
      </c>
      <c r="N1171" s="47">
        <v>0</v>
      </c>
      <c r="O1171" s="47">
        <v>0</v>
      </c>
    </row>
    <row r="1172" spans="1:15" ht="16.5">
      <c r="A1172" s="114" t="str">
        <f t="shared" si="640"/>
        <v>I73X</v>
      </c>
      <c r="B1172" s="115" t="s">
        <v>4</v>
      </c>
      <c r="C1172" s="116">
        <v>249769</v>
      </c>
      <c r="D1172" s="117">
        <f t="shared" si="632"/>
        <v>0</v>
      </c>
      <c r="E1172" s="117">
        <f>+N1172</f>
        <v>0</v>
      </c>
      <c r="F1172" s="117">
        <f t="shared" si="637"/>
        <v>0</v>
      </c>
      <c r="G1172" s="117">
        <f t="shared" si="633"/>
        <v>0</v>
      </c>
      <c r="H1172" s="117">
        <v>249769</v>
      </c>
      <c r="I1172" s="117">
        <f t="shared" ref="I1172:I1175" si="641">+C1172+D1172-E1172-F1172+G1172</f>
        <v>249769</v>
      </c>
      <c r="J1172" s="9">
        <f t="shared" si="634"/>
        <v>0</v>
      </c>
      <c r="K1172" s="45" t="s">
        <v>83</v>
      </c>
      <c r="L1172" s="47">
        <v>0</v>
      </c>
      <c r="M1172" s="47">
        <v>0</v>
      </c>
      <c r="N1172" s="47">
        <v>0</v>
      </c>
      <c r="O1172" s="47">
        <v>0</v>
      </c>
    </row>
    <row r="1173" spans="1:15" ht="16.5">
      <c r="A1173" s="58" t="str">
        <f t="shared" si="640"/>
        <v>Godfré</v>
      </c>
      <c r="B1173" s="97" t="s">
        <v>153</v>
      </c>
      <c r="C1173" s="60">
        <v>34935</v>
      </c>
      <c r="D1173" s="61">
        <f t="shared" si="632"/>
        <v>365000</v>
      </c>
      <c r="E1173" s="153">
        <f t="shared" ref="E1173" si="642">+N1173</f>
        <v>320000</v>
      </c>
      <c r="F1173" s="61">
        <f t="shared" si="637"/>
        <v>0</v>
      </c>
      <c r="G1173" s="61">
        <f t="shared" si="633"/>
        <v>0</v>
      </c>
      <c r="H1173" s="61">
        <v>79935</v>
      </c>
      <c r="I1173" s="61">
        <f t="shared" si="641"/>
        <v>79935</v>
      </c>
      <c r="J1173" s="9">
        <f t="shared" si="634"/>
        <v>0</v>
      </c>
      <c r="K1173" s="45" t="s">
        <v>143</v>
      </c>
      <c r="L1173" s="47">
        <v>365000</v>
      </c>
      <c r="M1173" s="47"/>
      <c r="N1173" s="47">
        <v>320000</v>
      </c>
      <c r="O1173" s="47">
        <v>0</v>
      </c>
    </row>
    <row r="1174" spans="1:15" ht="16.5">
      <c r="A1174" s="58" t="str">
        <f t="shared" si="640"/>
        <v>Grace</v>
      </c>
      <c r="B1174" s="59" t="s">
        <v>2</v>
      </c>
      <c r="C1174" s="60">
        <v>44200</v>
      </c>
      <c r="D1174" s="61">
        <f t="shared" si="632"/>
        <v>0</v>
      </c>
      <c r="E1174" s="153">
        <f>+N1174</f>
        <v>9400</v>
      </c>
      <c r="F1174" s="61">
        <f t="shared" si="637"/>
        <v>15000</v>
      </c>
      <c r="G1174" s="61">
        <f t="shared" si="633"/>
        <v>0</v>
      </c>
      <c r="H1174" s="61">
        <v>19800</v>
      </c>
      <c r="I1174" s="61">
        <f t="shared" si="641"/>
        <v>19800</v>
      </c>
      <c r="J1174" s="9">
        <f>I1174-H1174</f>
        <v>0</v>
      </c>
      <c r="K1174" s="45" t="s">
        <v>142</v>
      </c>
      <c r="L1174" s="47">
        <v>0</v>
      </c>
      <c r="M1174" s="47">
        <v>15000</v>
      </c>
      <c r="N1174" s="47">
        <v>9400</v>
      </c>
      <c r="O1174" s="47">
        <v>0</v>
      </c>
    </row>
    <row r="1175" spans="1:15" ht="16.5">
      <c r="A1175" s="58" t="str">
        <f t="shared" si="640"/>
        <v>I23C</v>
      </c>
      <c r="B1175" s="97" t="s">
        <v>4</v>
      </c>
      <c r="C1175" s="60">
        <v>12050</v>
      </c>
      <c r="D1175" s="61">
        <f t="shared" si="632"/>
        <v>492000</v>
      </c>
      <c r="E1175" s="153">
        <f t="shared" ref="E1175:E1178" si="643">+N1175</f>
        <v>473500</v>
      </c>
      <c r="F1175" s="61">
        <f t="shared" si="637"/>
        <v>0</v>
      </c>
      <c r="G1175" s="61">
        <f t="shared" si="633"/>
        <v>0</v>
      </c>
      <c r="H1175" s="61">
        <v>30550</v>
      </c>
      <c r="I1175" s="61">
        <f t="shared" si="641"/>
        <v>30550</v>
      </c>
      <c r="J1175" s="9">
        <f t="shared" ref="J1175:J1176" si="644">I1175-H1175</f>
        <v>0</v>
      </c>
      <c r="K1175" s="45" t="s">
        <v>30</v>
      </c>
      <c r="L1175" s="47">
        <v>492000</v>
      </c>
      <c r="M1175" s="47">
        <v>0</v>
      </c>
      <c r="N1175" s="47">
        <v>473500</v>
      </c>
      <c r="O1175" s="47">
        <v>0</v>
      </c>
    </row>
    <row r="1176" spans="1:15" ht="16.5">
      <c r="A1176" s="58" t="str">
        <f t="shared" si="640"/>
        <v>Merveille</v>
      </c>
      <c r="B1176" s="59" t="s">
        <v>2</v>
      </c>
      <c r="C1176" s="60">
        <v>5500</v>
      </c>
      <c r="D1176" s="61">
        <f t="shared" si="632"/>
        <v>20000</v>
      </c>
      <c r="E1176" s="153">
        <f t="shared" si="643"/>
        <v>12500</v>
      </c>
      <c r="F1176" s="61">
        <f t="shared" si="637"/>
        <v>0</v>
      </c>
      <c r="G1176" s="61">
        <f t="shared" si="633"/>
        <v>0</v>
      </c>
      <c r="H1176" s="61">
        <v>13000</v>
      </c>
      <c r="I1176" s="61">
        <f>+C1176+D1176-E1176-F1176+G1176</f>
        <v>13000</v>
      </c>
      <c r="J1176" s="9">
        <f t="shared" si="644"/>
        <v>0</v>
      </c>
      <c r="K1176" s="45" t="s">
        <v>93</v>
      </c>
      <c r="L1176" s="47">
        <v>20000</v>
      </c>
      <c r="M1176" s="47">
        <v>0</v>
      </c>
      <c r="N1176" s="47">
        <v>12500</v>
      </c>
      <c r="O1176" s="47"/>
    </row>
    <row r="1177" spans="1:15" ht="16.5">
      <c r="A1177" s="58" t="str">
        <f t="shared" si="640"/>
        <v>P29</v>
      </c>
      <c r="B1177" s="59" t="s">
        <v>4</v>
      </c>
      <c r="C1177" s="60">
        <v>58200</v>
      </c>
      <c r="D1177" s="61">
        <f t="shared" si="632"/>
        <v>530000</v>
      </c>
      <c r="E1177" s="153">
        <f t="shared" si="643"/>
        <v>532500</v>
      </c>
      <c r="F1177" s="61">
        <f>+M1177</f>
        <v>0</v>
      </c>
      <c r="G1177" s="61">
        <f>+O1177</f>
        <v>0</v>
      </c>
      <c r="H1177" s="61">
        <v>55700</v>
      </c>
      <c r="I1177" s="61">
        <f>+C1177+D1177-E1177-F1177+G1177</f>
        <v>55700</v>
      </c>
      <c r="J1177" s="9">
        <f>I1177-H1177</f>
        <v>0</v>
      </c>
      <c r="K1177" s="45" t="s">
        <v>29</v>
      </c>
      <c r="L1177" s="47">
        <v>530000</v>
      </c>
      <c r="M1177" s="47">
        <v>0</v>
      </c>
      <c r="N1177" s="47">
        <v>532500</v>
      </c>
      <c r="O1177" s="47">
        <v>0</v>
      </c>
    </row>
    <row r="1178" spans="1:15" ht="16.5">
      <c r="A1178" s="58" t="str">
        <f t="shared" si="640"/>
        <v>Tiffany</v>
      </c>
      <c r="B1178" s="59" t="s">
        <v>2</v>
      </c>
      <c r="C1178" s="60">
        <v>263673</v>
      </c>
      <c r="D1178" s="61">
        <f t="shared" si="632"/>
        <v>300000</v>
      </c>
      <c r="E1178" s="153">
        <f t="shared" si="643"/>
        <v>599910</v>
      </c>
      <c r="F1178" s="61">
        <f t="shared" ref="F1178" si="645">+M1178</f>
        <v>0</v>
      </c>
      <c r="G1178" s="61">
        <f t="shared" ref="G1178" si="646">+O1178</f>
        <v>0</v>
      </c>
      <c r="H1178" s="61">
        <v>-36237</v>
      </c>
      <c r="I1178" s="61">
        <f t="shared" ref="I1178" si="647">+C1178+D1178-E1178-F1178+G1178</f>
        <v>-36237</v>
      </c>
      <c r="J1178" s="9">
        <f t="shared" ref="J1178" si="648">I1178-H1178</f>
        <v>0</v>
      </c>
      <c r="K1178" s="45" t="s">
        <v>112</v>
      </c>
      <c r="L1178" s="47">
        <v>300000</v>
      </c>
      <c r="M1178" s="47">
        <v>0</v>
      </c>
      <c r="N1178" s="47">
        <v>599910</v>
      </c>
      <c r="O1178" s="47">
        <v>0</v>
      </c>
    </row>
    <row r="1179" spans="1:15" ht="16.5">
      <c r="A1179" s="10" t="s">
        <v>50</v>
      </c>
      <c r="B1179" s="11"/>
      <c r="C1179" s="12">
        <f t="shared" ref="C1179:I1179" si="649">SUM(C1165:C1178)</f>
        <v>10222494</v>
      </c>
      <c r="D1179" s="57">
        <f t="shared" si="649"/>
        <v>5565000</v>
      </c>
      <c r="E1179" s="57">
        <f t="shared" si="649"/>
        <v>10187414</v>
      </c>
      <c r="F1179" s="57">
        <f t="shared" si="649"/>
        <v>5565000</v>
      </c>
      <c r="G1179" s="57">
        <f t="shared" si="649"/>
        <v>17525203</v>
      </c>
      <c r="H1179" s="57">
        <f t="shared" si="649"/>
        <v>17560283</v>
      </c>
      <c r="I1179" s="57">
        <f t="shared" si="649"/>
        <v>17560283</v>
      </c>
      <c r="J1179" s="9">
        <f>I1179-H1179</f>
        <v>0</v>
      </c>
      <c r="K1179" s="3"/>
      <c r="L1179" s="47">
        <f>+SUM(L1165:L1178)</f>
        <v>5565000</v>
      </c>
      <c r="M1179" s="47">
        <f>+SUM(M1165:M1178)</f>
        <v>5565000</v>
      </c>
      <c r="N1179" s="47">
        <f>+SUM(N1165:N1178)</f>
        <v>10187414</v>
      </c>
      <c r="O1179" s="47">
        <f>+SUM(O1165:O1178)</f>
        <v>17525203</v>
      </c>
    </row>
    <row r="1180" spans="1:15" ht="16.5">
      <c r="A1180" s="10"/>
      <c r="B1180" s="11"/>
      <c r="C1180" s="12"/>
      <c r="D1180" s="13"/>
      <c r="E1180" s="12"/>
      <c r="F1180" s="13"/>
      <c r="G1180" s="12"/>
      <c r="H1180" s="12"/>
      <c r="I1180" s="133" t="b">
        <f>I1179=D1182</f>
        <v>1</v>
      </c>
      <c r="L1180" s="5"/>
      <c r="M1180" s="5"/>
      <c r="N1180" s="5"/>
      <c r="O1180" s="5"/>
    </row>
    <row r="1181" spans="1:15" ht="16.5">
      <c r="A1181" s="10" t="s">
        <v>174</v>
      </c>
      <c r="B1181" s="11" t="s">
        <v>176</v>
      </c>
      <c r="C1181" s="12" t="s">
        <v>175</v>
      </c>
      <c r="D1181" s="12" t="s">
        <v>177</v>
      </c>
      <c r="E1181" s="12" t="s">
        <v>51</v>
      </c>
      <c r="F1181" s="12"/>
      <c r="G1181" s="12">
        <f>+D1179-F1179</f>
        <v>0</v>
      </c>
      <c r="H1181" s="12"/>
      <c r="I1181" s="12"/>
      <c r="L1181" s="5"/>
      <c r="M1181" s="5"/>
      <c r="N1181" s="5"/>
      <c r="O1181" s="5"/>
    </row>
    <row r="1182" spans="1:15" ht="16.5">
      <c r="A1182" s="14">
        <f>C1179</f>
        <v>10222494</v>
      </c>
      <c r="B1182" s="15">
        <f>G1179</f>
        <v>17525203</v>
      </c>
      <c r="C1182" s="12">
        <f>E1179</f>
        <v>10187414</v>
      </c>
      <c r="D1182" s="12">
        <f>A1182+B1182-C1182</f>
        <v>17560283</v>
      </c>
      <c r="E1182" s="13">
        <f>I1179-D1182</f>
        <v>0</v>
      </c>
      <c r="F1182" s="12"/>
      <c r="G1182" s="12"/>
      <c r="H1182" s="12"/>
      <c r="I1182" s="12"/>
      <c r="L1182" s="5"/>
      <c r="M1182" s="5"/>
      <c r="N1182" s="5"/>
      <c r="O1182" s="5"/>
    </row>
    <row r="1183" spans="1:15" ht="16.5">
      <c r="A1183" s="14"/>
      <c r="B1183" s="15"/>
      <c r="C1183" s="12"/>
      <c r="D1183" s="12"/>
      <c r="E1183" s="13"/>
      <c r="F1183" s="12"/>
      <c r="G1183" s="12"/>
      <c r="H1183" s="12"/>
      <c r="I1183" s="12"/>
      <c r="L1183" s="5"/>
      <c r="M1183" s="5"/>
      <c r="N1183" s="5"/>
      <c r="O1183" s="5"/>
    </row>
    <row r="1184" spans="1:15">
      <c r="A1184" s="16" t="s">
        <v>52</v>
      </c>
      <c r="B1184" s="16"/>
      <c r="C1184" s="16"/>
      <c r="D1184" s="17"/>
      <c r="E1184" s="17"/>
      <c r="F1184" s="17"/>
      <c r="G1184" s="17"/>
      <c r="H1184" s="17"/>
      <c r="I1184" s="17"/>
      <c r="L1184" s="5"/>
      <c r="M1184" s="5"/>
      <c r="N1184" s="5"/>
      <c r="O1184" s="5"/>
    </row>
    <row r="1185" spans="1:15">
      <c r="A1185" s="18" t="s">
        <v>178</v>
      </c>
      <c r="B1185" s="18"/>
      <c r="C1185" s="18"/>
      <c r="D1185" s="18"/>
      <c r="E1185" s="18"/>
      <c r="F1185" s="18"/>
      <c r="G1185" s="18"/>
      <c r="H1185" s="18"/>
      <c r="I1185" s="18"/>
      <c r="J1185" s="18"/>
      <c r="L1185" s="5"/>
      <c r="M1185" s="5"/>
      <c r="N1185" s="5"/>
      <c r="O1185" s="5"/>
    </row>
    <row r="1186" spans="1:15">
      <c r="A1186" s="19"/>
      <c r="B1186" s="17"/>
      <c r="C1186" s="20"/>
      <c r="D1186" s="20"/>
      <c r="E1186" s="20"/>
      <c r="F1186" s="20"/>
      <c r="G1186" s="20"/>
      <c r="H1186" s="17"/>
      <c r="I1186" s="17"/>
      <c r="L1186" s="5"/>
      <c r="M1186" s="5"/>
      <c r="N1186" s="5"/>
      <c r="O1186" s="5"/>
    </row>
    <row r="1187" spans="1:15">
      <c r="A1187" s="166" t="s">
        <v>53</v>
      </c>
      <c r="B1187" s="168" t="s">
        <v>54</v>
      </c>
      <c r="C1187" s="170" t="s">
        <v>180</v>
      </c>
      <c r="D1187" s="171" t="s">
        <v>55</v>
      </c>
      <c r="E1187" s="172"/>
      <c r="F1187" s="172"/>
      <c r="G1187" s="173"/>
      <c r="H1187" s="174" t="s">
        <v>56</v>
      </c>
      <c r="I1187" s="162" t="s">
        <v>57</v>
      </c>
      <c r="J1187" s="17"/>
      <c r="L1187" s="5"/>
      <c r="M1187" s="5"/>
      <c r="N1187" s="5"/>
      <c r="O1187" s="5"/>
    </row>
    <row r="1188" spans="1:15" ht="25.5">
      <c r="A1188" s="167"/>
      <c r="B1188" s="169"/>
      <c r="C1188" s="22"/>
      <c r="D1188" s="21" t="s">
        <v>24</v>
      </c>
      <c r="E1188" s="21" t="s">
        <v>25</v>
      </c>
      <c r="F1188" s="22" t="s">
        <v>122</v>
      </c>
      <c r="G1188" s="21" t="s">
        <v>58</v>
      </c>
      <c r="H1188" s="175"/>
      <c r="I1188" s="163"/>
      <c r="J1188" s="164" t="s">
        <v>179</v>
      </c>
      <c r="K1188" s="142"/>
      <c r="L1188" s="5"/>
      <c r="M1188" s="5"/>
      <c r="N1188" s="5"/>
      <c r="O1188" s="5"/>
    </row>
    <row r="1189" spans="1:15">
      <c r="A1189" s="23"/>
      <c r="B1189" s="24" t="s">
        <v>59</v>
      </c>
      <c r="C1189" s="25"/>
      <c r="D1189" s="25"/>
      <c r="E1189" s="25"/>
      <c r="F1189" s="25"/>
      <c r="G1189" s="25"/>
      <c r="H1189" s="25"/>
      <c r="I1189" s="26"/>
      <c r="J1189" s="165"/>
      <c r="K1189" s="142"/>
      <c r="L1189" s="5"/>
      <c r="M1189" s="5"/>
      <c r="N1189" s="5"/>
      <c r="O1189" s="5"/>
    </row>
    <row r="1190" spans="1:15">
      <c r="A1190" s="121" t="s">
        <v>107</v>
      </c>
      <c r="B1190" s="126" t="s">
        <v>161</v>
      </c>
      <c r="C1190" s="32">
        <f>+C1165</f>
        <v>9500</v>
      </c>
      <c r="D1190" s="31"/>
      <c r="E1190" s="32">
        <f>+D1165</f>
        <v>567000</v>
      </c>
      <c r="F1190" s="32"/>
      <c r="G1190" s="32"/>
      <c r="H1190" s="55">
        <f>+F1165</f>
        <v>0</v>
      </c>
      <c r="I1190" s="32">
        <f>+E1165</f>
        <v>576000</v>
      </c>
      <c r="J1190" s="30">
        <f t="shared" ref="J1190:J1191" si="650">+SUM(C1190:G1190)-(H1190+I1190)</f>
        <v>500</v>
      </c>
      <c r="K1190" s="143" t="b">
        <f>J1190=I1165</f>
        <v>1</v>
      </c>
      <c r="L1190" s="5"/>
      <c r="M1190" s="5"/>
      <c r="N1190" s="5"/>
      <c r="O1190" s="5"/>
    </row>
    <row r="1191" spans="1:15">
      <c r="A1191" s="121" t="str">
        <f>+A1190</f>
        <v>JANVIER</v>
      </c>
      <c r="B1191" s="126" t="s">
        <v>47</v>
      </c>
      <c r="C1191" s="32">
        <f>+C1169</f>
        <v>-37100</v>
      </c>
      <c r="D1191" s="31"/>
      <c r="E1191" s="32">
        <f>+D1169</f>
        <v>256000</v>
      </c>
      <c r="F1191" s="32"/>
      <c r="G1191" s="32"/>
      <c r="H1191" s="55">
        <f>+F1169</f>
        <v>20000</v>
      </c>
      <c r="I1191" s="32">
        <f>+E1169</f>
        <v>189900</v>
      </c>
      <c r="J1191" s="100">
        <f t="shared" si="650"/>
        <v>9000</v>
      </c>
      <c r="K1191" s="143" t="b">
        <f t="shared" ref="K1191:K1200" si="651">J1191=I1169</f>
        <v>1</v>
      </c>
      <c r="L1191" s="5"/>
      <c r="M1191" s="5"/>
      <c r="N1191" s="5"/>
      <c r="O1191" s="5"/>
    </row>
    <row r="1192" spans="1:15">
      <c r="A1192" s="121" t="str">
        <f t="shared" ref="A1192:A1200" si="652">+A1191</f>
        <v>JANVIER</v>
      </c>
      <c r="B1192" s="127" t="s">
        <v>31</v>
      </c>
      <c r="C1192" s="32">
        <f>+C1170</f>
        <v>8645</v>
      </c>
      <c r="D1192" s="118"/>
      <c r="E1192" s="32">
        <f>+D1170</f>
        <v>0</v>
      </c>
      <c r="F1192" s="51"/>
      <c r="G1192" s="51"/>
      <c r="H1192" s="55">
        <f>+F1170</f>
        <v>0</v>
      </c>
      <c r="I1192" s="32">
        <f>+E1170</f>
        <v>0</v>
      </c>
      <c r="J1192" s="123">
        <f>+SUM(C1192:G1192)-(H1192+I1192)</f>
        <v>8645</v>
      </c>
      <c r="K1192" s="143" t="b">
        <f t="shared" si="651"/>
        <v>1</v>
      </c>
      <c r="L1192" s="5"/>
      <c r="M1192" s="5"/>
      <c r="N1192" s="5"/>
      <c r="O1192" s="5"/>
    </row>
    <row r="1193" spans="1:15">
      <c r="A1193" s="121" t="str">
        <f t="shared" si="652"/>
        <v>JANVIER</v>
      </c>
      <c r="B1193" s="128" t="s">
        <v>84</v>
      </c>
      <c r="C1193" s="119">
        <f>+C1171</f>
        <v>233614</v>
      </c>
      <c r="D1193" s="122"/>
      <c r="E1193" s="119">
        <f>+D1171</f>
        <v>0</v>
      </c>
      <c r="F1193" s="136"/>
      <c r="G1193" s="136"/>
      <c r="H1193" s="154">
        <f>+F1171</f>
        <v>0</v>
      </c>
      <c r="I1193" s="119">
        <f>+E1171</f>
        <v>0</v>
      </c>
      <c r="J1193" s="120">
        <f>+SUM(C1193:G1193)-(H1193+I1193)</f>
        <v>233614</v>
      </c>
      <c r="K1193" s="143" t="b">
        <f t="shared" si="651"/>
        <v>1</v>
      </c>
      <c r="L1193" s="5"/>
      <c r="M1193" s="5"/>
      <c r="N1193" s="5"/>
      <c r="O1193" s="5"/>
    </row>
    <row r="1194" spans="1:15">
      <c r="A1194" s="121" t="str">
        <f t="shared" si="652"/>
        <v>JANVIER</v>
      </c>
      <c r="B1194" s="128" t="s">
        <v>83</v>
      </c>
      <c r="C1194" s="119">
        <f>+C1172</f>
        <v>249769</v>
      </c>
      <c r="D1194" s="122"/>
      <c r="E1194" s="119">
        <f>+D1172</f>
        <v>0</v>
      </c>
      <c r="F1194" s="136"/>
      <c r="G1194" s="136"/>
      <c r="H1194" s="154">
        <f>+F1172</f>
        <v>0</v>
      </c>
      <c r="I1194" s="119">
        <f>+E1172</f>
        <v>0</v>
      </c>
      <c r="J1194" s="120">
        <f t="shared" ref="J1194:J1200" si="653">+SUM(C1194:G1194)-(H1194+I1194)</f>
        <v>249769</v>
      </c>
      <c r="K1194" s="143" t="b">
        <f t="shared" si="651"/>
        <v>1</v>
      </c>
      <c r="L1194" s="5"/>
      <c r="M1194" s="5"/>
      <c r="N1194" s="5"/>
      <c r="O1194" s="5"/>
    </row>
    <row r="1195" spans="1:15">
      <c r="A1195" s="121" t="str">
        <f t="shared" si="652"/>
        <v>JANVIER</v>
      </c>
      <c r="B1195" s="126" t="s">
        <v>143</v>
      </c>
      <c r="C1195" s="32">
        <f>+C1173</f>
        <v>34935</v>
      </c>
      <c r="D1195" s="31"/>
      <c r="E1195" s="32">
        <f>+D1173</f>
        <v>365000</v>
      </c>
      <c r="F1195" s="32"/>
      <c r="G1195" s="103"/>
      <c r="H1195" s="55">
        <f>+F1173</f>
        <v>0</v>
      </c>
      <c r="I1195" s="32">
        <f>+E1173</f>
        <v>320000</v>
      </c>
      <c r="J1195" s="30">
        <f t="shared" si="653"/>
        <v>79935</v>
      </c>
      <c r="K1195" s="143" t="b">
        <f t="shared" si="651"/>
        <v>1</v>
      </c>
      <c r="L1195" s="5"/>
      <c r="M1195" s="5"/>
      <c r="N1195" s="5"/>
      <c r="O1195" s="5"/>
    </row>
    <row r="1196" spans="1:15">
      <c r="A1196" s="121" t="str">
        <f t="shared" si="652"/>
        <v>JANVIER</v>
      </c>
      <c r="B1196" s="126" t="s">
        <v>142</v>
      </c>
      <c r="C1196" s="32">
        <f t="shared" ref="C1196:C1200" si="654">+C1174</f>
        <v>44200</v>
      </c>
      <c r="D1196" s="31"/>
      <c r="E1196" s="32">
        <f t="shared" ref="E1196:E1200" si="655">+D1174</f>
        <v>0</v>
      </c>
      <c r="F1196" s="32"/>
      <c r="G1196" s="103"/>
      <c r="H1196" s="55">
        <f t="shared" ref="H1196:H1200" si="656">+F1174</f>
        <v>15000</v>
      </c>
      <c r="I1196" s="32">
        <f t="shared" ref="I1196:I1200" si="657">+E1174</f>
        <v>9400</v>
      </c>
      <c r="J1196" s="30">
        <f t="shared" si="653"/>
        <v>19800</v>
      </c>
      <c r="K1196" s="143" t="b">
        <f t="shared" si="651"/>
        <v>1</v>
      </c>
      <c r="L1196" s="5"/>
      <c r="M1196" s="5"/>
      <c r="N1196" s="5"/>
      <c r="O1196" s="5"/>
    </row>
    <row r="1197" spans="1:15">
      <c r="A1197" s="121" t="str">
        <f t="shared" si="652"/>
        <v>JANVIER</v>
      </c>
      <c r="B1197" s="126" t="s">
        <v>30</v>
      </c>
      <c r="C1197" s="32">
        <f t="shared" si="654"/>
        <v>12050</v>
      </c>
      <c r="D1197" s="31"/>
      <c r="E1197" s="32">
        <f t="shared" si="655"/>
        <v>492000</v>
      </c>
      <c r="F1197" s="32"/>
      <c r="G1197" s="103"/>
      <c r="H1197" s="55">
        <f t="shared" si="656"/>
        <v>0</v>
      </c>
      <c r="I1197" s="32">
        <f t="shared" si="657"/>
        <v>473500</v>
      </c>
      <c r="J1197" s="30">
        <f t="shared" si="653"/>
        <v>30550</v>
      </c>
      <c r="K1197" s="143" t="b">
        <f t="shared" si="651"/>
        <v>1</v>
      </c>
    </row>
    <row r="1198" spans="1:15">
      <c r="A1198" s="121" t="str">
        <f>+A1196</f>
        <v>JANVIER</v>
      </c>
      <c r="B1198" s="126" t="s">
        <v>93</v>
      </c>
      <c r="C1198" s="32">
        <f t="shared" si="654"/>
        <v>5500</v>
      </c>
      <c r="D1198" s="31"/>
      <c r="E1198" s="32">
        <f t="shared" si="655"/>
        <v>20000</v>
      </c>
      <c r="F1198" s="32"/>
      <c r="G1198" s="103"/>
      <c r="H1198" s="55">
        <f t="shared" si="656"/>
        <v>0</v>
      </c>
      <c r="I1198" s="32">
        <f t="shared" si="657"/>
        <v>12500</v>
      </c>
      <c r="J1198" s="30">
        <f t="shared" si="653"/>
        <v>13000</v>
      </c>
      <c r="K1198" s="143" t="b">
        <f t="shared" si="651"/>
        <v>1</v>
      </c>
    </row>
    <row r="1199" spans="1:15">
      <c r="A1199" s="121" t="str">
        <f>+A1197</f>
        <v>JANVIER</v>
      </c>
      <c r="B1199" s="126" t="s">
        <v>29</v>
      </c>
      <c r="C1199" s="32">
        <f t="shared" si="654"/>
        <v>58200</v>
      </c>
      <c r="D1199" s="31"/>
      <c r="E1199" s="32">
        <f t="shared" si="655"/>
        <v>530000</v>
      </c>
      <c r="F1199" s="32"/>
      <c r="G1199" s="103"/>
      <c r="H1199" s="55">
        <f t="shared" si="656"/>
        <v>0</v>
      </c>
      <c r="I1199" s="32">
        <f t="shared" si="657"/>
        <v>532500</v>
      </c>
      <c r="J1199" s="30">
        <f t="shared" si="653"/>
        <v>55700</v>
      </c>
      <c r="K1199" s="143" t="b">
        <f t="shared" si="651"/>
        <v>1</v>
      </c>
    </row>
    <row r="1200" spans="1:15">
      <c r="A1200" s="121" t="str">
        <f t="shared" si="652"/>
        <v>JANVIER</v>
      </c>
      <c r="B1200" s="127" t="s">
        <v>112</v>
      </c>
      <c r="C1200" s="32">
        <f t="shared" si="654"/>
        <v>263673</v>
      </c>
      <c r="D1200" s="118"/>
      <c r="E1200" s="32">
        <f t="shared" si="655"/>
        <v>300000</v>
      </c>
      <c r="F1200" s="51"/>
      <c r="G1200" s="137"/>
      <c r="H1200" s="55">
        <f t="shared" si="656"/>
        <v>0</v>
      </c>
      <c r="I1200" s="32">
        <f t="shared" si="657"/>
        <v>599910</v>
      </c>
      <c r="J1200" s="30">
        <f t="shared" si="653"/>
        <v>-36237</v>
      </c>
      <c r="K1200" s="143" t="b">
        <f t="shared" si="651"/>
        <v>1</v>
      </c>
    </row>
    <row r="1201" spans="1:16">
      <c r="A1201" s="34" t="s">
        <v>60</v>
      </c>
      <c r="B1201" s="35"/>
      <c r="C1201" s="35"/>
      <c r="D1201" s="35"/>
      <c r="E1201" s="35"/>
      <c r="F1201" s="35"/>
      <c r="G1201" s="35"/>
      <c r="H1201" s="35"/>
      <c r="I1201" s="35"/>
      <c r="J1201" s="36"/>
      <c r="K1201" s="142"/>
    </row>
    <row r="1202" spans="1:16">
      <c r="A1202" s="121" t="str">
        <f>+A1200</f>
        <v>JANVIER</v>
      </c>
      <c r="B1202" s="37" t="s">
        <v>61</v>
      </c>
      <c r="C1202" s="38">
        <f>+C1168</f>
        <v>1042520</v>
      </c>
      <c r="D1202" s="49"/>
      <c r="E1202" s="49">
        <f>D1168</f>
        <v>3035000</v>
      </c>
      <c r="F1202" s="49"/>
      <c r="G1202" s="124"/>
      <c r="H1202" s="51">
        <f>+F1168</f>
        <v>2530000</v>
      </c>
      <c r="I1202" s="125">
        <f>+E1168</f>
        <v>966635</v>
      </c>
      <c r="J1202" s="30">
        <f>+SUM(C1202:G1202)-(H1202+I1202)</f>
        <v>580885</v>
      </c>
      <c r="K1202" s="143" t="b">
        <f>J1202=I1168</f>
        <v>1</v>
      </c>
    </row>
    <row r="1203" spans="1:16">
      <c r="A1203" s="43" t="s">
        <v>62</v>
      </c>
      <c r="B1203" s="24"/>
      <c r="C1203" s="35"/>
      <c r="D1203" s="24"/>
      <c r="E1203" s="24"/>
      <c r="F1203" s="24"/>
      <c r="G1203" s="24"/>
      <c r="H1203" s="24"/>
      <c r="I1203" s="24"/>
      <c r="J1203" s="36"/>
      <c r="K1203" s="142"/>
    </row>
    <row r="1204" spans="1:16">
      <c r="A1204" s="121" t="str">
        <f>+A1202</f>
        <v>JANVIER</v>
      </c>
      <c r="B1204" s="37" t="s">
        <v>155</v>
      </c>
      <c r="C1204" s="124">
        <f>+C1166</f>
        <v>3455373</v>
      </c>
      <c r="D1204" s="131">
        <f>+G1166</f>
        <v>0</v>
      </c>
      <c r="E1204" s="49"/>
      <c r="F1204" s="49"/>
      <c r="G1204" s="49"/>
      <c r="H1204" s="51">
        <f>+F1166</f>
        <v>1000000</v>
      </c>
      <c r="I1204" s="53">
        <f>+E1166</f>
        <v>283345</v>
      </c>
      <c r="J1204" s="30">
        <f>+SUM(C1204:G1204)-(H1204+I1204)</f>
        <v>2172028</v>
      </c>
      <c r="K1204" s="143" t="b">
        <f>+J1204=I1166</f>
        <v>1</v>
      </c>
    </row>
    <row r="1205" spans="1:16">
      <c r="A1205" s="121" t="str">
        <f t="shared" ref="A1205" si="658">+A1204</f>
        <v>JANVIER</v>
      </c>
      <c r="B1205" s="37" t="s">
        <v>64</v>
      </c>
      <c r="C1205" s="124">
        <f>+C1167</f>
        <v>4841615</v>
      </c>
      <c r="D1205" s="49">
        <f>+G1167</f>
        <v>17525203</v>
      </c>
      <c r="E1205" s="48"/>
      <c r="F1205" s="48"/>
      <c r="G1205" s="48"/>
      <c r="H1205" s="32">
        <f>+F1167</f>
        <v>2000000</v>
      </c>
      <c r="I1205" s="50">
        <f>+E1167</f>
        <v>6223724</v>
      </c>
      <c r="J1205" s="30">
        <f>SUM(C1205:G1205)-(H1205+I1205)</f>
        <v>14143094</v>
      </c>
      <c r="K1205" s="143" t="b">
        <f>+J1205=I1167</f>
        <v>1</v>
      </c>
    </row>
    <row r="1206" spans="1:16" ht="15.75">
      <c r="C1206" s="140">
        <f>SUM(C1190:C1205)</f>
        <v>10222494</v>
      </c>
      <c r="I1206" s="139">
        <f>SUM(I1190:I1205)</f>
        <v>10187414</v>
      </c>
      <c r="J1206" s="104">
        <f>+SUM(J1190:J1205)</f>
        <v>17560283</v>
      </c>
      <c r="K1206" s="5" t="b">
        <f>J1206=I1179</f>
        <v>1</v>
      </c>
    </row>
    <row r="1207" spans="1:16" ht="15.75">
      <c r="C1207" s="140"/>
      <c r="I1207" s="139"/>
      <c r="J1207" s="104"/>
    </row>
    <row r="1208" spans="1:16" ht="15.75">
      <c r="A1208" s="157"/>
      <c r="B1208" s="157"/>
      <c r="C1208" s="158"/>
      <c r="D1208" s="157"/>
      <c r="E1208" s="157"/>
      <c r="F1208" s="157"/>
      <c r="G1208" s="157"/>
      <c r="H1208" s="157"/>
      <c r="I1208" s="159"/>
      <c r="J1208" s="160"/>
      <c r="K1208" s="157"/>
      <c r="L1208" s="161"/>
      <c r="M1208" s="161"/>
      <c r="N1208" s="161"/>
      <c r="O1208" s="161"/>
      <c r="P1208" s="157"/>
    </row>
    <row r="1210" spans="1:16" ht="15.75">
      <c r="A1210" s="6" t="s">
        <v>36</v>
      </c>
      <c r="B1210" s="6" t="s">
        <v>1</v>
      </c>
      <c r="C1210" s="6">
        <v>44531</v>
      </c>
      <c r="D1210" s="7" t="s">
        <v>37</v>
      </c>
      <c r="E1210" s="7" t="s">
        <v>38</v>
      </c>
      <c r="F1210" s="7" t="s">
        <v>39</v>
      </c>
      <c r="G1210" s="7" t="s">
        <v>40</v>
      </c>
      <c r="H1210" s="6">
        <v>44561</v>
      </c>
      <c r="I1210" s="7" t="s">
        <v>41</v>
      </c>
      <c r="K1210" s="45"/>
      <c r="L1210" s="45" t="s">
        <v>42</v>
      </c>
      <c r="M1210" s="45" t="s">
        <v>43</v>
      </c>
      <c r="N1210" s="45" t="s">
        <v>44</v>
      </c>
      <c r="O1210" s="45" t="s">
        <v>45</v>
      </c>
    </row>
    <row r="1211" spans="1:16" ht="16.5">
      <c r="A1211" s="58" t="str">
        <f>+K1211</f>
        <v>Axel</v>
      </c>
      <c r="B1211" s="156" t="s">
        <v>153</v>
      </c>
      <c r="C1211" s="60">
        <v>29107</v>
      </c>
      <c r="D1211" s="61">
        <f t="shared" ref="D1211:D1225" si="659">+L1211</f>
        <v>1125000</v>
      </c>
      <c r="E1211" s="61">
        <f>+N1211</f>
        <v>1008750</v>
      </c>
      <c r="F1211" s="61">
        <f>+M1211</f>
        <v>145357</v>
      </c>
      <c r="G1211" s="61">
        <f t="shared" ref="G1211:G1223" si="660">+O1211</f>
        <v>0</v>
      </c>
      <c r="H1211" s="61">
        <v>0</v>
      </c>
      <c r="I1211" s="61">
        <f>+C1211+D1211-E1211-F1211+G1211</f>
        <v>0</v>
      </c>
      <c r="J1211" s="9">
        <f>I1211-H1211</f>
        <v>0</v>
      </c>
      <c r="K1211" s="155" t="s">
        <v>152</v>
      </c>
      <c r="L1211" s="155">
        <v>1125000</v>
      </c>
      <c r="M1211" s="155">
        <v>145357</v>
      </c>
      <c r="N1211" s="155">
        <v>1008750</v>
      </c>
      <c r="O1211" s="155">
        <v>0</v>
      </c>
    </row>
    <row r="1212" spans="1:16" ht="16.5">
      <c r="A1212" s="58" t="str">
        <f>+K1212</f>
        <v>B52</v>
      </c>
      <c r="B1212" s="59" t="s">
        <v>4</v>
      </c>
      <c r="C1212" s="60">
        <v>4000</v>
      </c>
      <c r="D1212" s="61">
        <f t="shared" si="659"/>
        <v>426000</v>
      </c>
      <c r="E1212" s="61">
        <f>+N1212</f>
        <v>420500</v>
      </c>
      <c r="F1212" s="61">
        <f>+M1212</f>
        <v>0</v>
      </c>
      <c r="G1212" s="61">
        <f t="shared" si="660"/>
        <v>0</v>
      </c>
      <c r="H1212" s="61">
        <v>9500</v>
      </c>
      <c r="I1212" s="61">
        <f>+C1212+D1212-E1212-F1212+G1212</f>
        <v>9500</v>
      </c>
      <c r="J1212" s="9">
        <f>I1212-H1212</f>
        <v>0</v>
      </c>
      <c r="K1212" s="45" t="s">
        <v>161</v>
      </c>
      <c r="L1212" s="47">
        <v>426000</v>
      </c>
      <c r="M1212" s="47">
        <v>0</v>
      </c>
      <c r="N1212" s="47">
        <v>420500</v>
      </c>
      <c r="O1212" s="47">
        <v>0</v>
      </c>
    </row>
    <row r="1213" spans="1:16" ht="16.5">
      <c r="A1213" s="58" t="str">
        <f>+K1213</f>
        <v>BCI</v>
      </c>
      <c r="B1213" s="59" t="s">
        <v>46</v>
      </c>
      <c r="C1213" s="60">
        <v>5738718</v>
      </c>
      <c r="D1213" s="61">
        <f t="shared" si="659"/>
        <v>0</v>
      </c>
      <c r="E1213" s="61">
        <f>+N1213</f>
        <v>283345</v>
      </c>
      <c r="F1213" s="61">
        <f>+M1213</f>
        <v>2000000</v>
      </c>
      <c r="G1213" s="61">
        <f t="shared" si="660"/>
        <v>0</v>
      </c>
      <c r="H1213" s="61">
        <v>3455373</v>
      </c>
      <c r="I1213" s="61">
        <f>+C1213+D1213-E1213-F1213+G1213</f>
        <v>3455373</v>
      </c>
      <c r="J1213" s="9">
        <f t="shared" ref="J1213:J1220" si="661">I1213-H1213</f>
        <v>0</v>
      </c>
      <c r="K1213" s="45" t="s">
        <v>24</v>
      </c>
      <c r="L1213" s="47">
        <v>0</v>
      </c>
      <c r="M1213" s="47">
        <v>2000000</v>
      </c>
      <c r="N1213" s="47">
        <v>283345</v>
      </c>
      <c r="O1213" s="47">
        <v>0</v>
      </c>
    </row>
    <row r="1214" spans="1:16" ht="16.5">
      <c r="A1214" s="58" t="str">
        <f t="shared" ref="A1214:A1216" si="662">+K1214</f>
        <v>BCI-Sous Compte</v>
      </c>
      <c r="B1214" s="59" t="s">
        <v>46</v>
      </c>
      <c r="C1214" s="60">
        <v>16087207</v>
      </c>
      <c r="D1214" s="61">
        <f t="shared" si="659"/>
        <v>0</v>
      </c>
      <c r="E1214" s="61">
        <f>+N1214</f>
        <v>3245592</v>
      </c>
      <c r="F1214" s="61">
        <f>+M1214</f>
        <v>8000000</v>
      </c>
      <c r="G1214" s="61">
        <f t="shared" si="660"/>
        <v>0</v>
      </c>
      <c r="H1214" s="61">
        <v>4841615</v>
      </c>
      <c r="I1214" s="61">
        <f>+C1214+D1214-E1214-F1214+G1214</f>
        <v>4841615</v>
      </c>
      <c r="J1214" s="101">
        <f t="shared" si="661"/>
        <v>0</v>
      </c>
      <c r="K1214" s="45" t="s">
        <v>147</v>
      </c>
      <c r="L1214" s="47">
        <v>0</v>
      </c>
      <c r="M1214" s="47">
        <v>8000000</v>
      </c>
      <c r="N1214" s="47">
        <v>3245592</v>
      </c>
      <c r="O1214" s="47">
        <v>0</v>
      </c>
    </row>
    <row r="1215" spans="1:16" ht="16.5">
      <c r="A1215" s="58" t="str">
        <f t="shared" si="662"/>
        <v>Caisse</v>
      </c>
      <c r="B1215" s="59" t="s">
        <v>25</v>
      </c>
      <c r="C1215" s="60">
        <v>926369</v>
      </c>
      <c r="D1215" s="61">
        <f t="shared" si="659"/>
        <v>10580357</v>
      </c>
      <c r="E1215" s="61">
        <f t="shared" ref="E1215" si="663">+N1215</f>
        <v>3713706</v>
      </c>
      <c r="F1215" s="61">
        <f t="shared" ref="F1215:F1223" si="664">+M1215</f>
        <v>6750500</v>
      </c>
      <c r="G1215" s="61">
        <f t="shared" si="660"/>
        <v>0</v>
      </c>
      <c r="H1215" s="61">
        <v>1042520</v>
      </c>
      <c r="I1215" s="61">
        <f>+C1215+D1215-E1215-F1215+G1215</f>
        <v>1042520</v>
      </c>
      <c r="J1215" s="9">
        <f t="shared" si="661"/>
        <v>0</v>
      </c>
      <c r="K1215" s="45" t="s">
        <v>25</v>
      </c>
      <c r="L1215" s="47">
        <v>10580357</v>
      </c>
      <c r="M1215" s="47">
        <v>6750500</v>
      </c>
      <c r="N1215" s="47">
        <v>3713706</v>
      </c>
      <c r="O1215" s="47">
        <v>0</v>
      </c>
    </row>
    <row r="1216" spans="1:16" ht="16.5">
      <c r="A1216" s="58" t="str">
        <f t="shared" si="662"/>
        <v>Crépin</v>
      </c>
      <c r="B1216" s="59" t="s">
        <v>153</v>
      </c>
      <c r="C1216" s="60">
        <v>-3675</v>
      </c>
      <c r="D1216" s="61">
        <f t="shared" si="659"/>
        <v>1778500</v>
      </c>
      <c r="E1216" s="61">
        <f>+N1216</f>
        <v>1666925</v>
      </c>
      <c r="F1216" s="61">
        <f t="shared" si="664"/>
        <v>145000</v>
      </c>
      <c r="G1216" s="61">
        <f t="shared" si="660"/>
        <v>0</v>
      </c>
      <c r="H1216" s="61">
        <v>-37100</v>
      </c>
      <c r="I1216" s="61">
        <f t="shared" ref="I1216" si="665">+C1216+D1216-E1216-F1216+G1216</f>
        <v>-37100</v>
      </c>
      <c r="J1216" s="9">
        <f t="shared" si="661"/>
        <v>0</v>
      </c>
      <c r="K1216" s="45" t="s">
        <v>47</v>
      </c>
      <c r="L1216" s="47">
        <v>1778500</v>
      </c>
      <c r="M1216" s="47">
        <v>145000</v>
      </c>
      <c r="N1216" s="47">
        <v>1666925</v>
      </c>
      <c r="O1216" s="47">
        <v>0</v>
      </c>
    </row>
    <row r="1217" spans="1:15" ht="16.5">
      <c r="A1217" s="58" t="str">
        <f>K1217</f>
        <v>Evariste</v>
      </c>
      <c r="B1217" s="59" t="s">
        <v>154</v>
      </c>
      <c r="C1217" s="60">
        <v>7595</v>
      </c>
      <c r="D1217" s="61">
        <f t="shared" si="659"/>
        <v>286000</v>
      </c>
      <c r="E1217" s="61">
        <f t="shared" ref="E1217" si="666">+N1217</f>
        <v>284950</v>
      </c>
      <c r="F1217" s="61">
        <f t="shared" si="664"/>
        <v>0</v>
      </c>
      <c r="G1217" s="61">
        <f t="shared" si="660"/>
        <v>0</v>
      </c>
      <c r="H1217" s="61">
        <v>8645</v>
      </c>
      <c r="I1217" s="61">
        <f>+C1217+D1217-E1217-F1217+G1217</f>
        <v>8645</v>
      </c>
      <c r="J1217" s="9">
        <f t="shared" si="661"/>
        <v>0</v>
      </c>
      <c r="K1217" s="45" t="s">
        <v>31</v>
      </c>
      <c r="L1217" s="47">
        <v>286000</v>
      </c>
      <c r="M1217" s="47">
        <v>0</v>
      </c>
      <c r="N1217" s="47">
        <v>284950</v>
      </c>
      <c r="O1217" s="47">
        <v>0</v>
      </c>
    </row>
    <row r="1218" spans="1:15" ht="16.5">
      <c r="A1218" s="114" t="str">
        <f t="shared" ref="A1218:A1225" si="667">+K1218</f>
        <v>I55S</v>
      </c>
      <c r="B1218" s="115" t="s">
        <v>4</v>
      </c>
      <c r="C1218" s="116">
        <v>233614</v>
      </c>
      <c r="D1218" s="117">
        <f t="shared" si="659"/>
        <v>0</v>
      </c>
      <c r="E1218" s="117">
        <f>+N1218</f>
        <v>0</v>
      </c>
      <c r="F1218" s="117">
        <f t="shared" si="664"/>
        <v>0</v>
      </c>
      <c r="G1218" s="117">
        <f t="shared" si="660"/>
        <v>0</v>
      </c>
      <c r="H1218" s="117">
        <v>233614</v>
      </c>
      <c r="I1218" s="117">
        <f>+C1218+D1218-E1218-F1218+G1218</f>
        <v>233614</v>
      </c>
      <c r="J1218" s="9">
        <f t="shared" si="661"/>
        <v>0</v>
      </c>
      <c r="K1218" s="45" t="s">
        <v>84</v>
      </c>
      <c r="L1218" s="47">
        <v>0</v>
      </c>
      <c r="M1218" s="47">
        <v>0</v>
      </c>
      <c r="N1218" s="47">
        <v>0</v>
      </c>
      <c r="O1218" s="47">
        <v>0</v>
      </c>
    </row>
    <row r="1219" spans="1:15" ht="16.5">
      <c r="A1219" s="114" t="str">
        <f t="shared" si="667"/>
        <v>I73X</v>
      </c>
      <c r="B1219" s="115" t="s">
        <v>4</v>
      </c>
      <c r="C1219" s="116">
        <v>249769</v>
      </c>
      <c r="D1219" s="117">
        <f t="shared" si="659"/>
        <v>0</v>
      </c>
      <c r="E1219" s="117">
        <f>+N1219</f>
        <v>0</v>
      </c>
      <c r="F1219" s="117">
        <f t="shared" si="664"/>
        <v>0</v>
      </c>
      <c r="G1219" s="117">
        <f t="shared" si="660"/>
        <v>0</v>
      </c>
      <c r="H1219" s="117">
        <v>249769</v>
      </c>
      <c r="I1219" s="117">
        <f t="shared" ref="I1219:I1222" si="668">+C1219+D1219-E1219-F1219+G1219</f>
        <v>249769</v>
      </c>
      <c r="J1219" s="9">
        <f t="shared" si="661"/>
        <v>0</v>
      </c>
      <c r="K1219" s="45" t="s">
        <v>83</v>
      </c>
      <c r="L1219" s="47">
        <v>0</v>
      </c>
      <c r="M1219" s="47">
        <v>0</v>
      </c>
      <c r="N1219" s="47">
        <v>0</v>
      </c>
      <c r="O1219" s="47">
        <v>0</v>
      </c>
    </row>
    <row r="1220" spans="1:15" ht="16.5">
      <c r="A1220" s="58" t="str">
        <f t="shared" si="667"/>
        <v>Godfré</v>
      </c>
      <c r="B1220" s="97" t="s">
        <v>153</v>
      </c>
      <c r="C1220" s="60">
        <v>-6000</v>
      </c>
      <c r="D1220" s="61">
        <f t="shared" si="659"/>
        <v>797000</v>
      </c>
      <c r="E1220" s="153">
        <f t="shared" ref="E1220:E1225" si="669">+N1220</f>
        <v>578885</v>
      </c>
      <c r="F1220" s="61">
        <f t="shared" si="664"/>
        <v>177180</v>
      </c>
      <c r="G1220" s="61">
        <f t="shared" si="660"/>
        <v>0</v>
      </c>
      <c r="H1220" s="61">
        <v>34935</v>
      </c>
      <c r="I1220" s="61">
        <f t="shared" si="668"/>
        <v>34935</v>
      </c>
      <c r="J1220" s="9">
        <f t="shared" si="661"/>
        <v>0</v>
      </c>
      <c r="K1220" s="45" t="s">
        <v>143</v>
      </c>
      <c r="L1220" s="47">
        <v>797000</v>
      </c>
      <c r="M1220" s="47">
        <v>177180</v>
      </c>
      <c r="N1220" s="47">
        <v>578885</v>
      </c>
      <c r="O1220" s="47">
        <v>0</v>
      </c>
    </row>
    <row r="1221" spans="1:15" ht="16.5">
      <c r="A1221" s="58" t="str">
        <f t="shared" si="667"/>
        <v>Grace</v>
      </c>
      <c r="B1221" s="59" t="s">
        <v>2</v>
      </c>
      <c r="C1221" s="60">
        <v>48400</v>
      </c>
      <c r="D1221" s="61">
        <f t="shared" si="659"/>
        <v>847000</v>
      </c>
      <c r="E1221" s="153">
        <f>+N1221</f>
        <v>193200</v>
      </c>
      <c r="F1221" s="61">
        <f t="shared" si="664"/>
        <v>658000</v>
      </c>
      <c r="G1221" s="61">
        <f t="shared" si="660"/>
        <v>0</v>
      </c>
      <c r="H1221" s="61">
        <v>44200</v>
      </c>
      <c r="I1221" s="61">
        <f t="shared" si="668"/>
        <v>44200</v>
      </c>
      <c r="J1221" s="9">
        <f>I1221-H1221</f>
        <v>0</v>
      </c>
      <c r="K1221" s="45" t="s">
        <v>142</v>
      </c>
      <c r="L1221" s="47">
        <v>847000</v>
      </c>
      <c r="M1221" s="47">
        <v>658000</v>
      </c>
      <c r="N1221" s="47">
        <v>193200</v>
      </c>
      <c r="O1221" s="47">
        <v>0</v>
      </c>
    </row>
    <row r="1222" spans="1:15" ht="16.5">
      <c r="A1222" s="58" t="str">
        <f t="shared" si="667"/>
        <v>I23C</v>
      </c>
      <c r="B1222" s="97" t="s">
        <v>4</v>
      </c>
      <c r="C1222" s="60">
        <v>6800</v>
      </c>
      <c r="D1222" s="61">
        <f t="shared" si="659"/>
        <v>861000</v>
      </c>
      <c r="E1222" s="153">
        <f t="shared" si="669"/>
        <v>855750</v>
      </c>
      <c r="F1222" s="61">
        <f t="shared" si="664"/>
        <v>0</v>
      </c>
      <c r="G1222" s="61">
        <f t="shared" si="660"/>
        <v>0</v>
      </c>
      <c r="H1222" s="61">
        <v>12050</v>
      </c>
      <c r="I1222" s="61">
        <f t="shared" si="668"/>
        <v>12050</v>
      </c>
      <c r="J1222" s="9">
        <f t="shared" ref="J1222:J1223" si="670">I1222-H1222</f>
        <v>0</v>
      </c>
      <c r="K1222" s="45" t="s">
        <v>30</v>
      </c>
      <c r="L1222" s="47">
        <v>861000</v>
      </c>
      <c r="M1222" s="47">
        <v>0</v>
      </c>
      <c r="N1222" s="47">
        <v>855750</v>
      </c>
      <c r="O1222" s="47">
        <v>0</v>
      </c>
    </row>
    <row r="1223" spans="1:15" ht="16.5">
      <c r="A1223" s="58" t="str">
        <f t="shared" si="667"/>
        <v>Merveille</v>
      </c>
      <c r="B1223" s="59" t="s">
        <v>2</v>
      </c>
      <c r="C1223" s="60">
        <v>5500</v>
      </c>
      <c r="D1223" s="61">
        <f t="shared" si="659"/>
        <v>0</v>
      </c>
      <c r="E1223" s="153">
        <f t="shared" si="669"/>
        <v>0</v>
      </c>
      <c r="F1223" s="61">
        <f t="shared" si="664"/>
        <v>0</v>
      </c>
      <c r="G1223" s="61">
        <f t="shared" si="660"/>
        <v>0</v>
      </c>
      <c r="H1223" s="61">
        <v>5500</v>
      </c>
      <c r="I1223" s="61">
        <f>+C1223+D1223-E1223-F1223+G1223</f>
        <v>5500</v>
      </c>
      <c r="J1223" s="9">
        <f t="shared" si="670"/>
        <v>0</v>
      </c>
      <c r="K1223" s="45" t="s">
        <v>93</v>
      </c>
      <c r="L1223" s="47">
        <v>0</v>
      </c>
      <c r="M1223" s="47">
        <v>0</v>
      </c>
      <c r="N1223" s="47">
        <v>0</v>
      </c>
      <c r="O1223" s="47"/>
    </row>
    <row r="1224" spans="1:15" ht="16.5">
      <c r="A1224" s="58" t="str">
        <f t="shared" si="667"/>
        <v>P29</v>
      </c>
      <c r="B1224" s="59" t="s">
        <v>4</v>
      </c>
      <c r="C1224" s="60">
        <v>30700</v>
      </c>
      <c r="D1224" s="61">
        <f t="shared" si="659"/>
        <v>1215000</v>
      </c>
      <c r="E1224" s="153">
        <f t="shared" si="669"/>
        <v>697500</v>
      </c>
      <c r="F1224" s="61">
        <f>+M1224</f>
        <v>490000</v>
      </c>
      <c r="G1224" s="61">
        <f>+O1224</f>
        <v>0</v>
      </c>
      <c r="H1224" s="61">
        <v>58200</v>
      </c>
      <c r="I1224" s="61">
        <f>+C1224+D1224-E1224-F1224+G1224</f>
        <v>58200</v>
      </c>
      <c r="J1224" s="9">
        <f>I1224-H1224</f>
        <v>0</v>
      </c>
      <c r="K1224" s="45" t="s">
        <v>29</v>
      </c>
      <c r="L1224" s="47">
        <v>1215000</v>
      </c>
      <c r="M1224" s="47">
        <v>490000</v>
      </c>
      <c r="N1224" s="47">
        <v>697500</v>
      </c>
      <c r="O1224" s="47">
        <v>0</v>
      </c>
    </row>
    <row r="1225" spans="1:15" ht="16.5">
      <c r="A1225" s="58" t="str">
        <f t="shared" si="667"/>
        <v>Tiffany</v>
      </c>
      <c r="B1225" s="59" t="s">
        <v>2</v>
      </c>
      <c r="C1225" s="60">
        <v>9193</v>
      </c>
      <c r="D1225" s="61">
        <f t="shared" si="659"/>
        <v>1100180</v>
      </c>
      <c r="E1225" s="153">
        <f t="shared" si="669"/>
        <v>195700</v>
      </c>
      <c r="F1225" s="61">
        <f t="shared" ref="F1225" si="671">+M1225</f>
        <v>650000</v>
      </c>
      <c r="G1225" s="61">
        <f t="shared" ref="G1225" si="672">+O1225</f>
        <v>0</v>
      </c>
      <c r="H1225" s="61">
        <v>263673</v>
      </c>
      <c r="I1225" s="61">
        <f t="shared" ref="I1225" si="673">+C1225+D1225-E1225-F1225+G1225</f>
        <v>263673</v>
      </c>
      <c r="J1225" s="9">
        <f t="shared" ref="J1225" si="674">I1225-H1225</f>
        <v>0</v>
      </c>
      <c r="K1225" s="45" t="s">
        <v>112</v>
      </c>
      <c r="L1225" s="47">
        <v>1100180</v>
      </c>
      <c r="M1225" s="47">
        <v>650000</v>
      </c>
      <c r="N1225" s="47">
        <v>195700</v>
      </c>
      <c r="O1225" s="47">
        <v>0</v>
      </c>
    </row>
    <row r="1226" spans="1:15" ht="16.5">
      <c r="A1226" s="10" t="s">
        <v>50</v>
      </c>
      <c r="B1226" s="11"/>
      <c r="C1226" s="12">
        <f>SUM(C1211:C1225)</f>
        <v>23367297</v>
      </c>
      <c r="D1226" s="57">
        <f t="shared" ref="D1226:G1226" si="675">SUM(D1211:D1225)</f>
        <v>19016037</v>
      </c>
      <c r="E1226" s="57">
        <f t="shared" si="675"/>
        <v>13144803</v>
      </c>
      <c r="F1226" s="57">
        <f t="shared" si="675"/>
        <v>19016037</v>
      </c>
      <c r="G1226" s="57">
        <f t="shared" si="675"/>
        <v>0</v>
      </c>
      <c r="H1226" s="57">
        <f>SUM(H1211:H1225)</f>
        <v>10222494</v>
      </c>
      <c r="I1226" s="57">
        <f>SUM(I1211:I1225)</f>
        <v>10222494</v>
      </c>
      <c r="J1226" s="9">
        <f>I1226-H1226</f>
        <v>0</v>
      </c>
      <c r="K1226" s="3"/>
      <c r="L1226" s="47">
        <f>+SUM(L1211:L1225)</f>
        <v>19016037</v>
      </c>
      <c r="M1226" s="47">
        <f t="shared" ref="M1226:O1226" si="676">+SUM(M1211:M1225)</f>
        <v>19016037</v>
      </c>
      <c r="N1226" s="47">
        <f>+SUM(N1211:N1225)</f>
        <v>13144803</v>
      </c>
      <c r="O1226" s="47">
        <f t="shared" si="676"/>
        <v>0</v>
      </c>
    </row>
    <row r="1227" spans="1:15" ht="16.5">
      <c r="A1227" s="10"/>
      <c r="B1227" s="11"/>
      <c r="C1227" s="12"/>
      <c r="D1227" s="13"/>
      <c r="E1227" s="12"/>
      <c r="F1227" s="13"/>
      <c r="G1227" s="12"/>
      <c r="H1227" s="12"/>
      <c r="I1227" s="133" t="b">
        <f>I1226=D1229</f>
        <v>1</v>
      </c>
      <c r="L1227" s="5"/>
      <c r="M1227" s="5"/>
      <c r="N1227" s="5"/>
      <c r="O1227" s="5"/>
    </row>
    <row r="1228" spans="1:15" ht="16.5">
      <c r="A1228" s="10" t="s">
        <v>163</v>
      </c>
      <c r="B1228" s="11" t="s">
        <v>164</v>
      </c>
      <c r="C1228" s="12" t="s">
        <v>165</v>
      </c>
      <c r="D1228" s="12" t="s">
        <v>172</v>
      </c>
      <c r="E1228" s="12" t="s">
        <v>51</v>
      </c>
      <c r="F1228" s="12"/>
      <c r="G1228" s="12">
        <f>+D1226-F1226</f>
        <v>0</v>
      </c>
      <c r="H1228" s="12"/>
      <c r="I1228" s="12"/>
    </row>
    <row r="1229" spans="1:15" ht="16.5">
      <c r="A1229" s="14">
        <f>C1226</f>
        <v>23367297</v>
      </c>
      <c r="B1229" s="15">
        <f>G1226</f>
        <v>0</v>
      </c>
      <c r="C1229" s="12">
        <f>E1226</f>
        <v>13144803</v>
      </c>
      <c r="D1229" s="12">
        <f>A1229+B1229-C1229</f>
        <v>10222494</v>
      </c>
      <c r="E1229" s="13">
        <f>I1226-D1229</f>
        <v>0</v>
      </c>
      <c r="F1229" s="12"/>
      <c r="G1229" s="12"/>
      <c r="H1229" s="12"/>
      <c r="I1229" s="12"/>
      <c r="L1229" s="5"/>
      <c r="M1229" s="5"/>
      <c r="N1229" s="5"/>
      <c r="O1229" s="5"/>
    </row>
    <row r="1230" spans="1:15" ht="16.5">
      <c r="A1230" s="14"/>
      <c r="B1230" s="15"/>
      <c r="C1230" s="12"/>
      <c r="D1230" s="12"/>
      <c r="E1230" s="13"/>
      <c r="F1230" s="12"/>
      <c r="G1230" s="12"/>
      <c r="H1230" s="12"/>
      <c r="I1230" s="12"/>
      <c r="L1230" s="5"/>
      <c r="M1230" s="5"/>
      <c r="N1230" s="5"/>
      <c r="O1230" s="5"/>
    </row>
    <row r="1231" spans="1:15">
      <c r="A1231" s="16" t="s">
        <v>52</v>
      </c>
      <c r="B1231" s="16"/>
      <c r="C1231" s="16"/>
      <c r="D1231" s="17"/>
      <c r="E1231" s="17"/>
      <c r="F1231" s="17"/>
      <c r="G1231" s="17"/>
      <c r="H1231" s="17"/>
      <c r="I1231" s="17"/>
      <c r="L1231" s="5"/>
      <c r="M1231" s="5"/>
      <c r="N1231" s="5"/>
      <c r="O1231" s="5"/>
    </row>
    <row r="1232" spans="1:15">
      <c r="A1232" s="18" t="s">
        <v>171</v>
      </c>
      <c r="B1232" s="18"/>
      <c r="C1232" s="18"/>
      <c r="D1232" s="18"/>
      <c r="E1232" s="18"/>
      <c r="F1232" s="18"/>
      <c r="G1232" s="18"/>
      <c r="H1232" s="18"/>
      <c r="I1232" s="18"/>
      <c r="J1232" s="18"/>
      <c r="L1232" s="5"/>
      <c r="M1232" s="5"/>
      <c r="N1232" s="5"/>
      <c r="O1232" s="5"/>
    </row>
    <row r="1233" spans="1:15">
      <c r="A1233" s="19"/>
      <c r="B1233" s="17"/>
      <c r="C1233" s="20"/>
      <c r="D1233" s="20"/>
      <c r="E1233" s="20"/>
      <c r="F1233" s="20"/>
      <c r="G1233" s="20"/>
      <c r="H1233" s="17"/>
      <c r="I1233" s="17"/>
      <c r="L1233" s="5"/>
      <c r="M1233" s="5"/>
      <c r="N1233" s="5"/>
      <c r="O1233" s="5"/>
    </row>
    <row r="1234" spans="1:15">
      <c r="A1234" s="166" t="s">
        <v>53</v>
      </c>
      <c r="B1234" s="168" t="s">
        <v>54</v>
      </c>
      <c r="C1234" s="170" t="s">
        <v>166</v>
      </c>
      <c r="D1234" s="171" t="s">
        <v>55</v>
      </c>
      <c r="E1234" s="172"/>
      <c r="F1234" s="172"/>
      <c r="G1234" s="173"/>
      <c r="H1234" s="174" t="s">
        <v>56</v>
      </c>
      <c r="I1234" s="162" t="s">
        <v>57</v>
      </c>
      <c r="J1234" s="17"/>
      <c r="L1234" s="5"/>
      <c r="M1234" s="5"/>
      <c r="N1234" s="5"/>
      <c r="O1234" s="5"/>
    </row>
    <row r="1235" spans="1:15" ht="25.5">
      <c r="A1235" s="167"/>
      <c r="B1235" s="169"/>
      <c r="C1235" s="22"/>
      <c r="D1235" s="21" t="s">
        <v>24</v>
      </c>
      <c r="E1235" s="21" t="s">
        <v>25</v>
      </c>
      <c r="F1235" s="22" t="s">
        <v>122</v>
      </c>
      <c r="G1235" s="21" t="s">
        <v>58</v>
      </c>
      <c r="H1235" s="175"/>
      <c r="I1235" s="163"/>
      <c r="J1235" s="164" t="s">
        <v>167</v>
      </c>
      <c r="K1235" s="142"/>
      <c r="L1235" s="5"/>
      <c r="M1235" s="5"/>
      <c r="N1235" s="5"/>
      <c r="O1235" s="5"/>
    </row>
    <row r="1236" spans="1:15">
      <c r="A1236" s="23"/>
      <c r="B1236" s="24" t="s">
        <v>59</v>
      </c>
      <c r="C1236" s="25"/>
      <c r="D1236" s="25"/>
      <c r="E1236" s="25"/>
      <c r="F1236" s="25"/>
      <c r="G1236" s="25"/>
      <c r="H1236" s="25"/>
      <c r="I1236" s="26"/>
      <c r="J1236" s="165"/>
      <c r="K1236" s="142"/>
      <c r="L1236" s="5"/>
      <c r="M1236" s="5"/>
      <c r="N1236" s="5"/>
      <c r="O1236" s="5"/>
    </row>
    <row r="1237" spans="1:15">
      <c r="A1237" s="121" t="s">
        <v>102</v>
      </c>
      <c r="B1237" s="126" t="s">
        <v>152</v>
      </c>
      <c r="C1237" s="32">
        <f>+C1211</f>
        <v>29107</v>
      </c>
      <c r="D1237" s="31"/>
      <c r="E1237" s="32">
        <f>D1211</f>
        <v>1125000</v>
      </c>
      <c r="F1237" s="32"/>
      <c r="G1237" s="32"/>
      <c r="H1237" s="55">
        <f>+F1211</f>
        <v>145357</v>
      </c>
      <c r="I1237" s="32">
        <f>+E1211</f>
        <v>1008750</v>
      </c>
      <c r="J1237" s="30">
        <f>+SUM(C1237:G1237)-(H1237+I1237)</f>
        <v>0</v>
      </c>
      <c r="K1237" s="143" t="b">
        <f>J1237=I1211</f>
        <v>1</v>
      </c>
      <c r="L1237" s="5"/>
      <c r="M1237" s="5"/>
      <c r="N1237" s="5"/>
      <c r="O1237" s="5"/>
    </row>
    <row r="1238" spans="1:15">
      <c r="A1238" s="121" t="str">
        <f>A1237</f>
        <v>DECEMBRE</v>
      </c>
      <c r="B1238" s="126" t="s">
        <v>161</v>
      </c>
      <c r="C1238" s="32">
        <f>+C1212</f>
        <v>4000</v>
      </c>
      <c r="D1238" s="31"/>
      <c r="E1238" s="32">
        <f>+D1212</f>
        <v>426000</v>
      </c>
      <c r="F1238" s="32"/>
      <c r="G1238" s="32"/>
      <c r="H1238" s="55">
        <f>+F1212</f>
        <v>0</v>
      </c>
      <c r="I1238" s="32">
        <f>+E1212</f>
        <v>420500</v>
      </c>
      <c r="J1238" s="30">
        <f t="shared" ref="J1238:J1239" si="677">+SUM(C1238:G1238)-(H1238+I1238)</f>
        <v>9500</v>
      </c>
      <c r="K1238" s="143" t="b">
        <f>J1238=I1212</f>
        <v>1</v>
      </c>
      <c r="L1238" s="5"/>
      <c r="M1238" s="5"/>
      <c r="N1238" s="5"/>
      <c r="O1238" s="5"/>
    </row>
    <row r="1239" spans="1:15">
      <c r="A1239" s="121" t="str">
        <f>+A1238</f>
        <v>DECEMBRE</v>
      </c>
      <c r="B1239" s="126" t="s">
        <v>47</v>
      </c>
      <c r="C1239" s="32">
        <f>+C1216</f>
        <v>-3675</v>
      </c>
      <c r="D1239" s="31"/>
      <c r="E1239" s="32">
        <f>+D1216</f>
        <v>1778500</v>
      </c>
      <c r="F1239" s="32"/>
      <c r="G1239" s="32"/>
      <c r="H1239" s="55">
        <f>+F1216</f>
        <v>145000</v>
      </c>
      <c r="I1239" s="32">
        <f>+E1216</f>
        <v>1666925</v>
      </c>
      <c r="J1239" s="100">
        <f t="shared" si="677"/>
        <v>-37100</v>
      </c>
      <c r="K1239" s="143" t="b">
        <f>J1239=I1216</f>
        <v>1</v>
      </c>
      <c r="L1239" s="5"/>
      <c r="M1239" s="5"/>
      <c r="N1239" s="5"/>
      <c r="O1239" s="5"/>
    </row>
    <row r="1240" spans="1:15">
      <c r="A1240" s="121" t="str">
        <f t="shared" ref="A1240:A1248" si="678">+A1239</f>
        <v>DECEMBRE</v>
      </c>
      <c r="B1240" s="127" t="s">
        <v>31</v>
      </c>
      <c r="C1240" s="32">
        <f>+C1217</f>
        <v>7595</v>
      </c>
      <c r="D1240" s="118"/>
      <c r="E1240" s="32">
        <f>+D1217</f>
        <v>286000</v>
      </c>
      <c r="F1240" s="51"/>
      <c r="G1240" s="51"/>
      <c r="H1240" s="55">
        <f>+F1217</f>
        <v>0</v>
      </c>
      <c r="I1240" s="32">
        <f>+E1217</f>
        <v>284950</v>
      </c>
      <c r="J1240" s="123">
        <f>+SUM(C1240:G1240)-(H1240+I1240)</f>
        <v>8645</v>
      </c>
      <c r="K1240" s="143" t="b">
        <f t="shared" ref="K1240:K1248" si="679">J1240=I1217</f>
        <v>1</v>
      </c>
      <c r="L1240" s="5"/>
      <c r="M1240" s="5"/>
      <c r="N1240" s="5"/>
      <c r="O1240" s="5"/>
    </row>
    <row r="1241" spans="1:15">
      <c r="A1241" s="121" t="str">
        <f t="shared" si="678"/>
        <v>DECEMBRE</v>
      </c>
      <c r="B1241" s="128" t="s">
        <v>84</v>
      </c>
      <c r="C1241" s="119">
        <f>+C1218</f>
        <v>233614</v>
      </c>
      <c r="D1241" s="122"/>
      <c r="E1241" s="119">
        <f>+D1218</f>
        <v>0</v>
      </c>
      <c r="F1241" s="136"/>
      <c r="G1241" s="136"/>
      <c r="H1241" s="154">
        <f>+F1218</f>
        <v>0</v>
      </c>
      <c r="I1241" s="119">
        <f>+E1218</f>
        <v>0</v>
      </c>
      <c r="J1241" s="120">
        <f>+SUM(C1241:G1241)-(H1241+I1241)</f>
        <v>233614</v>
      </c>
      <c r="K1241" s="143" t="b">
        <f t="shared" si="679"/>
        <v>1</v>
      </c>
      <c r="L1241" s="5"/>
      <c r="M1241" s="5"/>
      <c r="N1241" s="5"/>
      <c r="O1241" s="5"/>
    </row>
    <row r="1242" spans="1:15">
      <c r="A1242" s="121" t="str">
        <f t="shared" si="678"/>
        <v>DECEMBRE</v>
      </c>
      <c r="B1242" s="128" t="s">
        <v>83</v>
      </c>
      <c r="C1242" s="119">
        <f>+C1219</f>
        <v>249769</v>
      </c>
      <c r="D1242" s="122"/>
      <c r="E1242" s="119">
        <f>+D1219</f>
        <v>0</v>
      </c>
      <c r="F1242" s="136"/>
      <c r="G1242" s="136"/>
      <c r="H1242" s="154">
        <f>+F1219</f>
        <v>0</v>
      </c>
      <c r="I1242" s="119">
        <f>+E1219</f>
        <v>0</v>
      </c>
      <c r="J1242" s="120">
        <f t="shared" ref="J1242:J1248" si="680">+SUM(C1242:G1242)-(H1242+I1242)</f>
        <v>249769</v>
      </c>
      <c r="K1242" s="143" t="b">
        <f t="shared" si="679"/>
        <v>1</v>
      </c>
      <c r="L1242" s="5"/>
      <c r="M1242" s="5"/>
      <c r="N1242" s="5"/>
      <c r="O1242" s="5"/>
    </row>
    <row r="1243" spans="1:15">
      <c r="A1243" s="121" t="str">
        <f t="shared" si="678"/>
        <v>DECEMBRE</v>
      </c>
      <c r="B1243" s="126" t="s">
        <v>143</v>
      </c>
      <c r="C1243" s="32">
        <f>+C1220</f>
        <v>-6000</v>
      </c>
      <c r="D1243" s="31"/>
      <c r="E1243" s="32">
        <f>+D1220</f>
        <v>797000</v>
      </c>
      <c r="F1243" s="32"/>
      <c r="G1243" s="103"/>
      <c r="H1243" s="55">
        <f>+F1220</f>
        <v>177180</v>
      </c>
      <c r="I1243" s="32">
        <f>+E1220</f>
        <v>578885</v>
      </c>
      <c r="J1243" s="30">
        <f t="shared" si="680"/>
        <v>34935</v>
      </c>
      <c r="K1243" s="143" t="b">
        <f t="shared" si="679"/>
        <v>1</v>
      </c>
      <c r="L1243" s="5"/>
      <c r="M1243" s="5"/>
      <c r="N1243" s="5"/>
      <c r="O1243" s="5"/>
    </row>
    <row r="1244" spans="1:15">
      <c r="A1244" s="121" t="str">
        <f t="shared" si="678"/>
        <v>DECEMBRE</v>
      </c>
      <c r="B1244" s="126" t="s">
        <v>142</v>
      </c>
      <c r="C1244" s="32">
        <f t="shared" ref="C1244:C1248" si="681">+C1221</f>
        <v>48400</v>
      </c>
      <c r="D1244" s="31"/>
      <c r="E1244" s="32">
        <f t="shared" ref="E1244:E1248" si="682">+D1221</f>
        <v>847000</v>
      </c>
      <c r="F1244" s="32"/>
      <c r="G1244" s="103"/>
      <c r="H1244" s="55">
        <f t="shared" ref="H1244:H1248" si="683">+F1221</f>
        <v>658000</v>
      </c>
      <c r="I1244" s="32">
        <f t="shared" ref="I1244:I1248" si="684">+E1221</f>
        <v>193200</v>
      </c>
      <c r="J1244" s="30">
        <f t="shared" si="680"/>
        <v>44200</v>
      </c>
      <c r="K1244" s="143" t="b">
        <f t="shared" si="679"/>
        <v>1</v>
      </c>
      <c r="L1244" s="5"/>
      <c r="M1244" s="5"/>
      <c r="N1244" s="5"/>
      <c r="O1244" s="5"/>
    </row>
    <row r="1245" spans="1:15">
      <c r="A1245" s="121" t="str">
        <f t="shared" si="678"/>
        <v>DECEMBRE</v>
      </c>
      <c r="B1245" s="126" t="s">
        <v>30</v>
      </c>
      <c r="C1245" s="32">
        <f t="shared" si="681"/>
        <v>6800</v>
      </c>
      <c r="D1245" s="31"/>
      <c r="E1245" s="32">
        <f t="shared" si="682"/>
        <v>861000</v>
      </c>
      <c r="F1245" s="32"/>
      <c r="G1245" s="103"/>
      <c r="H1245" s="55">
        <f t="shared" si="683"/>
        <v>0</v>
      </c>
      <c r="I1245" s="32">
        <f t="shared" si="684"/>
        <v>855750</v>
      </c>
      <c r="J1245" s="30">
        <f t="shared" si="680"/>
        <v>12050</v>
      </c>
      <c r="K1245" s="143" t="b">
        <f t="shared" si="679"/>
        <v>1</v>
      </c>
    </row>
    <row r="1246" spans="1:15">
      <c r="A1246" s="121" t="str">
        <f>+A1244</f>
        <v>DECEMBRE</v>
      </c>
      <c r="B1246" s="126" t="s">
        <v>93</v>
      </c>
      <c r="C1246" s="32">
        <f t="shared" si="681"/>
        <v>5500</v>
      </c>
      <c r="D1246" s="31"/>
      <c r="E1246" s="32">
        <f t="shared" si="682"/>
        <v>0</v>
      </c>
      <c r="F1246" s="32"/>
      <c r="G1246" s="103"/>
      <c r="H1246" s="55">
        <f t="shared" si="683"/>
        <v>0</v>
      </c>
      <c r="I1246" s="32">
        <f t="shared" si="684"/>
        <v>0</v>
      </c>
      <c r="J1246" s="30">
        <f t="shared" si="680"/>
        <v>5500</v>
      </c>
      <c r="K1246" s="143" t="b">
        <f t="shared" si="679"/>
        <v>1</v>
      </c>
    </row>
    <row r="1247" spans="1:15">
      <c r="A1247" s="121" t="str">
        <f>+A1245</f>
        <v>DECEMBRE</v>
      </c>
      <c r="B1247" s="126" t="s">
        <v>29</v>
      </c>
      <c r="C1247" s="32">
        <f t="shared" si="681"/>
        <v>30700</v>
      </c>
      <c r="D1247" s="31"/>
      <c r="E1247" s="32">
        <f t="shared" si="682"/>
        <v>1215000</v>
      </c>
      <c r="F1247" s="32"/>
      <c r="G1247" s="103"/>
      <c r="H1247" s="55">
        <f t="shared" si="683"/>
        <v>490000</v>
      </c>
      <c r="I1247" s="32">
        <f t="shared" si="684"/>
        <v>697500</v>
      </c>
      <c r="J1247" s="30">
        <f t="shared" si="680"/>
        <v>58200</v>
      </c>
      <c r="K1247" s="143" t="b">
        <f t="shared" si="679"/>
        <v>1</v>
      </c>
    </row>
    <row r="1248" spans="1:15">
      <c r="A1248" s="121" t="str">
        <f t="shared" si="678"/>
        <v>DECEMBRE</v>
      </c>
      <c r="B1248" s="127" t="s">
        <v>112</v>
      </c>
      <c r="C1248" s="32">
        <f t="shared" si="681"/>
        <v>9193</v>
      </c>
      <c r="D1248" s="118"/>
      <c r="E1248" s="32">
        <f t="shared" si="682"/>
        <v>1100180</v>
      </c>
      <c r="F1248" s="51"/>
      <c r="G1248" s="137"/>
      <c r="H1248" s="55">
        <f t="shared" si="683"/>
        <v>650000</v>
      </c>
      <c r="I1248" s="32">
        <f t="shared" si="684"/>
        <v>195700</v>
      </c>
      <c r="J1248" s="30">
        <f t="shared" si="680"/>
        <v>263673</v>
      </c>
      <c r="K1248" s="143" t="b">
        <f t="shared" si="679"/>
        <v>1</v>
      </c>
    </row>
    <row r="1249" spans="1:16">
      <c r="A1249" s="34" t="s">
        <v>60</v>
      </c>
      <c r="B1249" s="35"/>
      <c r="C1249" s="35"/>
      <c r="D1249" s="35"/>
      <c r="E1249" s="35"/>
      <c r="F1249" s="35"/>
      <c r="G1249" s="35"/>
      <c r="H1249" s="35"/>
      <c r="I1249" s="35"/>
      <c r="J1249" s="36"/>
      <c r="K1249" s="142"/>
    </row>
    <row r="1250" spans="1:16">
      <c r="A1250" s="121" t="str">
        <f>+A1248</f>
        <v>DECEMBRE</v>
      </c>
      <c r="B1250" s="37" t="s">
        <v>61</v>
      </c>
      <c r="C1250" s="38">
        <f>+C1215</f>
        <v>926369</v>
      </c>
      <c r="D1250" s="49"/>
      <c r="E1250" s="49">
        <f>D1215</f>
        <v>10580357</v>
      </c>
      <c r="F1250" s="49"/>
      <c r="G1250" s="124"/>
      <c r="H1250" s="51">
        <f>+F1215</f>
        <v>6750500</v>
      </c>
      <c r="I1250" s="125">
        <f>+E1215</f>
        <v>3713706</v>
      </c>
      <c r="J1250" s="30">
        <f>+SUM(C1250:G1250)-(H1250+I1250)</f>
        <v>1042520</v>
      </c>
      <c r="K1250" s="143" t="b">
        <f>J1250=I1215</f>
        <v>1</v>
      </c>
    </row>
    <row r="1251" spans="1:16">
      <c r="A1251" s="43" t="s">
        <v>62</v>
      </c>
      <c r="B1251" s="24"/>
      <c r="C1251" s="35"/>
      <c r="D1251" s="24"/>
      <c r="E1251" s="24"/>
      <c r="F1251" s="24"/>
      <c r="G1251" s="24"/>
      <c r="H1251" s="24"/>
      <c r="I1251" s="24"/>
      <c r="J1251" s="36"/>
      <c r="K1251" s="142"/>
    </row>
    <row r="1252" spans="1:16">
      <c r="A1252" s="121" t="str">
        <f>+A1250</f>
        <v>DECEMBRE</v>
      </c>
      <c r="B1252" s="37" t="s">
        <v>155</v>
      </c>
      <c r="C1252" s="124">
        <f>+C1213</f>
        <v>5738718</v>
      </c>
      <c r="D1252" s="131">
        <f>+G1213</f>
        <v>0</v>
      </c>
      <c r="E1252" s="49"/>
      <c r="F1252" s="49"/>
      <c r="G1252" s="49"/>
      <c r="H1252" s="51">
        <f>+F1213</f>
        <v>2000000</v>
      </c>
      <c r="I1252" s="53">
        <f>+E1213</f>
        <v>283345</v>
      </c>
      <c r="J1252" s="30">
        <f>+SUM(C1252:G1252)-(H1252+I1252)</f>
        <v>3455373</v>
      </c>
      <c r="K1252" s="143" t="b">
        <f>+J1252=I1213</f>
        <v>1</v>
      </c>
    </row>
    <row r="1253" spans="1:16">
      <c r="A1253" s="121" t="str">
        <f t="shared" ref="A1253" si="685">+A1252</f>
        <v>DECEMBRE</v>
      </c>
      <c r="B1253" s="37" t="s">
        <v>64</v>
      </c>
      <c r="C1253" s="124">
        <f>+C1214</f>
        <v>16087207</v>
      </c>
      <c r="D1253" s="49">
        <f>+G1214</f>
        <v>0</v>
      </c>
      <c r="E1253" s="48"/>
      <c r="F1253" s="48"/>
      <c r="G1253" s="48"/>
      <c r="H1253" s="32">
        <f>+F1214</f>
        <v>8000000</v>
      </c>
      <c r="I1253" s="50">
        <f>+E1214</f>
        <v>3245592</v>
      </c>
      <c r="J1253" s="30">
        <f>SUM(C1253:G1253)-(H1253+I1253)</f>
        <v>4841615</v>
      </c>
      <c r="K1253" s="143" t="b">
        <f>+J1253=I1214</f>
        <v>1</v>
      </c>
    </row>
    <row r="1254" spans="1:16" ht="15.75">
      <c r="C1254" s="140">
        <f>SUM(C1238:C1253)</f>
        <v>23338190</v>
      </c>
      <c r="I1254" s="139">
        <f>SUM(I1238:I1253)</f>
        <v>12136053</v>
      </c>
      <c r="J1254" s="104">
        <f>+SUM(J1237:J1253)</f>
        <v>10222494</v>
      </c>
      <c r="K1254" s="5" t="b">
        <f>J1254=I1226</f>
        <v>1</v>
      </c>
    </row>
    <row r="1255" spans="1:16">
      <c r="G1255" s="9"/>
    </row>
    <row r="1256" spans="1:16">
      <c r="A1256" s="157"/>
      <c r="B1256" s="157"/>
      <c r="C1256" s="157"/>
      <c r="D1256" s="157"/>
      <c r="E1256" s="157"/>
      <c r="F1256" s="157"/>
      <c r="G1256" s="157"/>
      <c r="H1256" s="157"/>
      <c r="I1256" s="157"/>
      <c r="J1256" s="157"/>
      <c r="K1256" s="157"/>
      <c r="L1256" s="161"/>
      <c r="M1256" s="161"/>
      <c r="N1256" s="161"/>
      <c r="O1256" s="161"/>
      <c r="P1256" s="157"/>
    </row>
    <row r="1257" spans="1:16">
      <c r="A1257" s="4">
        <v>44530</v>
      </c>
    </row>
    <row r="1258" spans="1:16" ht="15.75">
      <c r="A1258" s="6" t="s">
        <v>36</v>
      </c>
      <c r="B1258" s="6" t="s">
        <v>1</v>
      </c>
      <c r="C1258" s="6">
        <v>44501</v>
      </c>
      <c r="D1258" s="7" t="s">
        <v>37</v>
      </c>
      <c r="E1258" s="7" t="s">
        <v>38</v>
      </c>
      <c r="F1258" s="7" t="s">
        <v>39</v>
      </c>
      <c r="G1258" s="7" t="s">
        <v>40</v>
      </c>
      <c r="H1258" s="6">
        <v>44530</v>
      </c>
      <c r="I1258" s="7" t="s">
        <v>41</v>
      </c>
      <c r="K1258" s="45"/>
      <c r="L1258" s="45" t="s">
        <v>42</v>
      </c>
      <c r="M1258" s="45" t="s">
        <v>43</v>
      </c>
      <c r="N1258" s="45" t="s">
        <v>44</v>
      </c>
      <c r="O1258" s="45" t="s">
        <v>45</v>
      </c>
    </row>
    <row r="1259" spans="1:16" ht="16.5">
      <c r="A1259" s="58" t="str">
        <f>+K1259</f>
        <v>Axel</v>
      </c>
      <c r="B1259" s="156" t="s">
        <v>153</v>
      </c>
      <c r="C1259" s="60">
        <v>6757</v>
      </c>
      <c r="D1259" s="61">
        <f t="shared" ref="D1259:D1272" si="686">+L1259</f>
        <v>337000</v>
      </c>
      <c r="E1259" s="61">
        <f>+N1259</f>
        <v>314650</v>
      </c>
      <c r="F1259" s="61">
        <f>+M1259</f>
        <v>0</v>
      </c>
      <c r="G1259" s="61">
        <f t="shared" ref="G1259:G1261" si="687">+O1259</f>
        <v>0</v>
      </c>
      <c r="H1259" s="61">
        <v>29107</v>
      </c>
      <c r="I1259" s="61">
        <f>+C1259+D1259-E1259-F1259+G1259</f>
        <v>29107</v>
      </c>
      <c r="J1259" s="9">
        <f>I1259-H1259</f>
        <v>0</v>
      </c>
      <c r="K1259" s="155" t="s">
        <v>152</v>
      </c>
      <c r="L1259" s="155">
        <v>337000</v>
      </c>
      <c r="M1259" s="155">
        <v>0</v>
      </c>
      <c r="N1259" s="155">
        <v>314650</v>
      </c>
      <c r="O1259" s="155">
        <v>0</v>
      </c>
    </row>
    <row r="1260" spans="1:16" ht="16.5">
      <c r="A1260" s="58" t="str">
        <f>+K1260</f>
        <v>B52</v>
      </c>
      <c r="B1260" s="59" t="s">
        <v>4</v>
      </c>
      <c r="C1260" s="60">
        <v>0</v>
      </c>
      <c r="D1260" s="61">
        <f t="shared" si="686"/>
        <v>118000</v>
      </c>
      <c r="E1260" s="61">
        <f>+N1260</f>
        <v>114000</v>
      </c>
      <c r="F1260" s="61">
        <f>+M1260</f>
        <v>0</v>
      </c>
      <c r="G1260" s="61">
        <f t="shared" si="687"/>
        <v>0</v>
      </c>
      <c r="H1260" s="61">
        <v>4000</v>
      </c>
      <c r="I1260" s="61">
        <f>+C1260+D1260-E1260-F1260+G1260</f>
        <v>4000</v>
      </c>
      <c r="J1260" s="9">
        <f>I1260-H1260</f>
        <v>0</v>
      </c>
      <c r="K1260" s="45" t="s">
        <v>161</v>
      </c>
      <c r="L1260" s="47">
        <v>118000</v>
      </c>
      <c r="M1260" s="47">
        <v>0</v>
      </c>
      <c r="N1260" s="47">
        <v>114000</v>
      </c>
      <c r="O1260" s="47">
        <v>0</v>
      </c>
    </row>
    <row r="1261" spans="1:16" ht="16.5">
      <c r="A1261" s="58" t="str">
        <f>+K1261</f>
        <v>BCI</v>
      </c>
      <c r="B1261" s="59" t="s">
        <v>46</v>
      </c>
      <c r="C1261" s="60">
        <v>6762063</v>
      </c>
      <c r="D1261" s="61">
        <f t="shared" si="686"/>
        <v>0</v>
      </c>
      <c r="E1261" s="61">
        <f>+N1261</f>
        <v>23345</v>
      </c>
      <c r="F1261" s="61">
        <f>+M1261</f>
        <v>1000000</v>
      </c>
      <c r="G1261" s="61">
        <f t="shared" si="687"/>
        <v>0</v>
      </c>
      <c r="H1261" s="61">
        <v>5738718</v>
      </c>
      <c r="I1261" s="61">
        <f>+C1261+D1261-E1261-F1261+G1261</f>
        <v>5738718</v>
      </c>
      <c r="J1261" s="9">
        <f t="shared" ref="J1261:J1268" si="688">I1261-H1261</f>
        <v>0</v>
      </c>
      <c r="K1261" s="45" t="s">
        <v>24</v>
      </c>
      <c r="L1261" s="47">
        <v>0</v>
      </c>
      <c r="M1261" s="47">
        <v>1000000</v>
      </c>
      <c r="N1261" s="47">
        <v>23345</v>
      </c>
      <c r="O1261" s="47">
        <v>0</v>
      </c>
    </row>
    <row r="1262" spans="1:16" ht="16.5">
      <c r="A1262" s="58" t="str">
        <f t="shared" ref="A1262:A1264" si="689">+K1262</f>
        <v>BCI-Sous Compte</v>
      </c>
      <c r="B1262" s="59" t="s">
        <v>46</v>
      </c>
      <c r="C1262" s="60">
        <v>23107840</v>
      </c>
      <c r="D1262" s="61">
        <f t="shared" si="686"/>
        <v>0</v>
      </c>
      <c r="E1262" s="61">
        <f>+N1262</f>
        <v>4020633</v>
      </c>
      <c r="F1262" s="61">
        <f>+M1262</f>
        <v>3000000</v>
      </c>
      <c r="G1262" s="61">
        <f t="shared" ref="G1262:G1273" si="690">+O1262</f>
        <v>0</v>
      </c>
      <c r="H1262" s="61">
        <v>16087207</v>
      </c>
      <c r="I1262" s="61">
        <f>+C1262+D1262-E1262-F1262+G1262</f>
        <v>16087207</v>
      </c>
      <c r="J1262" s="101">
        <f t="shared" si="688"/>
        <v>0</v>
      </c>
      <c r="K1262" s="45" t="s">
        <v>147</v>
      </c>
      <c r="L1262" s="47">
        <v>0</v>
      </c>
      <c r="M1262" s="47">
        <v>3000000</v>
      </c>
      <c r="N1262" s="47">
        <v>4020633</v>
      </c>
      <c r="O1262" s="47">
        <v>0</v>
      </c>
    </row>
    <row r="1263" spans="1:16" ht="16.5">
      <c r="A1263" s="58" t="str">
        <f t="shared" si="689"/>
        <v>Caisse</v>
      </c>
      <c r="B1263" s="59" t="s">
        <v>25</v>
      </c>
      <c r="C1263" s="60">
        <v>1685107</v>
      </c>
      <c r="D1263" s="61">
        <f t="shared" si="686"/>
        <v>4090000</v>
      </c>
      <c r="E1263" s="61">
        <f t="shared" ref="E1263" si="691">+N1263</f>
        <v>2854238</v>
      </c>
      <c r="F1263" s="61">
        <f t="shared" ref="F1263:F1270" si="692">+M1263</f>
        <v>1994500</v>
      </c>
      <c r="G1263" s="61">
        <f t="shared" si="690"/>
        <v>0</v>
      </c>
      <c r="H1263" s="61">
        <v>926369</v>
      </c>
      <c r="I1263" s="61">
        <f>+C1263+D1263-E1263-F1263+G1263</f>
        <v>926369</v>
      </c>
      <c r="J1263" s="9">
        <f t="shared" si="688"/>
        <v>0</v>
      </c>
      <c r="K1263" s="45" t="s">
        <v>25</v>
      </c>
      <c r="L1263" s="47">
        <v>4090000</v>
      </c>
      <c r="M1263" s="47">
        <v>1994500</v>
      </c>
      <c r="N1263" s="47">
        <v>2854238</v>
      </c>
      <c r="O1263" s="47">
        <v>0</v>
      </c>
    </row>
    <row r="1264" spans="1:16" ht="16.5">
      <c r="A1264" s="58" t="str">
        <f t="shared" si="689"/>
        <v>Crépin</v>
      </c>
      <c r="B1264" s="59" t="s">
        <v>153</v>
      </c>
      <c r="C1264" s="60">
        <v>7200</v>
      </c>
      <c r="D1264" s="61">
        <f t="shared" si="686"/>
        <v>286000</v>
      </c>
      <c r="E1264" s="61">
        <f>+N1264</f>
        <v>226875</v>
      </c>
      <c r="F1264" s="61">
        <f t="shared" si="692"/>
        <v>70000</v>
      </c>
      <c r="G1264" s="61">
        <f t="shared" si="690"/>
        <v>0</v>
      </c>
      <c r="H1264" s="61">
        <v>-3675</v>
      </c>
      <c r="I1264" s="61">
        <f t="shared" ref="I1264" si="693">+C1264+D1264-E1264-F1264+G1264</f>
        <v>-3675</v>
      </c>
      <c r="J1264" s="9">
        <f t="shared" si="688"/>
        <v>0</v>
      </c>
      <c r="K1264" s="45" t="s">
        <v>47</v>
      </c>
      <c r="L1264" s="47">
        <v>286000</v>
      </c>
      <c r="M1264" s="47">
        <v>70000</v>
      </c>
      <c r="N1264" s="47">
        <v>226875</v>
      </c>
      <c r="O1264" s="47">
        <v>0</v>
      </c>
    </row>
    <row r="1265" spans="1:15" ht="16.5">
      <c r="A1265" s="58" t="str">
        <f>K1265</f>
        <v>Evariste</v>
      </c>
      <c r="B1265" s="59" t="s">
        <v>154</v>
      </c>
      <c r="C1265" s="60">
        <v>10095</v>
      </c>
      <c r="D1265" s="61">
        <f t="shared" si="686"/>
        <v>70500</v>
      </c>
      <c r="E1265" s="61">
        <f t="shared" ref="E1265" si="694">+N1265</f>
        <v>73000</v>
      </c>
      <c r="F1265" s="61">
        <f t="shared" si="692"/>
        <v>0</v>
      </c>
      <c r="G1265" s="61">
        <f t="shared" si="690"/>
        <v>0</v>
      </c>
      <c r="H1265" s="61">
        <v>7595</v>
      </c>
      <c r="I1265" s="61">
        <f>+C1265+D1265-E1265-F1265+G1265</f>
        <v>7595</v>
      </c>
      <c r="J1265" s="9">
        <f t="shared" si="688"/>
        <v>0</v>
      </c>
      <c r="K1265" s="45" t="s">
        <v>31</v>
      </c>
      <c r="L1265" s="47">
        <v>70500</v>
      </c>
      <c r="M1265" s="47">
        <v>0</v>
      </c>
      <c r="N1265" s="47">
        <v>73000</v>
      </c>
      <c r="O1265" s="47">
        <v>0</v>
      </c>
    </row>
    <row r="1266" spans="1:15" ht="16.5">
      <c r="A1266" s="114" t="str">
        <f t="shared" ref="A1266:A1273" si="695">+K1266</f>
        <v>I55S</v>
      </c>
      <c r="B1266" s="115" t="s">
        <v>4</v>
      </c>
      <c r="C1266" s="116">
        <v>233614</v>
      </c>
      <c r="D1266" s="117">
        <f t="shared" si="686"/>
        <v>0</v>
      </c>
      <c r="E1266" s="117">
        <f>+N1266</f>
        <v>0</v>
      </c>
      <c r="F1266" s="117">
        <f t="shared" si="692"/>
        <v>0</v>
      </c>
      <c r="G1266" s="117">
        <f t="shared" si="690"/>
        <v>0</v>
      </c>
      <c r="H1266" s="117">
        <v>233614</v>
      </c>
      <c r="I1266" s="117">
        <f>+C1266+D1266-E1266-F1266+G1266</f>
        <v>233614</v>
      </c>
      <c r="J1266" s="9">
        <f t="shared" si="688"/>
        <v>0</v>
      </c>
      <c r="K1266" s="45" t="s">
        <v>84</v>
      </c>
      <c r="L1266" s="47">
        <v>0</v>
      </c>
      <c r="M1266" s="47">
        <v>0</v>
      </c>
      <c r="N1266" s="47">
        <v>0</v>
      </c>
      <c r="O1266" s="47">
        <v>0</v>
      </c>
    </row>
    <row r="1267" spans="1:15" ht="16.5">
      <c r="A1267" s="114" t="str">
        <f t="shared" si="695"/>
        <v>I73X</v>
      </c>
      <c r="B1267" s="115" t="s">
        <v>4</v>
      </c>
      <c r="C1267" s="116">
        <v>249769</v>
      </c>
      <c r="D1267" s="117">
        <f t="shared" si="686"/>
        <v>0</v>
      </c>
      <c r="E1267" s="117">
        <f>+N1267</f>
        <v>0</v>
      </c>
      <c r="F1267" s="117">
        <f t="shared" si="692"/>
        <v>0</v>
      </c>
      <c r="G1267" s="117">
        <f t="shared" si="690"/>
        <v>0</v>
      </c>
      <c r="H1267" s="117">
        <v>249769</v>
      </c>
      <c r="I1267" s="117">
        <f t="shared" ref="I1267:I1270" si="696">+C1267+D1267-E1267-F1267+G1267</f>
        <v>249769</v>
      </c>
      <c r="J1267" s="9">
        <f t="shared" si="688"/>
        <v>0</v>
      </c>
      <c r="K1267" s="45" t="s">
        <v>83</v>
      </c>
      <c r="L1267" s="47">
        <v>0</v>
      </c>
      <c r="M1267" s="47">
        <v>0</v>
      </c>
      <c r="N1267" s="47">
        <v>0</v>
      </c>
      <c r="O1267" s="47">
        <v>0</v>
      </c>
    </row>
    <row r="1268" spans="1:15" ht="16.5">
      <c r="A1268" s="58" t="str">
        <f t="shared" si="695"/>
        <v>Godfré</v>
      </c>
      <c r="B1268" s="97" t="s">
        <v>153</v>
      </c>
      <c r="C1268" s="60">
        <v>3550</v>
      </c>
      <c r="D1268" s="61">
        <f t="shared" si="686"/>
        <v>43000</v>
      </c>
      <c r="E1268" s="153">
        <f t="shared" ref="E1268:E1273" si="697">+N1268</f>
        <v>52550</v>
      </c>
      <c r="F1268" s="61">
        <f t="shared" si="692"/>
        <v>0</v>
      </c>
      <c r="G1268" s="61">
        <f t="shared" si="690"/>
        <v>0</v>
      </c>
      <c r="H1268" s="61">
        <v>-6000</v>
      </c>
      <c r="I1268" s="61">
        <f t="shared" si="696"/>
        <v>-6000</v>
      </c>
      <c r="J1268" s="9">
        <f t="shared" si="688"/>
        <v>0</v>
      </c>
      <c r="K1268" s="45" t="s">
        <v>143</v>
      </c>
      <c r="L1268" s="47">
        <v>43000</v>
      </c>
      <c r="M1268" s="47">
        <v>0</v>
      </c>
      <c r="N1268" s="47">
        <v>52550</v>
      </c>
      <c r="O1268" s="47">
        <v>0</v>
      </c>
    </row>
    <row r="1269" spans="1:15" ht="16.5">
      <c r="A1269" s="58" t="str">
        <f t="shared" si="695"/>
        <v>Grace</v>
      </c>
      <c r="B1269" s="59" t="s">
        <v>2</v>
      </c>
      <c r="C1269" s="60">
        <v>61300</v>
      </c>
      <c r="D1269" s="61">
        <f t="shared" si="686"/>
        <v>53000</v>
      </c>
      <c r="E1269" s="153">
        <f t="shared" si="697"/>
        <v>45900</v>
      </c>
      <c r="F1269" s="61">
        <f t="shared" si="692"/>
        <v>20000</v>
      </c>
      <c r="G1269" s="61">
        <f t="shared" si="690"/>
        <v>0</v>
      </c>
      <c r="H1269" s="61">
        <v>48400</v>
      </c>
      <c r="I1269" s="61">
        <f t="shared" si="696"/>
        <v>48400</v>
      </c>
      <c r="J1269" s="9">
        <f>I1269-H1269</f>
        <v>0</v>
      </c>
      <c r="K1269" s="45" t="s">
        <v>142</v>
      </c>
      <c r="L1269" s="47">
        <v>53000</v>
      </c>
      <c r="M1269" s="47">
        <v>20000</v>
      </c>
      <c r="N1269" s="47">
        <v>45900</v>
      </c>
      <c r="O1269" s="47">
        <v>0</v>
      </c>
    </row>
    <row r="1270" spans="1:15" ht="16.5">
      <c r="A1270" s="58" t="str">
        <f t="shared" si="695"/>
        <v>I23C</v>
      </c>
      <c r="B1270" s="97" t="s">
        <v>4</v>
      </c>
      <c r="C1270" s="60">
        <v>10800</v>
      </c>
      <c r="D1270" s="61">
        <f t="shared" si="686"/>
        <v>488000</v>
      </c>
      <c r="E1270" s="153">
        <f t="shared" si="697"/>
        <v>492000</v>
      </c>
      <c r="F1270" s="61">
        <f t="shared" si="692"/>
        <v>0</v>
      </c>
      <c r="G1270" s="61">
        <f t="shared" si="690"/>
        <v>0</v>
      </c>
      <c r="H1270" s="61">
        <v>6800</v>
      </c>
      <c r="I1270" s="61">
        <f t="shared" si="696"/>
        <v>6800</v>
      </c>
      <c r="J1270" s="9">
        <f t="shared" ref="J1270" si="698">I1270-H1270</f>
        <v>0</v>
      </c>
      <c r="K1270" s="45" t="s">
        <v>30</v>
      </c>
      <c r="L1270" s="47">
        <v>488000</v>
      </c>
      <c r="M1270" s="47">
        <v>0</v>
      </c>
      <c r="N1270" s="47">
        <v>492000</v>
      </c>
      <c r="O1270" s="47">
        <v>0</v>
      </c>
    </row>
    <row r="1271" spans="1:15" ht="16.5">
      <c r="A1271" s="58" t="str">
        <f t="shared" si="695"/>
        <v>Merveille</v>
      </c>
      <c r="B1271" s="59" t="s">
        <v>2</v>
      </c>
      <c r="C1271" s="60">
        <v>9500</v>
      </c>
      <c r="D1271" s="61">
        <f t="shared" si="686"/>
        <v>20000</v>
      </c>
      <c r="E1271" s="153">
        <f t="shared" si="697"/>
        <v>24000</v>
      </c>
      <c r="F1271" s="61">
        <f t="shared" ref="F1271" si="699">+M1271</f>
        <v>0</v>
      </c>
      <c r="G1271" s="61">
        <f t="shared" ref="G1271" si="700">+O1271</f>
        <v>0</v>
      </c>
      <c r="H1271" s="61">
        <v>5500</v>
      </c>
      <c r="I1271" s="61">
        <f t="shared" ref="I1271" si="701">+C1271+D1271-E1271-F1271+G1271</f>
        <v>5500</v>
      </c>
      <c r="J1271" s="9">
        <f t="shared" ref="J1271" si="702">I1271-H1271</f>
        <v>0</v>
      </c>
      <c r="K1271" s="45" t="s">
        <v>93</v>
      </c>
      <c r="L1271" s="47">
        <v>20000</v>
      </c>
      <c r="M1271" s="47">
        <v>0</v>
      </c>
      <c r="N1271" s="47">
        <v>24000</v>
      </c>
      <c r="O1271" s="47"/>
    </row>
    <row r="1272" spans="1:15" ht="16.5">
      <c r="A1272" s="58" t="str">
        <f t="shared" si="695"/>
        <v>P29</v>
      </c>
      <c r="B1272" s="59" t="s">
        <v>4</v>
      </c>
      <c r="C1272" s="60">
        <v>21200</v>
      </c>
      <c r="D1272" s="61">
        <f t="shared" si="686"/>
        <v>543000</v>
      </c>
      <c r="E1272" s="153">
        <f t="shared" si="697"/>
        <v>533500</v>
      </c>
      <c r="F1272" s="61">
        <f>+M1272</f>
        <v>0</v>
      </c>
      <c r="G1272" s="61">
        <f>+O1272</f>
        <v>0</v>
      </c>
      <c r="H1272" s="61">
        <v>30700</v>
      </c>
      <c r="I1272" s="61">
        <f>+C1272+D1272-E1272-F1272+G1272</f>
        <v>30700</v>
      </c>
      <c r="J1272" s="9">
        <f>I1272-H1272</f>
        <v>0</v>
      </c>
      <c r="K1272" s="45" t="s">
        <v>29</v>
      </c>
      <c r="L1272" s="47">
        <v>543000</v>
      </c>
      <c r="M1272" s="47">
        <v>0</v>
      </c>
      <c r="N1272" s="47">
        <v>533500</v>
      </c>
      <c r="O1272" s="47">
        <v>0</v>
      </c>
    </row>
    <row r="1273" spans="1:15" ht="16.5">
      <c r="A1273" s="58" t="str">
        <f t="shared" si="695"/>
        <v>Tiffany</v>
      </c>
      <c r="B1273" s="59" t="s">
        <v>2</v>
      </c>
      <c r="C1273" s="60">
        <v>26193</v>
      </c>
      <c r="D1273" s="61">
        <f t="shared" ref="D1273" si="703">+L1273</f>
        <v>36000</v>
      </c>
      <c r="E1273" s="153">
        <f t="shared" si="697"/>
        <v>53000</v>
      </c>
      <c r="F1273" s="61">
        <f t="shared" ref="F1273" si="704">+M1273</f>
        <v>0</v>
      </c>
      <c r="G1273" s="61">
        <f t="shared" si="690"/>
        <v>0</v>
      </c>
      <c r="H1273" s="61">
        <v>9193</v>
      </c>
      <c r="I1273" s="61">
        <f t="shared" ref="I1273" si="705">+C1273+D1273-E1273-F1273+G1273</f>
        <v>9193</v>
      </c>
      <c r="J1273" s="9">
        <f t="shared" ref="J1273" si="706">I1273-H1273</f>
        <v>0</v>
      </c>
      <c r="K1273" s="45" t="s">
        <v>112</v>
      </c>
      <c r="L1273" s="47">
        <v>36000</v>
      </c>
      <c r="M1273" s="47">
        <v>0</v>
      </c>
      <c r="N1273" s="47">
        <v>53000</v>
      </c>
      <c r="O1273" s="47">
        <v>0</v>
      </c>
    </row>
    <row r="1274" spans="1:15" ht="16.5">
      <c r="A1274" s="10" t="s">
        <v>50</v>
      </c>
      <c r="B1274" s="11"/>
      <c r="C1274" s="12">
        <f>SUM(C1259:C1273)</f>
        <v>32194988</v>
      </c>
      <c r="D1274" s="57">
        <f t="shared" ref="D1274:G1274" si="707">SUM(D1259:D1273)</f>
        <v>6084500</v>
      </c>
      <c r="E1274" s="57">
        <f t="shared" si="707"/>
        <v>8827691</v>
      </c>
      <c r="F1274" s="57">
        <f t="shared" si="707"/>
        <v>6084500</v>
      </c>
      <c r="G1274" s="57">
        <f t="shared" si="707"/>
        <v>0</v>
      </c>
      <c r="H1274" s="57">
        <f>SUM(H1259:H1273)</f>
        <v>23367297</v>
      </c>
      <c r="I1274" s="57">
        <f>SUM(I1259:I1273)</f>
        <v>23367297</v>
      </c>
      <c r="J1274" s="9">
        <f>I1274-H1274</f>
        <v>0</v>
      </c>
      <c r="K1274" s="3"/>
      <c r="L1274" s="47">
        <v>6084500</v>
      </c>
      <c r="M1274" s="47">
        <v>6084500</v>
      </c>
      <c r="N1274" s="47">
        <v>8828291</v>
      </c>
      <c r="O1274" s="47">
        <v>0</v>
      </c>
    </row>
    <row r="1275" spans="1:15" ht="16.5">
      <c r="A1275" s="10"/>
      <c r="B1275" s="11"/>
      <c r="C1275" s="12"/>
      <c r="D1275" s="13"/>
      <c r="E1275" s="12"/>
      <c r="F1275" s="13"/>
      <c r="G1275" s="12"/>
      <c r="H1275" s="12"/>
      <c r="I1275" s="133" t="b">
        <f>I1274=D1277</f>
        <v>1</v>
      </c>
      <c r="L1275" s="5"/>
      <c r="M1275" s="5"/>
      <c r="N1275" s="5"/>
      <c r="O1275" s="5"/>
    </row>
    <row r="1276" spans="1:15" ht="16.5">
      <c r="A1276" s="10" t="s">
        <v>157</v>
      </c>
      <c r="B1276" s="11" t="s">
        <v>159</v>
      </c>
      <c r="C1276" s="12" t="s">
        <v>162</v>
      </c>
      <c r="D1276" s="12" t="s">
        <v>156</v>
      </c>
      <c r="E1276" s="12" t="s">
        <v>51</v>
      </c>
      <c r="F1276" s="12"/>
      <c r="G1276" s="12">
        <f>+D1274-F1274</f>
        <v>0</v>
      </c>
      <c r="H1276" s="12"/>
      <c r="I1276" s="12"/>
    </row>
    <row r="1277" spans="1:15" ht="16.5">
      <c r="A1277" s="14">
        <f>C1274</f>
        <v>32194988</v>
      </c>
      <c r="B1277" s="15">
        <f>G1274</f>
        <v>0</v>
      </c>
      <c r="C1277" s="12">
        <f>E1274</f>
        <v>8827691</v>
      </c>
      <c r="D1277" s="12">
        <f>A1277+B1277-C1277</f>
        <v>23367297</v>
      </c>
      <c r="E1277" s="13">
        <f>I1274-D1277</f>
        <v>0</v>
      </c>
      <c r="F1277" s="12"/>
      <c r="G1277" s="12"/>
      <c r="H1277" s="12"/>
      <c r="I1277" s="12"/>
      <c r="L1277" s="5"/>
      <c r="M1277" s="5"/>
      <c r="N1277" s="5"/>
      <c r="O1277" s="5"/>
    </row>
    <row r="1278" spans="1:15" ht="16.5">
      <c r="A1278" s="14"/>
      <c r="B1278" s="15"/>
      <c r="C1278" s="12"/>
      <c r="D1278" s="12"/>
      <c r="E1278" s="13"/>
      <c r="F1278" s="12"/>
      <c r="G1278" s="12"/>
      <c r="H1278" s="12"/>
      <c r="I1278" s="12"/>
      <c r="L1278" s="5"/>
      <c r="M1278" s="5"/>
      <c r="N1278" s="5"/>
      <c r="O1278" s="5"/>
    </row>
    <row r="1279" spans="1:15">
      <c r="A1279" s="16" t="s">
        <v>52</v>
      </c>
      <c r="B1279" s="16"/>
      <c r="C1279" s="16"/>
      <c r="D1279" s="17"/>
      <c r="E1279" s="17"/>
      <c r="F1279" s="17"/>
      <c r="G1279" s="17"/>
      <c r="H1279" s="17"/>
      <c r="I1279" s="17"/>
      <c r="L1279" s="5"/>
      <c r="M1279" s="5"/>
      <c r="N1279" s="5"/>
      <c r="O1279" s="5"/>
    </row>
    <row r="1280" spans="1:15">
      <c r="A1280" s="18" t="s">
        <v>158</v>
      </c>
      <c r="B1280" s="18"/>
      <c r="C1280" s="18"/>
      <c r="D1280" s="18"/>
      <c r="E1280" s="18"/>
      <c r="F1280" s="18"/>
      <c r="G1280" s="18"/>
      <c r="H1280" s="18"/>
      <c r="I1280" s="18"/>
      <c r="J1280" s="18"/>
      <c r="L1280" s="5"/>
      <c r="M1280" s="5"/>
      <c r="N1280" s="5"/>
      <c r="O1280" s="5"/>
    </row>
    <row r="1281" spans="1:15">
      <c r="A1281" s="19"/>
      <c r="B1281" s="17"/>
      <c r="C1281" s="20"/>
      <c r="D1281" s="20"/>
      <c r="E1281" s="20"/>
      <c r="F1281" s="20"/>
      <c r="G1281" s="20"/>
      <c r="H1281" s="17"/>
      <c r="I1281" s="17"/>
      <c r="L1281" s="5"/>
      <c r="M1281" s="5"/>
      <c r="N1281" s="5"/>
      <c r="O1281" s="5"/>
    </row>
    <row r="1282" spans="1:15">
      <c r="A1282" s="166" t="s">
        <v>53</v>
      </c>
      <c r="B1282" s="168" t="s">
        <v>54</v>
      </c>
      <c r="C1282" s="170" t="s">
        <v>160</v>
      </c>
      <c r="D1282" s="171" t="s">
        <v>55</v>
      </c>
      <c r="E1282" s="172"/>
      <c r="F1282" s="172"/>
      <c r="G1282" s="173"/>
      <c r="H1282" s="174" t="s">
        <v>56</v>
      </c>
      <c r="I1282" s="162" t="s">
        <v>57</v>
      </c>
      <c r="J1282" s="17"/>
      <c r="L1282" s="5"/>
      <c r="M1282" s="5"/>
      <c r="N1282" s="5"/>
      <c r="O1282" s="5"/>
    </row>
    <row r="1283" spans="1:15" ht="25.5">
      <c r="A1283" s="167"/>
      <c r="B1283" s="169"/>
      <c r="C1283" s="22"/>
      <c r="D1283" s="21" t="s">
        <v>24</v>
      </c>
      <c r="E1283" s="21" t="s">
        <v>25</v>
      </c>
      <c r="F1283" s="22" t="s">
        <v>122</v>
      </c>
      <c r="G1283" s="21" t="s">
        <v>58</v>
      </c>
      <c r="H1283" s="175"/>
      <c r="I1283" s="163"/>
      <c r="J1283" s="164" t="s">
        <v>168</v>
      </c>
      <c r="K1283" s="142"/>
      <c r="L1283" s="5"/>
      <c r="M1283" s="5"/>
      <c r="N1283" s="5"/>
      <c r="O1283" s="5"/>
    </row>
    <row r="1284" spans="1:15">
      <c r="A1284" s="23"/>
      <c r="B1284" s="24" t="s">
        <v>59</v>
      </c>
      <c r="C1284" s="25"/>
      <c r="D1284" s="25"/>
      <c r="E1284" s="25"/>
      <c r="F1284" s="25"/>
      <c r="G1284" s="25"/>
      <c r="H1284" s="25"/>
      <c r="I1284" s="26"/>
      <c r="J1284" s="165"/>
      <c r="K1284" s="142"/>
      <c r="L1284" s="5"/>
      <c r="M1284" s="5"/>
      <c r="N1284" s="5"/>
      <c r="O1284" s="5"/>
    </row>
    <row r="1285" spans="1:15">
      <c r="A1285" s="121" t="s">
        <v>98</v>
      </c>
      <c r="B1285" s="126" t="s">
        <v>152</v>
      </c>
      <c r="C1285" s="32">
        <f>+C1259</f>
        <v>6757</v>
      </c>
      <c r="D1285" s="31"/>
      <c r="E1285" s="32">
        <f>D1259</f>
        <v>337000</v>
      </c>
      <c r="F1285" s="32"/>
      <c r="G1285" s="32"/>
      <c r="H1285" s="55">
        <f>+F1259</f>
        <v>0</v>
      </c>
      <c r="I1285" s="32">
        <f>+E1259</f>
        <v>314650</v>
      </c>
      <c r="J1285" s="30">
        <f>+SUM(C1285:G1285)-(H1285+I1285)</f>
        <v>29107</v>
      </c>
      <c r="K1285" s="143" t="b">
        <f>J1285=I1259</f>
        <v>1</v>
      </c>
      <c r="L1285" s="5"/>
      <c r="M1285" s="5"/>
      <c r="N1285" s="5"/>
      <c r="O1285" s="5"/>
    </row>
    <row r="1286" spans="1:15">
      <c r="A1286" s="121" t="str">
        <f>A1285</f>
        <v>NOVEMBRE</v>
      </c>
      <c r="B1286" s="126" t="s">
        <v>161</v>
      </c>
      <c r="C1286" s="32">
        <f>+C1260</f>
        <v>0</v>
      </c>
      <c r="D1286" s="31"/>
      <c r="E1286" s="32">
        <f>+D1260</f>
        <v>118000</v>
      </c>
      <c r="F1286" s="32"/>
      <c r="G1286" s="32"/>
      <c r="H1286" s="55">
        <f>+F1260</f>
        <v>0</v>
      </c>
      <c r="I1286" s="32">
        <f>+E1260</f>
        <v>114000</v>
      </c>
      <c r="J1286" s="30">
        <f t="shared" ref="J1286:J1287" si="708">+SUM(C1286:G1286)-(H1286+I1286)</f>
        <v>4000</v>
      </c>
      <c r="K1286" s="143" t="b">
        <f>J1286=I1260</f>
        <v>1</v>
      </c>
      <c r="L1286" s="5"/>
      <c r="M1286" s="5"/>
      <c r="N1286" s="5"/>
      <c r="O1286" s="5"/>
    </row>
    <row r="1287" spans="1:15">
      <c r="A1287" s="121" t="str">
        <f>+A1286</f>
        <v>NOVEMBRE</v>
      </c>
      <c r="B1287" s="126" t="s">
        <v>47</v>
      </c>
      <c r="C1287" s="32">
        <f>+C1264</f>
        <v>7200</v>
      </c>
      <c r="D1287" s="31"/>
      <c r="E1287" s="32">
        <f>+D1264</f>
        <v>286000</v>
      </c>
      <c r="F1287" s="32"/>
      <c r="G1287" s="32"/>
      <c r="H1287" s="55">
        <f>+F1264</f>
        <v>70000</v>
      </c>
      <c r="I1287" s="32">
        <f>+E1264</f>
        <v>226875</v>
      </c>
      <c r="J1287" s="100">
        <f t="shared" si="708"/>
        <v>-3675</v>
      </c>
      <c r="K1287" s="143" t="b">
        <f>J1287=I1264</f>
        <v>1</v>
      </c>
      <c r="L1287" s="5"/>
      <c r="M1287" s="5"/>
      <c r="N1287" s="5"/>
      <c r="O1287" s="5"/>
    </row>
    <row r="1288" spans="1:15">
      <c r="A1288" s="121" t="str">
        <f t="shared" ref="A1288:A1296" si="709">+A1287</f>
        <v>NOVEMBRE</v>
      </c>
      <c r="B1288" s="127" t="s">
        <v>31</v>
      </c>
      <c r="C1288" s="32">
        <f>+C1265</f>
        <v>10095</v>
      </c>
      <c r="D1288" s="118"/>
      <c r="E1288" s="32">
        <f>+D1265</f>
        <v>70500</v>
      </c>
      <c r="F1288" s="51"/>
      <c r="G1288" s="51"/>
      <c r="H1288" s="55">
        <f>+F1265</f>
        <v>0</v>
      </c>
      <c r="I1288" s="32">
        <f>+E1265</f>
        <v>73000</v>
      </c>
      <c r="J1288" s="123">
        <f>+SUM(C1288:G1288)-(H1288+I1288)</f>
        <v>7595</v>
      </c>
      <c r="K1288" s="143" t="b">
        <f t="shared" ref="K1288:K1296" si="710">J1288=I1265</f>
        <v>1</v>
      </c>
      <c r="L1288" s="5"/>
      <c r="M1288" s="5"/>
      <c r="N1288" s="5"/>
      <c r="O1288" s="5"/>
    </row>
    <row r="1289" spans="1:15">
      <c r="A1289" s="121" t="str">
        <f t="shared" si="709"/>
        <v>NOVEMBRE</v>
      </c>
      <c r="B1289" s="128" t="s">
        <v>84</v>
      </c>
      <c r="C1289" s="119">
        <f>+C1266</f>
        <v>233614</v>
      </c>
      <c r="D1289" s="122"/>
      <c r="E1289" s="119">
        <f>+D1266</f>
        <v>0</v>
      </c>
      <c r="F1289" s="136"/>
      <c r="G1289" s="136"/>
      <c r="H1289" s="154">
        <f>+F1266</f>
        <v>0</v>
      </c>
      <c r="I1289" s="119">
        <f>+E1266</f>
        <v>0</v>
      </c>
      <c r="J1289" s="120">
        <f>+SUM(C1289:G1289)-(H1289+I1289)</f>
        <v>233614</v>
      </c>
      <c r="K1289" s="143" t="b">
        <f t="shared" si="710"/>
        <v>1</v>
      </c>
      <c r="L1289" s="5"/>
      <c r="M1289" s="5"/>
      <c r="N1289" s="5"/>
      <c r="O1289" s="5"/>
    </row>
    <row r="1290" spans="1:15">
      <c r="A1290" s="121" t="str">
        <f t="shared" si="709"/>
        <v>NOVEMBRE</v>
      </c>
      <c r="B1290" s="128" t="s">
        <v>83</v>
      </c>
      <c r="C1290" s="119">
        <f>+C1267</f>
        <v>249769</v>
      </c>
      <c r="D1290" s="122"/>
      <c r="E1290" s="119">
        <f>+D1267</f>
        <v>0</v>
      </c>
      <c r="F1290" s="136"/>
      <c r="G1290" s="136"/>
      <c r="H1290" s="154">
        <f>+F1267</f>
        <v>0</v>
      </c>
      <c r="I1290" s="119">
        <f>+E1267</f>
        <v>0</v>
      </c>
      <c r="J1290" s="120">
        <f t="shared" ref="J1290:J1296" si="711">+SUM(C1290:G1290)-(H1290+I1290)</f>
        <v>249769</v>
      </c>
      <c r="K1290" s="143" t="b">
        <f t="shared" si="710"/>
        <v>1</v>
      </c>
      <c r="L1290" s="5"/>
      <c r="M1290" s="5"/>
      <c r="N1290" s="5"/>
      <c r="O1290" s="5"/>
    </row>
    <row r="1291" spans="1:15">
      <c r="A1291" s="121" t="str">
        <f t="shared" si="709"/>
        <v>NOVEMBRE</v>
      </c>
      <c r="B1291" s="126" t="s">
        <v>143</v>
      </c>
      <c r="C1291" s="32">
        <f>+C1268</f>
        <v>3550</v>
      </c>
      <c r="D1291" s="31"/>
      <c r="E1291" s="32">
        <f>+D1268</f>
        <v>43000</v>
      </c>
      <c r="F1291" s="32"/>
      <c r="G1291" s="103"/>
      <c r="H1291" s="55">
        <f>+F1268</f>
        <v>0</v>
      </c>
      <c r="I1291" s="32">
        <f>+E1268</f>
        <v>52550</v>
      </c>
      <c r="J1291" s="30">
        <f t="shared" si="711"/>
        <v>-6000</v>
      </c>
      <c r="K1291" s="143" t="b">
        <f t="shared" si="710"/>
        <v>1</v>
      </c>
      <c r="L1291" s="5"/>
      <c r="M1291" s="5"/>
      <c r="N1291" s="5"/>
      <c r="O1291" s="5"/>
    </row>
    <row r="1292" spans="1:15">
      <c r="A1292" s="121" t="str">
        <f t="shared" si="709"/>
        <v>NOVEMBRE</v>
      </c>
      <c r="B1292" s="126" t="s">
        <v>142</v>
      </c>
      <c r="C1292" s="32">
        <f t="shared" ref="C1292:C1296" si="712">+C1269</f>
        <v>61300</v>
      </c>
      <c r="D1292" s="31"/>
      <c r="E1292" s="32">
        <f t="shared" ref="E1292:E1296" si="713">+D1269</f>
        <v>53000</v>
      </c>
      <c r="F1292" s="32"/>
      <c r="G1292" s="103"/>
      <c r="H1292" s="55">
        <f t="shared" ref="H1292:H1296" si="714">+F1269</f>
        <v>20000</v>
      </c>
      <c r="I1292" s="32">
        <f t="shared" ref="I1292:I1296" si="715">+E1269</f>
        <v>45900</v>
      </c>
      <c r="J1292" s="30">
        <f t="shared" si="711"/>
        <v>48400</v>
      </c>
      <c r="K1292" s="143" t="b">
        <f t="shared" si="710"/>
        <v>1</v>
      </c>
      <c r="L1292" s="5"/>
      <c r="M1292" s="5"/>
      <c r="N1292" s="5"/>
      <c r="O1292" s="5"/>
    </row>
    <row r="1293" spans="1:15">
      <c r="A1293" s="121" t="str">
        <f t="shared" si="709"/>
        <v>NOVEMBRE</v>
      </c>
      <c r="B1293" s="126" t="s">
        <v>30</v>
      </c>
      <c r="C1293" s="32">
        <f t="shared" si="712"/>
        <v>10800</v>
      </c>
      <c r="D1293" s="31"/>
      <c r="E1293" s="32">
        <f t="shared" si="713"/>
        <v>488000</v>
      </c>
      <c r="F1293" s="32"/>
      <c r="G1293" s="103"/>
      <c r="H1293" s="55">
        <f t="shared" si="714"/>
        <v>0</v>
      </c>
      <c r="I1293" s="32">
        <f t="shared" si="715"/>
        <v>492000</v>
      </c>
      <c r="J1293" s="30">
        <f t="shared" si="711"/>
        <v>6800</v>
      </c>
      <c r="K1293" s="143" t="b">
        <f t="shared" si="710"/>
        <v>1</v>
      </c>
      <c r="L1293" s="5"/>
      <c r="M1293" s="5"/>
      <c r="N1293" s="5"/>
      <c r="O1293" s="5"/>
    </row>
    <row r="1294" spans="1:15">
      <c r="A1294" s="121" t="str">
        <f>+A1292</f>
        <v>NOVEMBRE</v>
      </c>
      <c r="B1294" s="126" t="s">
        <v>93</v>
      </c>
      <c r="C1294" s="32">
        <f t="shared" si="712"/>
        <v>9500</v>
      </c>
      <c r="D1294" s="31"/>
      <c r="E1294" s="32">
        <f t="shared" si="713"/>
        <v>20000</v>
      </c>
      <c r="F1294" s="32"/>
      <c r="G1294" s="103"/>
      <c r="H1294" s="55">
        <f t="shared" si="714"/>
        <v>0</v>
      </c>
      <c r="I1294" s="32">
        <f t="shared" si="715"/>
        <v>24000</v>
      </c>
      <c r="J1294" s="30">
        <f t="shared" si="711"/>
        <v>5500</v>
      </c>
      <c r="K1294" s="143" t="b">
        <f t="shared" si="710"/>
        <v>1</v>
      </c>
      <c r="L1294" s="5"/>
      <c r="M1294" s="5"/>
      <c r="N1294" s="5"/>
      <c r="O1294" s="5"/>
    </row>
    <row r="1295" spans="1:15">
      <c r="A1295" s="121" t="str">
        <f>+A1293</f>
        <v>NOVEMBRE</v>
      </c>
      <c r="B1295" s="126" t="s">
        <v>29</v>
      </c>
      <c r="C1295" s="32">
        <f t="shared" si="712"/>
        <v>21200</v>
      </c>
      <c r="D1295" s="31"/>
      <c r="E1295" s="32">
        <f t="shared" si="713"/>
        <v>543000</v>
      </c>
      <c r="F1295" s="32"/>
      <c r="G1295" s="103"/>
      <c r="H1295" s="55">
        <f t="shared" si="714"/>
        <v>0</v>
      </c>
      <c r="I1295" s="32">
        <f t="shared" si="715"/>
        <v>533500</v>
      </c>
      <c r="J1295" s="30">
        <f t="shared" si="711"/>
        <v>30700</v>
      </c>
      <c r="K1295" s="143" t="b">
        <f t="shared" si="710"/>
        <v>1</v>
      </c>
      <c r="L1295" s="5"/>
      <c r="M1295" s="5"/>
      <c r="N1295" s="5"/>
      <c r="O1295" s="5"/>
    </row>
    <row r="1296" spans="1:15">
      <c r="A1296" s="121" t="str">
        <f t="shared" si="709"/>
        <v>NOVEMBRE</v>
      </c>
      <c r="B1296" s="127" t="s">
        <v>112</v>
      </c>
      <c r="C1296" s="32">
        <f t="shared" si="712"/>
        <v>26193</v>
      </c>
      <c r="D1296" s="118"/>
      <c r="E1296" s="32">
        <f t="shared" si="713"/>
        <v>36000</v>
      </c>
      <c r="F1296" s="51"/>
      <c r="G1296" s="137"/>
      <c r="H1296" s="55">
        <f t="shared" si="714"/>
        <v>0</v>
      </c>
      <c r="I1296" s="32">
        <f t="shared" si="715"/>
        <v>53000</v>
      </c>
      <c r="J1296" s="30">
        <f t="shared" si="711"/>
        <v>9193</v>
      </c>
      <c r="K1296" s="143" t="b">
        <f t="shared" si="710"/>
        <v>1</v>
      </c>
      <c r="L1296" s="5"/>
      <c r="M1296" s="5"/>
      <c r="N1296" s="5"/>
      <c r="O1296" s="5"/>
    </row>
    <row r="1297" spans="1:15">
      <c r="A1297" s="34" t="s">
        <v>60</v>
      </c>
      <c r="B1297" s="35"/>
      <c r="C1297" s="35"/>
      <c r="D1297" s="35"/>
      <c r="E1297" s="35"/>
      <c r="F1297" s="35"/>
      <c r="G1297" s="35"/>
      <c r="H1297" s="35"/>
      <c r="I1297" s="35"/>
      <c r="J1297" s="36"/>
      <c r="K1297" s="142"/>
      <c r="L1297" s="5"/>
      <c r="M1297" s="5"/>
      <c r="N1297" s="5"/>
      <c r="O1297" s="5"/>
    </row>
    <row r="1298" spans="1:15">
      <c r="A1298" s="121" t="str">
        <f>+A1296</f>
        <v>NOVEMBRE</v>
      </c>
      <c r="B1298" s="37" t="s">
        <v>61</v>
      </c>
      <c r="C1298" s="38">
        <f>+C1263</f>
        <v>1685107</v>
      </c>
      <c r="D1298" s="49"/>
      <c r="E1298" s="49">
        <f>D1263</f>
        <v>4090000</v>
      </c>
      <c r="F1298" s="49"/>
      <c r="G1298" s="124"/>
      <c r="H1298" s="51">
        <f>+F1263</f>
        <v>1994500</v>
      </c>
      <c r="I1298" s="125">
        <f>+E1263</f>
        <v>2854238</v>
      </c>
      <c r="J1298" s="30">
        <f>+SUM(C1298:G1298)-(H1298+I1298)</f>
        <v>926369</v>
      </c>
      <c r="K1298" s="143" t="b">
        <f>J1298=I1263</f>
        <v>1</v>
      </c>
      <c r="L1298" s="5"/>
      <c r="M1298" s="5"/>
      <c r="N1298" s="5"/>
      <c r="O1298" s="5"/>
    </row>
    <row r="1299" spans="1:15">
      <c r="A1299" s="43" t="s">
        <v>62</v>
      </c>
      <c r="B1299" s="24"/>
      <c r="C1299" s="35"/>
      <c r="D1299" s="24"/>
      <c r="E1299" s="24"/>
      <c r="F1299" s="24"/>
      <c r="G1299" s="24"/>
      <c r="H1299" s="24"/>
      <c r="I1299" s="24"/>
      <c r="J1299" s="36"/>
      <c r="K1299" s="142"/>
      <c r="L1299" s="5"/>
      <c r="M1299" s="5"/>
      <c r="N1299" s="5"/>
      <c r="O1299" s="5"/>
    </row>
    <row r="1300" spans="1:15">
      <c r="A1300" s="121" t="str">
        <f>+A1298</f>
        <v>NOVEMBRE</v>
      </c>
      <c r="B1300" s="37" t="s">
        <v>155</v>
      </c>
      <c r="C1300" s="124">
        <f>+C1261</f>
        <v>6762063</v>
      </c>
      <c r="D1300" s="131">
        <f>+G1261</f>
        <v>0</v>
      </c>
      <c r="E1300" s="49"/>
      <c r="F1300" s="49"/>
      <c r="G1300" s="49"/>
      <c r="H1300" s="51">
        <f>+F1261</f>
        <v>1000000</v>
      </c>
      <c r="I1300" s="53">
        <f>+E1261</f>
        <v>23345</v>
      </c>
      <c r="J1300" s="30">
        <f>+SUM(C1300:G1300)-(H1300+I1300)</f>
        <v>5738718</v>
      </c>
      <c r="K1300" s="143" t="b">
        <f>+J1300=I1261</f>
        <v>1</v>
      </c>
      <c r="L1300" s="5"/>
      <c r="M1300" s="5"/>
      <c r="N1300" s="5"/>
      <c r="O1300" s="5"/>
    </row>
    <row r="1301" spans="1:15">
      <c r="A1301" s="121" t="str">
        <f t="shared" ref="A1301" si="716">+A1300</f>
        <v>NOVEMBRE</v>
      </c>
      <c r="B1301" s="37" t="s">
        <v>64</v>
      </c>
      <c r="C1301" s="124">
        <f>+C1262</f>
        <v>23107840</v>
      </c>
      <c r="D1301" s="49">
        <f>+G1262</f>
        <v>0</v>
      </c>
      <c r="E1301" s="48"/>
      <c r="F1301" s="48"/>
      <c r="G1301" s="48"/>
      <c r="H1301" s="32">
        <f>+F1262</f>
        <v>3000000</v>
      </c>
      <c r="I1301" s="50">
        <f>+E1262</f>
        <v>4020633</v>
      </c>
      <c r="J1301" s="30">
        <f>SUM(C1301:G1301)-(H1301+I1301)</f>
        <v>16087207</v>
      </c>
      <c r="K1301" s="143" t="b">
        <f>+J1301=I1262</f>
        <v>1</v>
      </c>
      <c r="L1301" s="5"/>
      <c r="M1301" s="5"/>
      <c r="N1301" s="5"/>
      <c r="O1301" s="5"/>
    </row>
    <row r="1302" spans="1:15" ht="15.75">
      <c r="C1302" s="140">
        <f>SUM(C1286:C1301)</f>
        <v>32188231</v>
      </c>
      <c r="I1302" s="139">
        <f>SUM(I1286:I1301)</f>
        <v>8513041</v>
      </c>
      <c r="J1302" s="104">
        <f>+SUM(J1285:J1301)</f>
        <v>23367297</v>
      </c>
      <c r="K1302" s="5" t="b">
        <f>J1302=I1274</f>
        <v>1</v>
      </c>
      <c r="L1302" s="5"/>
      <c r="M1302" s="5"/>
      <c r="N1302" s="5"/>
      <c r="O1302" s="5"/>
    </row>
    <row r="1303" spans="1:15">
      <c r="G1303" s="9"/>
      <c r="L1303" s="5"/>
      <c r="M1303" s="5"/>
      <c r="N1303" s="5"/>
      <c r="O1303" s="5"/>
    </row>
    <row r="1304" spans="1:15">
      <c r="A1304" s="16" t="s">
        <v>52</v>
      </c>
      <c r="B1304" s="16"/>
      <c r="C1304" s="16"/>
      <c r="D1304" s="17"/>
      <c r="E1304" s="17"/>
      <c r="F1304" s="17"/>
      <c r="G1304" s="17"/>
      <c r="H1304" s="17"/>
      <c r="I1304" s="17"/>
      <c r="L1304" s="5"/>
      <c r="M1304" s="5"/>
      <c r="N1304" s="5"/>
      <c r="O1304" s="5"/>
    </row>
    <row r="1305" spans="1:15">
      <c r="A1305" s="18" t="s">
        <v>151</v>
      </c>
      <c r="B1305" s="18"/>
      <c r="C1305" s="18"/>
      <c r="D1305" s="18"/>
      <c r="E1305" s="18"/>
      <c r="F1305" s="18"/>
      <c r="G1305" s="18"/>
      <c r="H1305" s="18"/>
      <c r="I1305" s="18"/>
      <c r="J1305" s="18"/>
      <c r="L1305" s="5"/>
      <c r="M1305" s="5"/>
      <c r="N1305" s="5"/>
      <c r="O1305" s="5"/>
    </row>
    <row r="1306" spans="1:15">
      <c r="A1306" s="19"/>
      <c r="B1306" s="17"/>
      <c r="C1306" s="20"/>
      <c r="D1306" s="20"/>
      <c r="E1306" s="20"/>
      <c r="F1306" s="20"/>
      <c r="G1306" s="20"/>
      <c r="H1306" s="17"/>
      <c r="I1306" s="17"/>
      <c r="L1306" s="5"/>
      <c r="M1306" s="5"/>
      <c r="N1306" s="5"/>
      <c r="O1306" s="5"/>
    </row>
    <row r="1307" spans="1:15">
      <c r="A1307" s="166" t="s">
        <v>53</v>
      </c>
      <c r="B1307" s="168" t="s">
        <v>54</v>
      </c>
      <c r="C1307" s="170" t="s">
        <v>148</v>
      </c>
      <c r="D1307" s="171" t="s">
        <v>55</v>
      </c>
      <c r="E1307" s="172"/>
      <c r="F1307" s="172"/>
      <c r="G1307" s="173"/>
      <c r="H1307" s="174" t="s">
        <v>56</v>
      </c>
      <c r="I1307" s="162" t="s">
        <v>57</v>
      </c>
      <c r="J1307" s="17"/>
      <c r="L1307" s="5"/>
      <c r="M1307" s="5"/>
      <c r="N1307" s="5"/>
      <c r="O1307" s="5"/>
    </row>
    <row r="1308" spans="1:15" ht="25.5">
      <c r="A1308" s="167"/>
      <c r="B1308" s="169"/>
      <c r="C1308" s="22"/>
      <c r="D1308" s="21" t="s">
        <v>24</v>
      </c>
      <c r="E1308" s="21" t="s">
        <v>25</v>
      </c>
      <c r="F1308" s="22" t="s">
        <v>122</v>
      </c>
      <c r="G1308" s="21" t="s">
        <v>58</v>
      </c>
      <c r="H1308" s="175"/>
      <c r="I1308" s="163"/>
      <c r="J1308" s="164" t="s">
        <v>149</v>
      </c>
      <c r="K1308" s="142"/>
      <c r="L1308" s="5"/>
      <c r="M1308" s="5"/>
      <c r="N1308" s="5"/>
      <c r="O1308" s="5"/>
    </row>
    <row r="1309" spans="1:15">
      <c r="A1309" s="23"/>
      <c r="B1309" s="24" t="s">
        <v>59</v>
      </c>
      <c r="C1309" s="25"/>
      <c r="D1309" s="25"/>
      <c r="E1309" s="25"/>
      <c r="F1309" s="25"/>
      <c r="G1309" s="25"/>
      <c r="H1309" s="25"/>
      <c r="I1309" s="26"/>
      <c r="J1309" s="165"/>
      <c r="K1309" s="142"/>
      <c r="L1309" s="5"/>
      <c r="M1309" s="5"/>
      <c r="N1309" s="5"/>
      <c r="O1309" s="5"/>
    </row>
    <row r="1310" spans="1:15">
      <c r="A1310" s="121" t="s">
        <v>90</v>
      </c>
      <c r="B1310" s="126" t="s">
        <v>152</v>
      </c>
      <c r="C1310" s="32">
        <f>+C1259</f>
        <v>6757</v>
      </c>
      <c r="D1310" s="31"/>
      <c r="E1310" s="32">
        <f>+D1259</f>
        <v>337000</v>
      </c>
      <c r="F1310" s="32"/>
      <c r="G1310" s="32"/>
      <c r="H1310" s="55">
        <f>+F1259</f>
        <v>0</v>
      </c>
      <c r="I1310" s="32">
        <f>+E1259</f>
        <v>314650</v>
      </c>
      <c r="J1310" s="30">
        <f>+SUM(C1310:G1310)-(H1310+I1310)</f>
        <v>29107</v>
      </c>
      <c r="K1310" s="143" t="b">
        <f>J1310=I1259</f>
        <v>1</v>
      </c>
      <c r="L1310" s="5"/>
      <c r="M1310" s="5"/>
      <c r="N1310" s="5"/>
      <c r="O1310" s="5"/>
    </row>
    <row r="1311" spans="1:15">
      <c r="A1311" s="121" t="s">
        <v>90</v>
      </c>
      <c r="B1311" s="126" t="s">
        <v>47</v>
      </c>
      <c r="C1311" s="32">
        <f t="shared" ref="C1311:C1320" si="717">C1263</f>
        <v>1685107</v>
      </c>
      <c r="D1311" s="31"/>
      <c r="E1311" s="32">
        <f>+D1263</f>
        <v>4090000</v>
      </c>
      <c r="F1311" s="32"/>
      <c r="G1311" s="32"/>
      <c r="H1311" s="55">
        <f t="shared" ref="H1311:H1320" si="718">+F1263</f>
        <v>1994500</v>
      </c>
      <c r="I1311" s="32">
        <f t="shared" ref="I1311:I1320" si="719">+E1263</f>
        <v>2854238</v>
      </c>
      <c r="J1311" s="30">
        <f t="shared" ref="J1311:J1312" si="720">+SUM(C1311:G1311)-(H1311+I1311)</f>
        <v>926369</v>
      </c>
      <c r="K1311" s="143" t="b">
        <f t="shared" ref="K1311:K1321" si="721">J1311=I1263</f>
        <v>1</v>
      </c>
      <c r="L1311" s="5"/>
      <c r="M1311" s="5"/>
      <c r="N1311" s="5"/>
      <c r="O1311" s="5"/>
    </row>
    <row r="1312" spans="1:15">
      <c r="A1312" s="121" t="str">
        <f>+A1311</f>
        <v>OCTOBRE</v>
      </c>
      <c r="B1312" s="126" t="s">
        <v>31</v>
      </c>
      <c r="C1312" s="32">
        <f t="shared" si="717"/>
        <v>7200</v>
      </c>
      <c r="D1312" s="31"/>
      <c r="E1312" s="32">
        <f>+D1264</f>
        <v>286000</v>
      </c>
      <c r="F1312" s="32"/>
      <c r="G1312" s="32"/>
      <c r="H1312" s="55">
        <f t="shared" si="718"/>
        <v>70000</v>
      </c>
      <c r="I1312" s="32">
        <f t="shared" si="719"/>
        <v>226875</v>
      </c>
      <c r="J1312" s="100">
        <f t="shared" si="720"/>
        <v>-3675</v>
      </c>
      <c r="K1312" s="143" t="b">
        <f t="shared" si="721"/>
        <v>1</v>
      </c>
      <c r="L1312" s="5"/>
      <c r="M1312" s="5"/>
      <c r="N1312" s="5"/>
      <c r="O1312" s="5"/>
    </row>
    <row r="1313" spans="1:15">
      <c r="A1313" s="121" t="str">
        <f t="shared" ref="A1313:A1321" si="722">+A1312</f>
        <v>OCTOBRE</v>
      </c>
      <c r="B1313" s="127" t="s">
        <v>143</v>
      </c>
      <c r="C1313" s="32">
        <f t="shared" si="717"/>
        <v>10095</v>
      </c>
      <c r="D1313" s="118"/>
      <c r="E1313" s="32">
        <f>D1265</f>
        <v>70500</v>
      </c>
      <c r="F1313" s="51"/>
      <c r="G1313" s="51"/>
      <c r="H1313" s="55">
        <f t="shared" si="718"/>
        <v>0</v>
      </c>
      <c r="I1313" s="32">
        <f t="shared" si="719"/>
        <v>73000</v>
      </c>
      <c r="J1313" s="123">
        <f>+SUM(C1313:G1313)-(H1313+I1313)</f>
        <v>7595</v>
      </c>
      <c r="K1313" s="143" t="b">
        <f t="shared" si="721"/>
        <v>1</v>
      </c>
      <c r="L1313" s="5"/>
      <c r="M1313" s="5"/>
      <c r="N1313" s="5"/>
      <c r="O1313" s="5"/>
    </row>
    <row r="1314" spans="1:15">
      <c r="A1314" s="121" t="str">
        <f t="shared" si="722"/>
        <v>OCTOBRE</v>
      </c>
      <c r="B1314" s="128" t="s">
        <v>84</v>
      </c>
      <c r="C1314" s="119">
        <f t="shared" si="717"/>
        <v>233614</v>
      </c>
      <c r="D1314" s="122"/>
      <c r="E1314" s="119">
        <f t="shared" ref="E1314:E1318" si="723">+D1266</f>
        <v>0</v>
      </c>
      <c r="F1314" s="136"/>
      <c r="G1314" s="136"/>
      <c r="H1314" s="154">
        <f t="shared" si="718"/>
        <v>0</v>
      </c>
      <c r="I1314" s="119">
        <f t="shared" si="719"/>
        <v>0</v>
      </c>
      <c r="J1314" s="120">
        <f>+SUM(C1314:G1314)-(H1314+I1314)</f>
        <v>233614</v>
      </c>
      <c r="K1314" s="143" t="b">
        <f t="shared" si="721"/>
        <v>1</v>
      </c>
      <c r="L1314" s="5"/>
      <c r="M1314" s="5"/>
      <c r="N1314" s="5"/>
      <c r="O1314" s="5"/>
    </row>
    <row r="1315" spans="1:15">
      <c r="A1315" s="121" t="str">
        <f t="shared" si="722"/>
        <v>OCTOBRE</v>
      </c>
      <c r="B1315" s="128" t="s">
        <v>83</v>
      </c>
      <c r="C1315" s="119">
        <f t="shared" si="717"/>
        <v>249769</v>
      </c>
      <c r="D1315" s="122"/>
      <c r="E1315" s="119">
        <f t="shared" si="723"/>
        <v>0</v>
      </c>
      <c r="F1315" s="136"/>
      <c r="G1315" s="136"/>
      <c r="H1315" s="154">
        <f t="shared" si="718"/>
        <v>0</v>
      </c>
      <c r="I1315" s="119">
        <f t="shared" si="719"/>
        <v>0</v>
      </c>
      <c r="J1315" s="120">
        <f t="shared" ref="J1315:J1321" si="724">+SUM(C1315:G1315)-(H1315+I1315)</f>
        <v>249769</v>
      </c>
      <c r="K1315" s="143" t="b">
        <f t="shared" si="721"/>
        <v>1</v>
      </c>
      <c r="L1315" s="5"/>
      <c r="M1315" s="5"/>
      <c r="N1315" s="5"/>
      <c r="O1315" s="5"/>
    </row>
    <row r="1316" spans="1:15">
      <c r="A1316" s="121" t="str">
        <f t="shared" si="722"/>
        <v>OCTOBRE</v>
      </c>
      <c r="B1316" s="126" t="s">
        <v>142</v>
      </c>
      <c r="C1316" s="32">
        <f t="shared" si="717"/>
        <v>3550</v>
      </c>
      <c r="D1316" s="31"/>
      <c r="E1316" s="32">
        <f t="shared" si="723"/>
        <v>43000</v>
      </c>
      <c r="F1316" s="32"/>
      <c r="G1316" s="103"/>
      <c r="H1316" s="55">
        <f t="shared" si="718"/>
        <v>0</v>
      </c>
      <c r="I1316" s="32">
        <f t="shared" si="719"/>
        <v>52550</v>
      </c>
      <c r="J1316" s="30">
        <f t="shared" si="724"/>
        <v>-6000</v>
      </c>
      <c r="K1316" s="143" t="b">
        <f t="shared" si="721"/>
        <v>1</v>
      </c>
      <c r="L1316" s="5"/>
      <c r="M1316" s="5"/>
      <c r="N1316" s="5"/>
      <c r="O1316" s="5"/>
    </row>
    <row r="1317" spans="1:15">
      <c r="A1317" s="121" t="str">
        <f t="shared" si="722"/>
        <v>OCTOBRE</v>
      </c>
      <c r="B1317" s="126" t="s">
        <v>30</v>
      </c>
      <c r="C1317" s="32">
        <f t="shared" si="717"/>
        <v>61300</v>
      </c>
      <c r="D1317" s="31"/>
      <c r="E1317" s="32">
        <f t="shared" si="723"/>
        <v>53000</v>
      </c>
      <c r="F1317" s="32"/>
      <c r="G1317" s="103"/>
      <c r="H1317" s="55">
        <f t="shared" si="718"/>
        <v>20000</v>
      </c>
      <c r="I1317" s="32">
        <f t="shared" si="719"/>
        <v>45900</v>
      </c>
      <c r="J1317" s="30">
        <f t="shared" si="724"/>
        <v>48400</v>
      </c>
      <c r="K1317" s="143" t="b">
        <f t="shared" si="721"/>
        <v>1</v>
      </c>
      <c r="L1317" s="5"/>
      <c r="M1317" s="5"/>
      <c r="N1317" s="5"/>
      <c r="O1317" s="5"/>
    </row>
    <row r="1318" spans="1:15">
      <c r="A1318" s="121" t="str">
        <f t="shared" si="722"/>
        <v>OCTOBRE</v>
      </c>
      <c r="B1318" s="126" t="s">
        <v>93</v>
      </c>
      <c r="C1318" s="32">
        <f t="shared" si="717"/>
        <v>10800</v>
      </c>
      <c r="D1318" s="31"/>
      <c r="E1318" s="32">
        <f t="shared" si="723"/>
        <v>488000</v>
      </c>
      <c r="F1318" s="32"/>
      <c r="G1318" s="103"/>
      <c r="H1318" s="55">
        <f t="shared" si="718"/>
        <v>0</v>
      </c>
      <c r="I1318" s="32">
        <f t="shared" si="719"/>
        <v>492000</v>
      </c>
      <c r="J1318" s="30">
        <f t="shared" si="724"/>
        <v>6800</v>
      </c>
      <c r="K1318" s="143" t="b">
        <f t="shared" si="721"/>
        <v>1</v>
      </c>
      <c r="L1318" s="5"/>
      <c r="M1318" s="5"/>
      <c r="N1318" s="5"/>
      <c r="O1318" s="5"/>
    </row>
    <row r="1319" spans="1:15">
      <c r="A1319" s="121" t="str">
        <f>+A1317</f>
        <v>OCTOBRE</v>
      </c>
      <c r="B1319" s="126" t="s">
        <v>29</v>
      </c>
      <c r="C1319" s="32">
        <f t="shared" si="717"/>
        <v>9500</v>
      </c>
      <c r="D1319" s="31"/>
      <c r="E1319" s="32">
        <f>+D1271</f>
        <v>20000</v>
      </c>
      <c r="F1319" s="32"/>
      <c r="G1319" s="103"/>
      <c r="H1319" s="55">
        <f t="shared" si="718"/>
        <v>0</v>
      </c>
      <c r="I1319" s="32">
        <f t="shared" si="719"/>
        <v>24000</v>
      </c>
      <c r="J1319" s="30">
        <f t="shared" ref="J1319" si="725">+SUM(C1319:G1319)-(H1319+I1319)</f>
        <v>5500</v>
      </c>
      <c r="K1319" s="143" t="b">
        <f t="shared" si="721"/>
        <v>1</v>
      </c>
      <c r="L1319" s="5"/>
      <c r="M1319" s="5"/>
      <c r="N1319" s="5"/>
      <c r="O1319" s="5"/>
    </row>
    <row r="1320" spans="1:15">
      <c r="A1320" s="121" t="str">
        <f>+A1318</f>
        <v>OCTOBRE</v>
      </c>
      <c r="B1320" s="126" t="s">
        <v>146</v>
      </c>
      <c r="C1320" s="32">
        <f t="shared" si="717"/>
        <v>21200</v>
      </c>
      <c r="D1320" s="31"/>
      <c r="E1320" s="32">
        <f>+D1272</f>
        <v>543000</v>
      </c>
      <c r="F1320" s="32"/>
      <c r="G1320" s="103"/>
      <c r="H1320" s="55">
        <f t="shared" si="718"/>
        <v>0</v>
      </c>
      <c r="I1320" s="32">
        <f t="shared" si="719"/>
        <v>533500</v>
      </c>
      <c r="J1320" s="30">
        <f t="shared" si="724"/>
        <v>30700</v>
      </c>
      <c r="K1320" s="143" t="b">
        <f t="shared" si="721"/>
        <v>1</v>
      </c>
      <c r="L1320" s="5"/>
      <c r="M1320" s="5"/>
      <c r="N1320" s="5"/>
      <c r="O1320" s="5"/>
    </row>
    <row r="1321" spans="1:15">
      <c r="A1321" s="121" t="str">
        <f t="shared" si="722"/>
        <v>OCTOBRE</v>
      </c>
      <c r="B1321" s="127" t="s">
        <v>112</v>
      </c>
      <c r="C1321" s="32">
        <f t="shared" ref="C1321" si="726">C1273</f>
        <v>26193</v>
      </c>
      <c r="D1321" s="118"/>
      <c r="E1321" s="32">
        <f t="shared" ref="E1321" si="727">+D1273</f>
        <v>36000</v>
      </c>
      <c r="F1321" s="51"/>
      <c r="G1321" s="137"/>
      <c r="H1321" s="55">
        <f t="shared" ref="H1321" si="728">+F1273</f>
        <v>0</v>
      </c>
      <c r="I1321" s="32">
        <f t="shared" ref="I1321" si="729">+E1273</f>
        <v>53000</v>
      </c>
      <c r="J1321" s="30">
        <f t="shared" si="724"/>
        <v>9193</v>
      </c>
      <c r="K1321" s="143" t="b">
        <f t="shared" si="721"/>
        <v>1</v>
      </c>
      <c r="L1321" s="5"/>
      <c r="M1321" s="5"/>
      <c r="N1321" s="5"/>
      <c r="O1321" s="5"/>
    </row>
    <row r="1322" spans="1:15">
      <c r="A1322" s="34" t="s">
        <v>60</v>
      </c>
      <c r="B1322" s="35"/>
      <c r="C1322" s="35"/>
      <c r="D1322" s="35"/>
      <c r="E1322" s="35"/>
      <c r="F1322" s="35"/>
      <c r="G1322" s="35"/>
      <c r="H1322" s="35"/>
      <c r="I1322" s="35"/>
      <c r="J1322" s="36"/>
      <c r="K1322" s="142"/>
      <c r="L1322" s="5"/>
      <c r="M1322" s="5"/>
      <c r="N1322" s="5"/>
      <c r="O1322" s="5"/>
    </row>
    <row r="1323" spans="1:15">
      <c r="A1323" s="121" t="str">
        <f>+A1321</f>
        <v>OCTOBRE</v>
      </c>
      <c r="B1323" s="37" t="s">
        <v>61</v>
      </c>
      <c r="C1323" s="38">
        <f>C1262</f>
        <v>23107840</v>
      </c>
      <c r="D1323" s="49"/>
      <c r="E1323" s="49">
        <f>D1262</f>
        <v>0</v>
      </c>
      <c r="F1323" s="49"/>
      <c r="G1323" s="124"/>
      <c r="H1323" s="51">
        <f>+F1262</f>
        <v>3000000</v>
      </c>
      <c r="I1323" s="125">
        <f>+E1262</f>
        <v>4020633</v>
      </c>
      <c r="J1323" s="30">
        <f>+SUM(C1323:G1323)-(H1323+I1323)</f>
        <v>16087207</v>
      </c>
      <c r="K1323" s="143" t="b">
        <f>J1323=I1262</f>
        <v>1</v>
      </c>
      <c r="L1323" s="5"/>
      <c r="M1323" s="5"/>
      <c r="N1323" s="5"/>
      <c r="O1323" s="5"/>
    </row>
    <row r="1324" spans="1:15">
      <c r="A1324" s="43" t="s">
        <v>62</v>
      </c>
      <c r="B1324" s="24"/>
      <c r="C1324" s="35"/>
      <c r="D1324" s="24"/>
      <c r="E1324" s="24"/>
      <c r="F1324" s="24"/>
      <c r="G1324" s="24"/>
      <c r="H1324" s="24"/>
      <c r="I1324" s="24"/>
      <c r="J1324" s="36"/>
      <c r="K1324" s="142"/>
      <c r="L1324" s="5"/>
      <c r="M1324" s="5"/>
      <c r="N1324" s="5"/>
      <c r="O1324" s="5"/>
    </row>
    <row r="1325" spans="1:15">
      <c r="A1325" s="121" t="str">
        <f>+A1323</f>
        <v>OCTOBRE</v>
      </c>
      <c r="B1325" s="37" t="s">
        <v>155</v>
      </c>
      <c r="C1325" s="124">
        <f>C1260</f>
        <v>0</v>
      </c>
      <c r="D1325" s="131">
        <f>G1260</f>
        <v>0</v>
      </c>
      <c r="E1325" s="49"/>
      <c r="F1325" s="49"/>
      <c r="G1325" s="49"/>
      <c r="H1325" s="51">
        <f>+F1260</f>
        <v>0</v>
      </c>
      <c r="I1325" s="53">
        <f>+E1260</f>
        <v>114000</v>
      </c>
      <c r="J1325" s="30">
        <f>+SUM(C1325:G1325)-(H1325+I1325)</f>
        <v>-114000</v>
      </c>
      <c r="K1325" s="143" t="b">
        <f>+J1325=I1260</f>
        <v>0</v>
      </c>
      <c r="L1325" s="5"/>
      <c r="M1325" s="5"/>
      <c r="N1325" s="5"/>
      <c r="O1325" s="5"/>
    </row>
    <row r="1326" spans="1:15">
      <c r="A1326" s="121" t="str">
        <f t="shared" ref="A1326" si="730">+A1325</f>
        <v>OCTOBRE</v>
      </c>
      <c r="B1326" s="37" t="s">
        <v>64</v>
      </c>
      <c r="C1326" s="124">
        <f>C1261</f>
        <v>6762063</v>
      </c>
      <c r="D1326" s="49">
        <f>G1261</f>
        <v>0</v>
      </c>
      <c r="E1326" s="48"/>
      <c r="F1326" s="48"/>
      <c r="G1326" s="48"/>
      <c r="H1326" s="32">
        <f>+F1261</f>
        <v>1000000</v>
      </c>
      <c r="I1326" s="50">
        <f>+E1261</f>
        <v>23345</v>
      </c>
      <c r="J1326" s="30">
        <f>SUM(C1326:G1326)-(H1326+I1326)</f>
        <v>5738718</v>
      </c>
      <c r="K1326" s="143" t="b">
        <f>+J1326=I1261</f>
        <v>1</v>
      </c>
      <c r="L1326" s="5"/>
      <c r="M1326" s="5"/>
      <c r="N1326" s="5"/>
      <c r="O1326" s="5"/>
    </row>
    <row r="1327" spans="1:15" ht="15.75">
      <c r="C1327" s="140">
        <f>SUM(C1311:C1326)</f>
        <v>32188231</v>
      </c>
      <c r="I1327" s="139">
        <f>SUM(I1311:I1326)</f>
        <v>8513041</v>
      </c>
      <c r="J1327" s="104">
        <f>+SUM(J1310:J1326)</f>
        <v>23249297</v>
      </c>
      <c r="K1327" s="5" t="b">
        <f>J1327=I1274</f>
        <v>0</v>
      </c>
      <c r="L1327" s="5"/>
      <c r="M1327" s="5"/>
      <c r="N1327" s="5"/>
      <c r="O1327" s="5"/>
    </row>
    <row r="1328" spans="1:15">
      <c r="G1328" s="9"/>
      <c r="L1328" s="5"/>
      <c r="M1328" s="5"/>
      <c r="N1328" s="5"/>
      <c r="O1328" s="5"/>
    </row>
    <row r="1329" spans="1:15">
      <c r="A1329" s="16" t="s">
        <v>52</v>
      </c>
      <c r="B1329" s="16"/>
      <c r="C1329" s="16"/>
      <c r="D1329" s="17"/>
      <c r="E1329" s="17"/>
      <c r="F1329" s="17"/>
      <c r="G1329" s="17"/>
      <c r="H1329" s="17"/>
      <c r="I1329" s="17"/>
      <c r="L1329" s="5"/>
      <c r="M1329" s="5"/>
      <c r="N1329" s="5"/>
      <c r="O1329" s="5"/>
    </row>
    <row r="1330" spans="1:15">
      <c r="A1330" s="18" t="s">
        <v>144</v>
      </c>
      <c r="B1330" s="18"/>
      <c r="C1330" s="18"/>
      <c r="D1330" s="18"/>
      <c r="E1330" s="18"/>
      <c r="F1330" s="18"/>
      <c r="G1330" s="18"/>
      <c r="H1330" s="18"/>
      <c r="I1330" s="18"/>
      <c r="J1330" s="18"/>
      <c r="L1330" s="5"/>
      <c r="M1330" s="5"/>
      <c r="N1330" s="5"/>
      <c r="O1330" s="5"/>
    </row>
    <row r="1331" spans="1:15">
      <c r="A1331" s="19"/>
      <c r="B1331" s="17"/>
      <c r="C1331" s="20"/>
      <c r="D1331" s="20"/>
      <c r="E1331" s="20"/>
      <c r="F1331" s="20"/>
      <c r="G1331" s="20"/>
      <c r="H1331" s="17"/>
      <c r="I1331" s="17"/>
      <c r="L1331" s="5"/>
      <c r="M1331" s="5"/>
      <c r="N1331" s="5"/>
      <c r="O1331" s="5"/>
    </row>
    <row r="1332" spans="1:15">
      <c r="A1332" s="166" t="s">
        <v>53</v>
      </c>
      <c r="B1332" s="168" t="s">
        <v>54</v>
      </c>
      <c r="C1332" s="170" t="s">
        <v>145</v>
      </c>
      <c r="D1332" s="171" t="s">
        <v>55</v>
      </c>
      <c r="E1332" s="172"/>
      <c r="F1332" s="172"/>
      <c r="G1332" s="173"/>
      <c r="H1332" s="174" t="s">
        <v>56</v>
      </c>
      <c r="I1332" s="162" t="s">
        <v>57</v>
      </c>
      <c r="J1332" s="17"/>
      <c r="L1332" s="5"/>
      <c r="M1332" s="5"/>
      <c r="N1332" s="5"/>
      <c r="O1332" s="5"/>
    </row>
    <row r="1333" spans="1:15" ht="25.5">
      <c r="A1333" s="167"/>
      <c r="B1333" s="169"/>
      <c r="C1333" s="22"/>
      <c r="D1333" s="21" t="s">
        <v>24</v>
      </c>
      <c r="E1333" s="21" t="s">
        <v>25</v>
      </c>
      <c r="F1333" s="22" t="s">
        <v>122</v>
      </c>
      <c r="G1333" s="21" t="s">
        <v>58</v>
      </c>
      <c r="H1333" s="175"/>
      <c r="I1333" s="163"/>
      <c r="J1333" s="164" t="s">
        <v>150</v>
      </c>
      <c r="K1333" s="142"/>
      <c r="L1333" s="5"/>
      <c r="M1333" s="5"/>
      <c r="N1333" s="5"/>
      <c r="O1333" s="5"/>
    </row>
    <row r="1334" spans="1:15">
      <c r="A1334" s="23"/>
      <c r="B1334" s="24" t="s">
        <v>59</v>
      </c>
      <c r="C1334" s="25"/>
      <c r="D1334" s="25"/>
      <c r="E1334" s="25"/>
      <c r="F1334" s="25"/>
      <c r="G1334" s="25"/>
      <c r="H1334" s="25"/>
      <c r="I1334" s="26"/>
      <c r="J1334" s="165"/>
      <c r="K1334" s="142"/>
      <c r="L1334" s="5"/>
      <c r="M1334" s="5"/>
      <c r="N1334" s="5"/>
      <c r="O1334" s="5"/>
    </row>
    <row r="1335" spans="1:15">
      <c r="A1335" s="121" t="s">
        <v>79</v>
      </c>
      <c r="B1335" s="126" t="s">
        <v>47</v>
      </c>
      <c r="C1335" s="32" t="e">
        <f>#REF!</f>
        <v>#REF!</v>
      </c>
      <c r="D1335" s="31"/>
      <c r="E1335" s="32" t="e">
        <f>+#REF!</f>
        <v>#REF!</v>
      </c>
      <c r="F1335" s="32"/>
      <c r="G1335" s="32"/>
      <c r="H1335" s="55" t="e">
        <f>+#REF!</f>
        <v>#REF!</v>
      </c>
      <c r="I1335" s="32" t="e">
        <f>+#REF!</f>
        <v>#REF!</v>
      </c>
      <c r="J1335" s="30" t="e">
        <f t="shared" ref="J1335:J1336" si="731">+SUM(C1335:G1335)-(H1335+I1335)</f>
        <v>#REF!</v>
      </c>
      <c r="K1335" s="143" t="e">
        <f>J1335=#REF!</f>
        <v>#REF!</v>
      </c>
      <c r="L1335" s="5"/>
      <c r="M1335" s="5"/>
      <c r="N1335" s="5"/>
      <c r="O1335" s="5"/>
    </row>
    <row r="1336" spans="1:15">
      <c r="A1336" s="121" t="str">
        <f>+A1335</f>
        <v>SEPTEMBRE</v>
      </c>
      <c r="B1336" s="126" t="s">
        <v>31</v>
      </c>
      <c r="C1336" s="32" t="e">
        <f>#REF!</f>
        <v>#REF!</v>
      </c>
      <c r="D1336" s="31"/>
      <c r="E1336" s="32" t="e">
        <f>+#REF!</f>
        <v>#REF!</v>
      </c>
      <c r="F1336" s="32"/>
      <c r="G1336" s="32"/>
      <c r="H1336" s="55" t="e">
        <f>+#REF!</f>
        <v>#REF!</v>
      </c>
      <c r="I1336" s="32" t="e">
        <f>+#REF!</f>
        <v>#REF!</v>
      </c>
      <c r="J1336" s="100" t="e">
        <f t="shared" si="731"/>
        <v>#REF!</v>
      </c>
      <c r="K1336" s="143" t="e">
        <f>J1336=#REF!</f>
        <v>#REF!</v>
      </c>
      <c r="L1336" s="5"/>
      <c r="M1336" s="5"/>
      <c r="N1336" s="5"/>
      <c r="O1336" s="5"/>
    </row>
    <row r="1337" spans="1:15">
      <c r="A1337" s="121" t="str">
        <f t="shared" ref="A1337:A1344" si="732">+A1336</f>
        <v>SEPTEMBRE</v>
      </c>
      <c r="B1337" s="127" t="s">
        <v>143</v>
      </c>
      <c r="C1337" s="32" t="e">
        <f>#REF!</f>
        <v>#REF!</v>
      </c>
      <c r="D1337" s="118"/>
      <c r="E1337" s="32" t="e">
        <f>#REF!</f>
        <v>#REF!</v>
      </c>
      <c r="F1337" s="51"/>
      <c r="G1337" s="51"/>
      <c r="H1337" s="55" t="e">
        <f>+#REF!</f>
        <v>#REF!</v>
      </c>
      <c r="I1337" s="32" t="e">
        <f>+#REF!</f>
        <v>#REF!</v>
      </c>
      <c r="J1337" s="123" t="e">
        <f>+SUM(C1337:G1337)-(H1337+I1337)</f>
        <v>#REF!</v>
      </c>
      <c r="K1337" s="143" t="e">
        <f>J1337=#REF!</f>
        <v>#REF!</v>
      </c>
      <c r="L1337" s="5"/>
      <c r="M1337" s="5"/>
      <c r="N1337" s="5"/>
      <c r="O1337" s="5"/>
    </row>
    <row r="1338" spans="1:15">
      <c r="A1338" s="121" t="str">
        <f t="shared" si="732"/>
        <v>SEPTEMBRE</v>
      </c>
      <c r="B1338" s="128" t="s">
        <v>84</v>
      </c>
      <c r="C1338" s="119" t="e">
        <f>#REF!</f>
        <v>#REF!</v>
      </c>
      <c r="D1338" s="122"/>
      <c r="E1338" s="119" t="e">
        <f>+#REF!</f>
        <v>#REF!</v>
      </c>
      <c r="F1338" s="136"/>
      <c r="G1338" s="136"/>
      <c r="H1338" s="154" t="e">
        <f>+#REF!</f>
        <v>#REF!</v>
      </c>
      <c r="I1338" s="119" t="e">
        <f>+#REF!</f>
        <v>#REF!</v>
      </c>
      <c r="J1338" s="120" t="e">
        <f>+SUM(C1338:G1338)-(H1338+I1338)</f>
        <v>#REF!</v>
      </c>
      <c r="K1338" s="143" t="e">
        <f>J1338=#REF!</f>
        <v>#REF!</v>
      </c>
      <c r="L1338" s="5"/>
      <c r="M1338" s="5"/>
      <c r="N1338" s="5"/>
      <c r="O1338" s="5"/>
    </row>
    <row r="1339" spans="1:15">
      <c r="A1339" s="121" t="str">
        <f t="shared" si="732"/>
        <v>SEPTEMBRE</v>
      </c>
      <c r="B1339" s="128" t="s">
        <v>83</v>
      </c>
      <c r="C1339" s="119" t="e">
        <f>#REF!</f>
        <v>#REF!</v>
      </c>
      <c r="D1339" s="122"/>
      <c r="E1339" s="119" t="e">
        <f>+#REF!</f>
        <v>#REF!</v>
      </c>
      <c r="F1339" s="136"/>
      <c r="G1339" s="136"/>
      <c r="H1339" s="154" t="e">
        <f>+#REF!</f>
        <v>#REF!</v>
      </c>
      <c r="I1339" s="119" t="e">
        <f>+#REF!</f>
        <v>#REF!</v>
      </c>
      <c r="J1339" s="120" t="e">
        <f t="shared" ref="J1339:J1344" si="733">+SUM(C1339:G1339)-(H1339+I1339)</f>
        <v>#REF!</v>
      </c>
      <c r="K1339" s="143" t="e">
        <f>J1339=#REF!</f>
        <v>#REF!</v>
      </c>
      <c r="L1339" s="5"/>
      <c r="M1339" s="5"/>
      <c r="N1339" s="5"/>
      <c r="O1339" s="5"/>
    </row>
    <row r="1340" spans="1:15">
      <c r="A1340" s="121" t="str">
        <f t="shared" si="732"/>
        <v>SEPTEMBRE</v>
      </c>
      <c r="B1340" s="126" t="s">
        <v>142</v>
      </c>
      <c r="C1340" s="32" t="e">
        <f>#REF!</f>
        <v>#REF!</v>
      </c>
      <c r="D1340" s="31"/>
      <c r="E1340" s="32" t="e">
        <f>+#REF!</f>
        <v>#REF!</v>
      </c>
      <c r="F1340" s="32"/>
      <c r="G1340" s="103"/>
      <c r="H1340" s="55" t="e">
        <f>+#REF!</f>
        <v>#REF!</v>
      </c>
      <c r="I1340" s="32" t="e">
        <f>+#REF!</f>
        <v>#REF!</v>
      </c>
      <c r="J1340" s="30" t="e">
        <f t="shared" si="733"/>
        <v>#REF!</v>
      </c>
      <c r="K1340" s="143" t="e">
        <f>J1340=#REF!</f>
        <v>#REF!</v>
      </c>
      <c r="L1340" s="5"/>
      <c r="M1340" s="5"/>
      <c r="N1340" s="5"/>
      <c r="O1340" s="5"/>
    </row>
    <row r="1341" spans="1:15">
      <c r="A1341" s="121" t="str">
        <f t="shared" si="732"/>
        <v>SEPTEMBRE</v>
      </c>
      <c r="B1341" s="126" t="s">
        <v>30</v>
      </c>
      <c r="C1341" s="32" t="e">
        <f>#REF!</f>
        <v>#REF!</v>
      </c>
      <c r="D1341" s="31"/>
      <c r="E1341" s="32" t="e">
        <f>+#REF!</f>
        <v>#REF!</v>
      </c>
      <c r="F1341" s="32"/>
      <c r="G1341" s="103"/>
      <c r="H1341" s="55" t="e">
        <f>+#REF!</f>
        <v>#REF!</v>
      </c>
      <c r="I1341" s="32" t="e">
        <f>+#REF!</f>
        <v>#REF!</v>
      </c>
      <c r="J1341" s="30" t="e">
        <f t="shared" si="733"/>
        <v>#REF!</v>
      </c>
      <c r="K1341" s="143" t="e">
        <f>J1341=#REF!</f>
        <v>#REF!</v>
      </c>
      <c r="L1341" s="5"/>
      <c r="M1341" s="5"/>
      <c r="N1341" s="5"/>
      <c r="O1341" s="5"/>
    </row>
    <row r="1342" spans="1:15">
      <c r="A1342" s="121" t="str">
        <f t="shared" si="732"/>
        <v>SEPTEMBRE</v>
      </c>
      <c r="B1342" s="126" t="s">
        <v>93</v>
      </c>
      <c r="C1342" s="32" t="e">
        <f>#REF!</f>
        <v>#REF!</v>
      </c>
      <c r="D1342" s="31"/>
      <c r="E1342" s="32" t="e">
        <f>+#REF!</f>
        <v>#REF!</v>
      </c>
      <c r="F1342" s="32"/>
      <c r="G1342" s="103"/>
      <c r="H1342" s="55" t="e">
        <f>+#REF!</f>
        <v>#REF!</v>
      </c>
      <c r="I1342" s="32" t="e">
        <f>+#REF!</f>
        <v>#REF!</v>
      </c>
      <c r="J1342" s="30" t="e">
        <f t="shared" si="733"/>
        <v>#REF!</v>
      </c>
      <c r="K1342" s="143" t="e">
        <f>J1342=#REF!</f>
        <v>#REF!</v>
      </c>
      <c r="L1342" s="5"/>
      <c r="M1342" s="5"/>
      <c r="N1342" s="5"/>
      <c r="O1342" s="5"/>
    </row>
    <row r="1343" spans="1:15">
      <c r="A1343" s="121" t="str">
        <f t="shared" si="732"/>
        <v>SEPTEMBRE</v>
      </c>
      <c r="B1343" s="126" t="s">
        <v>146</v>
      </c>
      <c r="C1343" s="32" t="e">
        <f>#REF!</f>
        <v>#REF!</v>
      </c>
      <c r="D1343" s="31"/>
      <c r="E1343" s="32" t="e">
        <f>+#REF!</f>
        <v>#REF!</v>
      </c>
      <c r="F1343" s="32"/>
      <c r="G1343" s="103"/>
      <c r="H1343" s="55" t="e">
        <f>+#REF!</f>
        <v>#REF!</v>
      </c>
      <c r="I1343" s="32" t="e">
        <f>+#REF!</f>
        <v>#REF!</v>
      </c>
      <c r="J1343" s="30" t="e">
        <f t="shared" si="733"/>
        <v>#REF!</v>
      </c>
      <c r="K1343" s="143" t="e">
        <f>J1343=#REF!</f>
        <v>#REF!</v>
      </c>
      <c r="L1343" s="5"/>
      <c r="M1343" s="5"/>
      <c r="N1343" s="5"/>
      <c r="O1343" s="5"/>
    </row>
    <row r="1344" spans="1:15">
      <c r="A1344" s="121" t="str">
        <f t="shared" si="732"/>
        <v>SEPTEMBRE</v>
      </c>
      <c r="B1344" s="127" t="s">
        <v>112</v>
      </c>
      <c r="C1344" s="32" t="e">
        <f>#REF!</f>
        <v>#REF!</v>
      </c>
      <c r="D1344" s="118"/>
      <c r="E1344" s="32" t="e">
        <f>+#REF!</f>
        <v>#REF!</v>
      </c>
      <c r="F1344" s="51"/>
      <c r="G1344" s="137"/>
      <c r="H1344" s="55" t="e">
        <f>+#REF!</f>
        <v>#REF!</v>
      </c>
      <c r="I1344" s="32" t="e">
        <f>+#REF!</f>
        <v>#REF!</v>
      </c>
      <c r="J1344" s="30" t="e">
        <f t="shared" si="733"/>
        <v>#REF!</v>
      </c>
      <c r="K1344" s="143" t="e">
        <f>J1344=#REF!</f>
        <v>#REF!</v>
      </c>
      <c r="L1344" s="5"/>
      <c r="M1344" s="5"/>
      <c r="N1344" s="5"/>
      <c r="O1344" s="5"/>
    </row>
    <row r="1345" spans="1:15">
      <c r="A1345" s="34" t="s">
        <v>60</v>
      </c>
      <c r="B1345" s="35"/>
      <c r="C1345" s="35"/>
      <c r="D1345" s="35"/>
      <c r="E1345" s="35"/>
      <c r="F1345" s="35"/>
      <c r="G1345" s="35"/>
      <c r="H1345" s="35"/>
      <c r="I1345" s="35"/>
      <c r="J1345" s="36"/>
      <c r="K1345" s="142"/>
      <c r="L1345" s="5"/>
      <c r="M1345" s="5"/>
      <c r="N1345" s="5"/>
      <c r="O1345" s="5"/>
    </row>
    <row r="1346" spans="1:15">
      <c r="A1346" s="121" t="str">
        <f>+A1344</f>
        <v>SEPTEMBRE</v>
      </c>
      <c r="B1346" s="37" t="s">
        <v>61</v>
      </c>
      <c r="C1346" s="38" t="e">
        <f>#REF!</f>
        <v>#REF!</v>
      </c>
      <c r="D1346" s="49"/>
      <c r="E1346" s="49" t="e">
        <f>#REF!</f>
        <v>#REF!</v>
      </c>
      <c r="F1346" s="49"/>
      <c r="G1346" s="124"/>
      <c r="H1346" s="51" t="e">
        <f>+#REF!</f>
        <v>#REF!</v>
      </c>
      <c r="I1346" s="125" t="e">
        <f>+#REF!</f>
        <v>#REF!</v>
      </c>
      <c r="J1346" s="30" t="e">
        <f>+SUM(C1346:G1346)-(H1346+I1346)</f>
        <v>#REF!</v>
      </c>
      <c r="K1346" s="143" t="e">
        <f>J1346=#REF!</f>
        <v>#REF!</v>
      </c>
      <c r="L1346" s="5"/>
      <c r="M1346" s="5"/>
      <c r="N1346" s="5"/>
      <c r="O1346" s="5"/>
    </row>
    <row r="1347" spans="1:15">
      <c r="A1347" s="43" t="s">
        <v>62</v>
      </c>
      <c r="B1347" s="24"/>
      <c r="C1347" s="35"/>
      <c r="D1347" s="24"/>
      <c r="E1347" s="24"/>
      <c r="F1347" s="24"/>
      <c r="G1347" s="24"/>
      <c r="H1347" s="24"/>
      <c r="I1347" s="24"/>
      <c r="J1347" s="36"/>
      <c r="K1347" s="142"/>
      <c r="L1347" s="5"/>
      <c r="M1347" s="5"/>
      <c r="N1347" s="5"/>
      <c r="O1347" s="5"/>
    </row>
    <row r="1348" spans="1:15">
      <c r="A1348" s="121" t="str">
        <f>+A1346</f>
        <v>SEPTEMBRE</v>
      </c>
      <c r="B1348" s="37" t="s">
        <v>63</v>
      </c>
      <c r="C1348" s="124" t="e">
        <f>#REF!</f>
        <v>#REF!</v>
      </c>
      <c r="D1348" s="131"/>
      <c r="E1348" s="49"/>
      <c r="F1348" s="49"/>
      <c r="G1348" s="49"/>
      <c r="H1348" s="51" t="e">
        <f>+#REF!</f>
        <v>#REF!</v>
      </c>
      <c r="I1348" s="53" t="e">
        <f>+#REF!</f>
        <v>#REF!</v>
      </c>
      <c r="J1348" s="30" t="e">
        <f>+SUM(C1348:G1348)-(H1348+I1348)</f>
        <v>#REF!</v>
      </c>
      <c r="K1348" s="143" t="e">
        <f>+J1348=#REF!</f>
        <v>#REF!</v>
      </c>
      <c r="L1348" s="5"/>
      <c r="M1348" s="5"/>
      <c r="N1348" s="5"/>
      <c r="O1348" s="5"/>
    </row>
    <row r="1349" spans="1:15">
      <c r="A1349" s="121" t="str">
        <f t="shared" ref="A1349" si="734">+A1348</f>
        <v>SEPTEMBRE</v>
      </c>
      <c r="B1349" s="37" t="s">
        <v>64</v>
      </c>
      <c r="C1349" s="124" t="e">
        <f>#REF!</f>
        <v>#REF!</v>
      </c>
      <c r="D1349" s="49"/>
      <c r="E1349" s="48"/>
      <c r="F1349" s="48"/>
      <c r="G1349" s="48"/>
      <c r="H1349" s="32" t="e">
        <f>+#REF!</f>
        <v>#REF!</v>
      </c>
      <c r="I1349" s="50" t="e">
        <f>+#REF!</f>
        <v>#REF!</v>
      </c>
      <c r="J1349" s="30" t="e">
        <f>SUM(C1349:G1349)-(H1349+I1349)</f>
        <v>#REF!</v>
      </c>
      <c r="K1349" s="143" t="e">
        <f>+J1349=#REF!</f>
        <v>#REF!</v>
      </c>
      <c r="L1349" s="5"/>
      <c r="M1349" s="5"/>
      <c r="N1349" s="5"/>
      <c r="O1349" s="5"/>
    </row>
    <row r="1350" spans="1:15" ht="15.75">
      <c r="C1350" s="140" t="e">
        <f>SUM(C1335:C1349)</f>
        <v>#REF!</v>
      </c>
      <c r="I1350" s="139" t="e">
        <f>SUM(I1335:I1349)</f>
        <v>#REF!</v>
      </c>
      <c r="J1350" s="104" t="e">
        <f>+SUM(J1335:J1349)</f>
        <v>#REF!</v>
      </c>
      <c r="K1350" s="5" t="e">
        <f>J1350=#REF!</f>
        <v>#REF!</v>
      </c>
      <c r="L1350" s="5"/>
      <c r="M1350" s="5"/>
      <c r="N1350" s="5"/>
      <c r="O1350" s="5"/>
    </row>
    <row r="1351" spans="1:15">
      <c r="G1351" s="9"/>
      <c r="L1351" s="5"/>
      <c r="M1351" s="5"/>
      <c r="N1351" s="5"/>
      <c r="O1351" s="5"/>
    </row>
    <row r="1352" spans="1:15">
      <c r="A1352" s="16" t="s">
        <v>52</v>
      </c>
      <c r="B1352" s="16"/>
      <c r="C1352" s="16"/>
      <c r="D1352" s="17"/>
      <c r="E1352" s="17"/>
      <c r="F1352" s="17"/>
      <c r="G1352" s="17"/>
      <c r="H1352" s="17"/>
      <c r="I1352" s="17"/>
      <c r="L1352" s="5"/>
      <c r="M1352" s="5"/>
      <c r="N1352" s="5"/>
      <c r="O1352" s="5"/>
    </row>
    <row r="1353" spans="1:15">
      <c r="A1353" s="18" t="s">
        <v>140</v>
      </c>
      <c r="B1353" s="18"/>
      <c r="C1353" s="18"/>
      <c r="D1353" s="18"/>
      <c r="E1353" s="18"/>
      <c r="F1353" s="18"/>
      <c r="G1353" s="18"/>
      <c r="H1353" s="18"/>
      <c r="I1353" s="18"/>
      <c r="J1353" s="17"/>
      <c r="L1353" s="5"/>
      <c r="M1353" s="5"/>
      <c r="N1353" s="5"/>
      <c r="O1353" s="5"/>
    </row>
    <row r="1354" spans="1:15">
      <c r="A1354" s="19"/>
      <c r="B1354" s="17"/>
      <c r="C1354" s="20"/>
      <c r="D1354" s="20"/>
      <c r="E1354" s="20"/>
      <c r="F1354" s="20"/>
      <c r="G1354" s="20"/>
      <c r="H1354" s="17"/>
      <c r="I1354" s="17"/>
      <c r="J1354" s="18"/>
      <c r="L1354" s="5"/>
      <c r="M1354" s="5"/>
      <c r="N1354" s="5"/>
      <c r="O1354" s="5"/>
    </row>
    <row r="1355" spans="1:15">
      <c r="A1355" s="166" t="s">
        <v>53</v>
      </c>
      <c r="B1355" s="168" t="s">
        <v>54</v>
      </c>
      <c r="C1355" s="170" t="s">
        <v>139</v>
      </c>
      <c r="D1355" s="171" t="s">
        <v>55</v>
      </c>
      <c r="E1355" s="172"/>
      <c r="F1355" s="172"/>
      <c r="G1355" s="173"/>
      <c r="H1355" s="174" t="s">
        <v>56</v>
      </c>
      <c r="I1355" s="162" t="s">
        <v>57</v>
      </c>
      <c r="J1355" s="17"/>
      <c r="L1355" s="5"/>
      <c r="M1355" s="5"/>
      <c r="N1355" s="5"/>
      <c r="O1355" s="5"/>
    </row>
    <row r="1356" spans="1:15" ht="25.5">
      <c r="A1356" s="167"/>
      <c r="B1356" s="169"/>
      <c r="C1356" s="22"/>
      <c r="D1356" s="21" t="s">
        <v>24</v>
      </c>
      <c r="E1356" s="21" t="s">
        <v>25</v>
      </c>
      <c r="F1356" s="22" t="s">
        <v>122</v>
      </c>
      <c r="G1356" s="21" t="s">
        <v>58</v>
      </c>
      <c r="H1356" s="175"/>
      <c r="I1356" s="163"/>
      <c r="J1356" s="164" t="s">
        <v>141</v>
      </c>
      <c r="K1356" s="142"/>
      <c r="L1356" s="5"/>
      <c r="M1356" s="5"/>
      <c r="N1356" s="5"/>
      <c r="O1356" s="5"/>
    </row>
    <row r="1357" spans="1:15">
      <c r="A1357" s="23"/>
      <c r="B1357" s="24" t="s">
        <v>59</v>
      </c>
      <c r="C1357" s="25"/>
      <c r="D1357" s="25"/>
      <c r="E1357" s="25"/>
      <c r="F1357" s="25"/>
      <c r="G1357" s="25"/>
      <c r="H1357" s="25"/>
      <c r="I1357" s="26"/>
      <c r="J1357" s="165"/>
      <c r="K1357" s="142"/>
      <c r="L1357" s="5"/>
      <c r="M1357" s="5"/>
      <c r="N1357" s="5"/>
      <c r="O1357" s="5"/>
    </row>
    <row r="1358" spans="1:15">
      <c r="A1358" s="121" t="s">
        <v>138</v>
      </c>
      <c r="B1358" s="126" t="s">
        <v>47</v>
      </c>
      <c r="C1358" s="32" t="e">
        <f>#REF!</f>
        <v>#REF!</v>
      </c>
      <c r="D1358" s="31"/>
      <c r="E1358" s="32" t="e">
        <f>+#REF!</f>
        <v>#REF!</v>
      </c>
      <c r="F1358" s="32"/>
      <c r="G1358" s="32"/>
      <c r="H1358" s="55" t="e">
        <f>+#REF!</f>
        <v>#REF!</v>
      </c>
      <c r="I1358" s="32" t="e">
        <f>+#REF!</f>
        <v>#REF!</v>
      </c>
      <c r="J1358" s="30" t="e">
        <f t="shared" ref="J1358:J1359" si="735">+SUM(C1358:G1358)-(H1358+I1358)</f>
        <v>#REF!</v>
      </c>
      <c r="K1358" s="143" t="e">
        <f>J1358=#REF!</f>
        <v>#REF!</v>
      </c>
      <c r="L1358" s="5"/>
      <c r="M1358" s="5"/>
      <c r="N1358" s="5"/>
      <c r="O1358" s="5"/>
    </row>
    <row r="1359" spans="1:15">
      <c r="A1359" s="121" t="s">
        <v>138</v>
      </c>
      <c r="B1359" s="126" t="s">
        <v>31</v>
      </c>
      <c r="C1359" s="32" t="e">
        <f>#REF!</f>
        <v>#REF!</v>
      </c>
      <c r="D1359" s="31"/>
      <c r="E1359" s="32" t="e">
        <f>+#REF!</f>
        <v>#REF!</v>
      </c>
      <c r="F1359" s="32"/>
      <c r="G1359" s="32"/>
      <c r="H1359" s="55" t="e">
        <f>+#REF!</f>
        <v>#REF!</v>
      </c>
      <c r="I1359" s="32" t="e">
        <f>+#REF!</f>
        <v>#REF!</v>
      </c>
      <c r="J1359" s="100" t="e">
        <f t="shared" si="735"/>
        <v>#REF!</v>
      </c>
      <c r="K1359" s="143" t="e">
        <f>J1359=#REF!</f>
        <v>#REF!</v>
      </c>
      <c r="L1359" s="5"/>
      <c r="M1359" s="5"/>
      <c r="N1359" s="5"/>
      <c r="O1359" s="5"/>
    </row>
    <row r="1360" spans="1:15">
      <c r="A1360" s="121" t="s">
        <v>138</v>
      </c>
      <c r="B1360" s="127" t="s">
        <v>143</v>
      </c>
      <c r="C1360" s="32" t="e">
        <f>#REF!</f>
        <v>#REF!</v>
      </c>
      <c r="D1360" s="118"/>
      <c r="E1360" s="32">
        <v>30000</v>
      </c>
      <c r="F1360" s="51">
        <v>240000</v>
      </c>
      <c r="G1360" s="51"/>
      <c r="H1360" s="55" t="e">
        <f>+#REF!</f>
        <v>#REF!</v>
      </c>
      <c r="I1360" s="32" t="e">
        <f>+#REF!</f>
        <v>#REF!</v>
      </c>
      <c r="J1360" s="123" t="e">
        <f>+SUM(C1360:G1360)-(H1360+I1360)</f>
        <v>#REF!</v>
      </c>
      <c r="K1360" s="143" t="e">
        <f>J1360=#REF!</f>
        <v>#REF!</v>
      </c>
      <c r="L1360" s="5"/>
      <c r="M1360" s="5"/>
      <c r="N1360" s="5"/>
      <c r="O1360" s="5"/>
    </row>
    <row r="1361" spans="1:15">
      <c r="A1361" s="121" t="s">
        <v>138</v>
      </c>
      <c r="B1361" s="128" t="s">
        <v>84</v>
      </c>
      <c r="C1361" s="119" t="e">
        <f>#REF!</f>
        <v>#REF!</v>
      </c>
      <c r="D1361" s="122"/>
      <c r="E1361" s="119" t="e">
        <f>+#REF!</f>
        <v>#REF!</v>
      </c>
      <c r="F1361" s="136"/>
      <c r="G1361" s="136"/>
      <c r="H1361" s="154" t="e">
        <f>+#REF!</f>
        <v>#REF!</v>
      </c>
      <c r="I1361" s="119" t="e">
        <f>+#REF!</f>
        <v>#REF!</v>
      </c>
      <c r="J1361" s="120" t="e">
        <f>+SUM(C1361:G1361)-(H1361+I1361)</f>
        <v>#REF!</v>
      </c>
      <c r="K1361" s="143" t="e">
        <f>J1361=#REF!</f>
        <v>#REF!</v>
      </c>
      <c r="L1361" s="5"/>
      <c r="M1361" s="5"/>
      <c r="N1361" s="5"/>
      <c r="O1361" s="5"/>
    </row>
    <row r="1362" spans="1:15">
      <c r="A1362" s="121" t="s">
        <v>138</v>
      </c>
      <c r="B1362" s="128" t="s">
        <v>83</v>
      </c>
      <c r="C1362" s="119" t="e">
        <f>#REF!</f>
        <v>#REF!</v>
      </c>
      <c r="D1362" s="122"/>
      <c r="E1362" s="119" t="e">
        <f>+#REF!</f>
        <v>#REF!</v>
      </c>
      <c r="F1362" s="136"/>
      <c r="G1362" s="136"/>
      <c r="H1362" s="154" t="e">
        <f>+#REF!</f>
        <v>#REF!</v>
      </c>
      <c r="I1362" s="119" t="e">
        <f>+#REF!</f>
        <v>#REF!</v>
      </c>
      <c r="J1362" s="120" t="e">
        <f t="shared" ref="J1362:J1368" si="736">+SUM(C1362:G1362)-(H1362+I1362)</f>
        <v>#REF!</v>
      </c>
      <c r="K1362" s="143" t="e">
        <f>J1362=#REF!</f>
        <v>#REF!</v>
      </c>
      <c r="L1362" s="5"/>
      <c r="M1362" s="5"/>
      <c r="N1362" s="5"/>
      <c r="O1362" s="5"/>
    </row>
    <row r="1363" spans="1:15">
      <c r="A1363" s="121" t="s">
        <v>138</v>
      </c>
      <c r="B1363" s="126" t="s">
        <v>142</v>
      </c>
      <c r="C1363" s="32" t="e">
        <f>#REF!</f>
        <v>#REF!</v>
      </c>
      <c r="D1363" s="31"/>
      <c r="E1363" s="32" t="e">
        <f>+#REF!</f>
        <v>#REF!</v>
      </c>
      <c r="F1363" s="32"/>
      <c r="G1363" s="103"/>
      <c r="H1363" s="55" t="e">
        <f>+#REF!</f>
        <v>#REF!</v>
      </c>
      <c r="I1363" s="32" t="e">
        <f>+#REF!</f>
        <v>#REF!</v>
      </c>
      <c r="J1363" s="30" t="e">
        <f t="shared" si="736"/>
        <v>#REF!</v>
      </c>
      <c r="K1363" s="143" t="e">
        <f>J1363=#REF!</f>
        <v>#REF!</v>
      </c>
      <c r="L1363" s="5"/>
      <c r="M1363" s="5"/>
      <c r="N1363" s="5"/>
      <c r="O1363" s="5"/>
    </row>
    <row r="1364" spans="1:15">
      <c r="A1364" s="121" t="s">
        <v>138</v>
      </c>
      <c r="B1364" s="126" t="s">
        <v>30</v>
      </c>
      <c r="C1364" s="32" t="e">
        <f>#REF!</f>
        <v>#REF!</v>
      </c>
      <c r="D1364" s="31"/>
      <c r="E1364" s="32" t="e">
        <f>+#REF!</f>
        <v>#REF!</v>
      </c>
      <c r="F1364" s="32"/>
      <c r="G1364" s="103"/>
      <c r="H1364" s="55" t="e">
        <f>+#REF!</f>
        <v>#REF!</v>
      </c>
      <c r="I1364" s="32" t="e">
        <f>+#REF!</f>
        <v>#REF!</v>
      </c>
      <c r="J1364" s="30" t="e">
        <f t="shared" si="736"/>
        <v>#REF!</v>
      </c>
      <c r="K1364" s="143" t="e">
        <f>J1364=#REF!</f>
        <v>#REF!</v>
      </c>
      <c r="L1364" s="5"/>
      <c r="M1364" s="5"/>
      <c r="N1364" s="5"/>
      <c r="O1364" s="5"/>
    </row>
    <row r="1365" spans="1:15">
      <c r="A1365" s="121" t="s">
        <v>138</v>
      </c>
      <c r="B1365" s="126" t="s">
        <v>35</v>
      </c>
      <c r="C1365" s="32" t="e">
        <f>#REF!</f>
        <v>#REF!</v>
      </c>
      <c r="D1365" s="31"/>
      <c r="E1365" s="32">
        <v>15000</v>
      </c>
      <c r="F1365" s="32">
        <v>496625</v>
      </c>
      <c r="G1365" s="103"/>
      <c r="H1365" s="55" t="e">
        <f>+#REF!</f>
        <v>#REF!</v>
      </c>
      <c r="I1365" s="32" t="e">
        <f>+#REF!</f>
        <v>#REF!</v>
      </c>
      <c r="J1365" s="30" t="e">
        <f t="shared" si="736"/>
        <v>#REF!</v>
      </c>
      <c r="K1365" s="143" t="e">
        <f>J1365=#REF!</f>
        <v>#REF!</v>
      </c>
      <c r="L1365" s="5"/>
      <c r="M1365" s="5"/>
      <c r="N1365" s="5"/>
      <c r="O1365" s="5"/>
    </row>
    <row r="1366" spans="1:15">
      <c r="A1366" s="121" t="s">
        <v>138</v>
      </c>
      <c r="B1366" s="126" t="s">
        <v>93</v>
      </c>
      <c r="C1366" s="32" t="e">
        <f>#REF!</f>
        <v>#REF!</v>
      </c>
      <c r="D1366" s="31"/>
      <c r="E1366" s="32" t="e">
        <f>+#REF!</f>
        <v>#REF!</v>
      </c>
      <c r="F1366" s="32"/>
      <c r="G1366" s="103"/>
      <c r="H1366" s="55" t="e">
        <f>+#REF!</f>
        <v>#REF!</v>
      </c>
      <c r="I1366" s="32" t="e">
        <f>+#REF!</f>
        <v>#REF!</v>
      </c>
      <c r="J1366" s="30" t="e">
        <f t="shared" si="736"/>
        <v>#REF!</v>
      </c>
      <c r="K1366" s="143" t="e">
        <f>J1366=#REF!</f>
        <v>#REF!</v>
      </c>
      <c r="L1366" s="5"/>
      <c r="M1366" s="5"/>
      <c r="N1366" s="5"/>
      <c r="O1366" s="5"/>
    </row>
    <row r="1367" spans="1:15">
      <c r="A1367" s="121" t="s">
        <v>138</v>
      </c>
      <c r="B1367" s="126" t="s">
        <v>29</v>
      </c>
      <c r="C1367" s="32" t="e">
        <f>#REF!</f>
        <v>#REF!</v>
      </c>
      <c r="D1367" s="31"/>
      <c r="E1367" s="32" t="e">
        <f>+#REF!</f>
        <v>#REF!</v>
      </c>
      <c r="F1367" s="32"/>
      <c r="G1367" s="103"/>
      <c r="H1367" s="55" t="e">
        <f>+#REF!</f>
        <v>#REF!</v>
      </c>
      <c r="I1367" s="32" t="e">
        <f>+#REF!</f>
        <v>#REF!</v>
      </c>
      <c r="J1367" s="30" t="e">
        <f t="shared" ref="J1367" si="737">+SUM(C1367:G1367)-(H1367+I1367)</f>
        <v>#REF!</v>
      </c>
      <c r="K1367" s="143" t="e">
        <f>J1367=#REF!</f>
        <v>#REF!</v>
      </c>
      <c r="L1367" s="5"/>
      <c r="M1367" s="5"/>
      <c r="N1367" s="5"/>
      <c r="O1367" s="5"/>
    </row>
    <row r="1368" spans="1:15">
      <c r="A1368" s="121" t="s">
        <v>138</v>
      </c>
      <c r="B1368" s="127" t="s">
        <v>112</v>
      </c>
      <c r="C1368" s="32" t="e">
        <f>#REF!</f>
        <v>#REF!</v>
      </c>
      <c r="D1368" s="118"/>
      <c r="E1368" s="32" t="e">
        <f>+#REF!</f>
        <v>#REF!</v>
      </c>
      <c r="F1368" s="51"/>
      <c r="G1368" s="137"/>
      <c r="H1368" s="55" t="e">
        <f>+#REF!</f>
        <v>#REF!</v>
      </c>
      <c r="I1368" s="32" t="e">
        <f>+#REF!</f>
        <v>#REF!</v>
      </c>
      <c r="J1368" s="30" t="e">
        <f t="shared" si="736"/>
        <v>#REF!</v>
      </c>
      <c r="K1368" s="143" t="e">
        <f>J1368=#REF!</f>
        <v>#REF!</v>
      </c>
      <c r="L1368" s="5"/>
      <c r="M1368" s="5"/>
      <c r="N1368" s="5"/>
      <c r="O1368" s="5"/>
    </row>
    <row r="1369" spans="1:15">
      <c r="A1369" s="34" t="s">
        <v>60</v>
      </c>
      <c r="B1369" s="35"/>
      <c r="C1369" s="35"/>
      <c r="D1369" s="35"/>
      <c r="E1369" s="35"/>
      <c r="F1369" s="35"/>
      <c r="G1369" s="35"/>
      <c r="H1369" s="35"/>
      <c r="I1369" s="35"/>
      <c r="J1369" s="36"/>
      <c r="K1369" s="142"/>
      <c r="L1369" s="5"/>
      <c r="M1369" s="5"/>
      <c r="N1369" s="5"/>
      <c r="O1369" s="5"/>
    </row>
    <row r="1370" spans="1:15">
      <c r="A1370" s="121" t="s">
        <v>138</v>
      </c>
      <c r="B1370" s="37" t="s">
        <v>61</v>
      </c>
      <c r="C1370" s="38" t="e">
        <f>#REF!</f>
        <v>#REF!</v>
      </c>
      <c r="D1370" s="49">
        <v>4000000</v>
      </c>
      <c r="E1370" s="102"/>
      <c r="F1370" s="49"/>
      <c r="G1370" s="124">
        <v>15000</v>
      </c>
      <c r="H1370" s="51" t="e">
        <f>+#REF!</f>
        <v>#REF!</v>
      </c>
      <c r="I1370" s="125" t="e">
        <f>+#REF!</f>
        <v>#REF!</v>
      </c>
      <c r="J1370" s="30" t="e">
        <f>+SUM(C1370:G1370)-(H1370+I1370)</f>
        <v>#REF!</v>
      </c>
      <c r="K1370" s="143" t="e">
        <f>J1370=#REF!</f>
        <v>#REF!</v>
      </c>
      <c r="L1370" s="5"/>
      <c r="M1370" s="5"/>
      <c r="N1370" s="5"/>
      <c r="O1370" s="5"/>
    </row>
    <row r="1371" spans="1:15">
      <c r="A1371" s="43" t="s">
        <v>62</v>
      </c>
      <c r="B1371" s="24"/>
      <c r="C1371" s="35"/>
      <c r="D1371" s="24"/>
      <c r="E1371" s="24"/>
      <c r="F1371" s="24"/>
      <c r="G1371" s="24"/>
      <c r="H1371" s="24"/>
      <c r="I1371" s="24"/>
      <c r="J1371" s="36"/>
      <c r="K1371" s="142"/>
      <c r="L1371" s="5"/>
      <c r="M1371" s="5"/>
      <c r="N1371" s="5"/>
      <c r="O1371" s="5"/>
    </row>
    <row r="1372" spans="1:15">
      <c r="A1372" s="121" t="s">
        <v>138</v>
      </c>
      <c r="B1372" s="37" t="s">
        <v>63</v>
      </c>
      <c r="C1372" s="124" t="e">
        <f>#REF!</f>
        <v>#REF!</v>
      </c>
      <c r="D1372" s="131"/>
      <c r="E1372" s="49"/>
      <c r="F1372" s="49"/>
      <c r="G1372" s="49"/>
      <c r="H1372" s="51" t="e">
        <f>+#REF!</f>
        <v>#REF!</v>
      </c>
      <c r="I1372" s="53" t="e">
        <f>+#REF!</f>
        <v>#REF!</v>
      </c>
      <c r="J1372" s="30" t="e">
        <f>+SUM(C1372:G1372)-(H1372+I1372)</f>
        <v>#REF!</v>
      </c>
      <c r="K1372" s="143" t="e">
        <f>+J1372=#REF!</f>
        <v>#REF!</v>
      </c>
      <c r="L1372" s="5"/>
      <c r="M1372" s="5"/>
      <c r="N1372" s="5"/>
      <c r="O1372" s="5"/>
    </row>
    <row r="1373" spans="1:15">
      <c r="A1373" s="121" t="s">
        <v>138</v>
      </c>
      <c r="B1373" s="37" t="s">
        <v>64</v>
      </c>
      <c r="C1373" s="124" t="e">
        <f>#REF!</f>
        <v>#REF!</v>
      </c>
      <c r="D1373" s="49"/>
      <c r="E1373" s="48"/>
      <c r="F1373" s="48"/>
      <c r="G1373" s="48"/>
      <c r="H1373" s="32" t="e">
        <f>+#REF!</f>
        <v>#REF!</v>
      </c>
      <c r="I1373" s="50" t="e">
        <f>+#REF!</f>
        <v>#REF!</v>
      </c>
      <c r="J1373" s="30" t="e">
        <f>SUM(C1373:G1373)-(H1373+I1373)</f>
        <v>#REF!</v>
      </c>
      <c r="K1373" s="143" t="e">
        <f>+J1373=#REF!</f>
        <v>#REF!</v>
      </c>
    </row>
    <row r="1374" spans="1:15" ht="15.75">
      <c r="C1374" s="140" t="e">
        <f>SUM(C1358:C1373)</f>
        <v>#REF!</v>
      </c>
      <c r="I1374" s="139" t="e">
        <f>SUM(I1358:I1373)</f>
        <v>#REF!</v>
      </c>
      <c r="J1374" s="104" t="e">
        <f>+SUM(J1358:J1373)</f>
        <v>#REF!</v>
      </c>
      <c r="K1374" s="5" t="e">
        <f>J1374=#REF!</f>
        <v>#REF!</v>
      </c>
    </row>
    <row r="1375" spans="1:15" ht="16.5">
      <c r="A1375" s="14"/>
      <c r="B1375" s="15"/>
      <c r="C1375" s="152"/>
      <c r="D1375" s="152"/>
      <c r="E1375" s="151"/>
      <c r="F1375" s="152"/>
      <c r="G1375" s="152" t="e">
        <f>+#REF!-J1374</f>
        <v>#REF!</v>
      </c>
      <c r="H1375" s="152"/>
      <c r="I1375" s="152"/>
    </row>
    <row r="1376" spans="1:15">
      <c r="A1376" s="16" t="s">
        <v>52</v>
      </c>
      <c r="B1376" s="16"/>
      <c r="C1376" s="16"/>
      <c r="D1376" s="17"/>
      <c r="E1376" s="17"/>
      <c r="F1376" s="17"/>
      <c r="G1376" s="17"/>
      <c r="H1376" s="17"/>
      <c r="I1376" s="17"/>
    </row>
    <row r="1377" spans="1:11">
      <c r="A1377" s="18" t="s">
        <v>135</v>
      </c>
      <c r="B1377" s="18"/>
      <c r="C1377" s="18"/>
      <c r="D1377" s="18"/>
      <c r="E1377" s="18"/>
      <c r="F1377" s="18"/>
      <c r="G1377" s="18"/>
      <c r="H1377" s="18"/>
      <c r="I1377" s="18"/>
      <c r="J1377" s="17"/>
    </row>
    <row r="1378" spans="1:11">
      <c r="A1378" s="19"/>
      <c r="B1378" s="17"/>
      <c r="C1378" s="20"/>
      <c r="D1378" s="20"/>
      <c r="E1378" s="20"/>
      <c r="F1378" s="20"/>
      <c r="G1378" s="20"/>
      <c r="H1378" s="17"/>
      <c r="I1378" s="17"/>
      <c r="J1378" s="18"/>
    </row>
    <row r="1379" spans="1:11">
      <c r="A1379" s="166" t="s">
        <v>53</v>
      </c>
      <c r="B1379" s="168" t="s">
        <v>54</v>
      </c>
      <c r="C1379" s="170" t="s">
        <v>136</v>
      </c>
      <c r="D1379" s="171" t="s">
        <v>55</v>
      </c>
      <c r="E1379" s="172"/>
      <c r="F1379" s="172"/>
      <c r="G1379" s="173"/>
      <c r="H1379" s="174" t="s">
        <v>56</v>
      </c>
      <c r="I1379" s="162" t="s">
        <v>57</v>
      </c>
      <c r="J1379" s="17"/>
    </row>
    <row r="1380" spans="1:11" ht="25.5">
      <c r="A1380" s="167"/>
      <c r="B1380" s="169"/>
      <c r="C1380" s="22"/>
      <c r="D1380" s="21" t="s">
        <v>24</v>
      </c>
      <c r="E1380" s="21" t="s">
        <v>25</v>
      </c>
      <c r="F1380" s="22" t="s">
        <v>122</v>
      </c>
      <c r="G1380" s="21" t="s">
        <v>58</v>
      </c>
      <c r="H1380" s="175"/>
      <c r="I1380" s="163"/>
      <c r="J1380" s="164" t="s">
        <v>137</v>
      </c>
      <c r="K1380" s="142"/>
    </row>
    <row r="1381" spans="1:11">
      <c r="A1381" s="23"/>
      <c r="B1381" s="24" t="s">
        <v>59</v>
      </c>
      <c r="C1381" s="25"/>
      <c r="D1381" s="25"/>
      <c r="E1381" s="25"/>
      <c r="F1381" s="25"/>
      <c r="G1381" s="25"/>
      <c r="H1381" s="25"/>
      <c r="I1381" s="26"/>
      <c r="J1381" s="165"/>
      <c r="K1381" s="142"/>
    </row>
    <row r="1382" spans="1:11">
      <c r="A1382" s="121" t="s">
        <v>72</v>
      </c>
      <c r="B1382" s="126" t="s">
        <v>47</v>
      </c>
      <c r="C1382" s="32" t="e">
        <f>#REF!</f>
        <v>#REF!</v>
      </c>
      <c r="D1382" s="31"/>
      <c r="E1382" s="32">
        <v>970765</v>
      </c>
      <c r="F1382" s="32"/>
      <c r="G1382" s="32"/>
      <c r="H1382" s="55">
        <v>0</v>
      </c>
      <c r="I1382" s="32">
        <v>980165</v>
      </c>
      <c r="J1382" s="30" t="e">
        <f t="shared" ref="J1382:J1383" si="738">+SUM(C1382:G1382)-(H1382+I1382)</f>
        <v>#REF!</v>
      </c>
      <c r="K1382" s="143" t="e">
        <f>J1382=#REF!</f>
        <v>#REF!</v>
      </c>
    </row>
    <row r="1383" spans="1:11">
      <c r="A1383" s="121" t="s">
        <v>72</v>
      </c>
      <c r="B1383" s="126" t="s">
        <v>31</v>
      </c>
      <c r="C1383" s="32" t="e">
        <f>#REF!</f>
        <v>#REF!</v>
      </c>
      <c r="D1383" s="31"/>
      <c r="E1383" s="32">
        <v>58000</v>
      </c>
      <c r="F1383" s="32"/>
      <c r="G1383" s="32"/>
      <c r="H1383" s="32">
        <v>0</v>
      </c>
      <c r="I1383" s="32">
        <v>59500</v>
      </c>
      <c r="J1383" s="100" t="e">
        <f t="shared" si="738"/>
        <v>#REF!</v>
      </c>
      <c r="K1383" s="143" t="e">
        <f>J1383=#REF!</f>
        <v>#REF!</v>
      </c>
    </row>
    <row r="1384" spans="1:11">
      <c r="A1384" s="121" t="s">
        <v>72</v>
      </c>
      <c r="B1384" s="127" t="s">
        <v>30</v>
      </c>
      <c r="C1384" s="32" t="e">
        <f>#REF!</f>
        <v>#REF!</v>
      </c>
      <c r="D1384" s="118"/>
      <c r="E1384" s="51">
        <v>557150</v>
      </c>
      <c r="F1384" s="51"/>
      <c r="G1384" s="51"/>
      <c r="H1384" s="51">
        <v>0</v>
      </c>
      <c r="I1384" s="51">
        <v>556650</v>
      </c>
      <c r="J1384" s="123" t="e">
        <f>+SUM(C1384:G1384)-(H1384+I1384)</f>
        <v>#REF!</v>
      </c>
      <c r="K1384" s="143" t="e">
        <f>J1384=#REF!</f>
        <v>#REF!</v>
      </c>
    </row>
    <row r="1385" spans="1:11">
      <c r="A1385" s="121" t="s">
        <v>72</v>
      </c>
      <c r="B1385" s="128" t="s">
        <v>84</v>
      </c>
      <c r="C1385" s="119" t="e">
        <f>#REF!</f>
        <v>#REF!</v>
      </c>
      <c r="D1385" s="122"/>
      <c r="E1385" s="136"/>
      <c r="F1385" s="136"/>
      <c r="G1385" s="136"/>
      <c r="H1385" s="136">
        <v>0</v>
      </c>
      <c r="I1385" s="136">
        <v>0</v>
      </c>
      <c r="J1385" s="120" t="e">
        <f>+SUM(C1385:G1385)-(H1385+I1385)</f>
        <v>#REF!</v>
      </c>
      <c r="K1385" s="143" t="e">
        <f>J1385=#REF!</f>
        <v>#REF!</v>
      </c>
    </row>
    <row r="1386" spans="1:11">
      <c r="A1386" s="121" t="s">
        <v>72</v>
      </c>
      <c r="B1386" s="128" t="s">
        <v>83</v>
      </c>
      <c r="C1386" s="119" t="e">
        <f>#REF!</f>
        <v>#REF!</v>
      </c>
      <c r="D1386" s="122"/>
      <c r="E1386" s="136"/>
      <c r="F1386" s="136"/>
      <c r="G1386" s="136"/>
      <c r="H1386" s="136">
        <v>0</v>
      </c>
      <c r="I1386" s="136">
        <v>0</v>
      </c>
      <c r="J1386" s="120" t="e">
        <f t="shared" ref="J1386:J1391" si="739">+SUM(C1386:G1386)-(H1386+I1386)</f>
        <v>#REF!</v>
      </c>
      <c r="K1386" s="143" t="e">
        <f>J1386=#REF!</f>
        <v>#REF!</v>
      </c>
    </row>
    <row r="1387" spans="1:11">
      <c r="A1387" s="121" t="s">
        <v>72</v>
      </c>
      <c r="B1387" s="126" t="s">
        <v>35</v>
      </c>
      <c r="C1387" s="32" t="e">
        <f>#REF!</f>
        <v>#REF!</v>
      </c>
      <c r="D1387" s="31"/>
      <c r="E1387" s="32">
        <v>941000</v>
      </c>
      <c r="F1387" s="32"/>
      <c r="G1387" s="103"/>
      <c r="H1387" s="103">
        <v>0</v>
      </c>
      <c r="I1387" s="32">
        <v>1084725</v>
      </c>
      <c r="J1387" s="30" t="e">
        <f t="shared" si="739"/>
        <v>#REF!</v>
      </c>
      <c r="K1387" s="143" t="e">
        <f>J1387=#REF!</f>
        <v>#REF!</v>
      </c>
    </row>
    <row r="1388" spans="1:11">
      <c r="A1388" s="121" t="s">
        <v>72</v>
      </c>
      <c r="B1388" s="126" t="s">
        <v>93</v>
      </c>
      <c r="C1388" s="32" t="e">
        <f>#REF!</f>
        <v>#REF!</v>
      </c>
      <c r="D1388" s="31"/>
      <c r="E1388" s="32">
        <v>52000</v>
      </c>
      <c r="F1388" s="103"/>
      <c r="G1388" s="103"/>
      <c r="H1388" s="103">
        <v>0</v>
      </c>
      <c r="I1388" s="32">
        <v>67000</v>
      </c>
      <c r="J1388" s="30" t="e">
        <f t="shared" si="739"/>
        <v>#REF!</v>
      </c>
      <c r="K1388" s="143" t="e">
        <f>J1388=#REF!</f>
        <v>#REF!</v>
      </c>
    </row>
    <row r="1389" spans="1:11">
      <c r="A1389" s="121" t="s">
        <v>72</v>
      </c>
      <c r="B1389" s="126" t="s">
        <v>29</v>
      </c>
      <c r="C1389" s="32" t="e">
        <f>#REF!</f>
        <v>#REF!</v>
      </c>
      <c r="D1389" s="31"/>
      <c r="E1389" s="32">
        <v>515000</v>
      </c>
      <c r="F1389" s="103"/>
      <c r="G1389" s="103"/>
      <c r="H1389" s="103">
        <v>0</v>
      </c>
      <c r="I1389" s="32">
        <v>655500</v>
      </c>
      <c r="J1389" s="30" t="e">
        <f t="shared" si="739"/>
        <v>#REF!</v>
      </c>
      <c r="K1389" s="143" t="e">
        <f>J1389=#REF!</f>
        <v>#REF!</v>
      </c>
    </row>
    <row r="1390" spans="1:11">
      <c r="A1390" s="121" t="s">
        <v>72</v>
      </c>
      <c r="B1390" s="126" t="s">
        <v>32</v>
      </c>
      <c r="C1390" s="32" t="e">
        <f>#REF!</f>
        <v>#REF!</v>
      </c>
      <c r="D1390" s="31"/>
      <c r="E1390" s="32">
        <v>10000</v>
      </c>
      <c r="F1390" s="103"/>
      <c r="G1390" s="103"/>
      <c r="H1390" s="32">
        <v>500</v>
      </c>
      <c r="I1390" s="32">
        <v>15300</v>
      </c>
      <c r="J1390" s="30" t="e">
        <f t="shared" si="739"/>
        <v>#REF!</v>
      </c>
      <c r="K1390" s="143" t="e">
        <f>J1390=#REF!</f>
        <v>#REF!</v>
      </c>
    </row>
    <row r="1391" spans="1:11">
      <c r="A1391" s="121" t="s">
        <v>72</v>
      </c>
      <c r="B1391" s="127" t="s">
        <v>112</v>
      </c>
      <c r="C1391" s="32" t="e">
        <f>#REF!</f>
        <v>#REF!</v>
      </c>
      <c r="D1391" s="118"/>
      <c r="E1391" s="51">
        <v>20000</v>
      </c>
      <c r="F1391" s="51"/>
      <c r="G1391" s="137"/>
      <c r="H1391" s="51">
        <v>0</v>
      </c>
      <c r="I1391" s="51">
        <v>28000</v>
      </c>
      <c r="J1391" s="30" t="e">
        <f t="shared" si="739"/>
        <v>#REF!</v>
      </c>
      <c r="K1391" s="143" t="e">
        <f>J1391=#REF!</f>
        <v>#REF!</v>
      </c>
    </row>
    <row r="1392" spans="1:11">
      <c r="A1392" s="34" t="s">
        <v>60</v>
      </c>
      <c r="B1392" s="35"/>
      <c r="C1392" s="35"/>
      <c r="D1392" s="35"/>
      <c r="E1392" s="35"/>
      <c r="F1392" s="35"/>
      <c r="G1392" s="35"/>
      <c r="H1392" s="35"/>
      <c r="I1392" s="35"/>
      <c r="J1392" s="36"/>
      <c r="K1392" s="142"/>
    </row>
    <row r="1393" spans="1:15">
      <c r="A1393" s="121" t="s">
        <v>72</v>
      </c>
      <c r="B1393" s="37" t="s">
        <v>61</v>
      </c>
      <c r="C1393" s="38" t="e">
        <f>#REF!</f>
        <v>#REF!</v>
      </c>
      <c r="D1393" s="49">
        <v>6000500</v>
      </c>
      <c r="E1393" s="102"/>
      <c r="F1393" s="49"/>
      <c r="G1393" s="138"/>
      <c r="H1393" s="51">
        <v>3123915</v>
      </c>
      <c r="I1393" s="125">
        <v>3367697</v>
      </c>
      <c r="J1393" s="30" t="e">
        <f>+SUM(C1393:G1393)-(H1393+I1393)</f>
        <v>#REF!</v>
      </c>
      <c r="K1393" s="143" t="e">
        <f>J1393=#REF!</f>
        <v>#REF!</v>
      </c>
    </row>
    <row r="1394" spans="1:15">
      <c r="A1394" s="43" t="s">
        <v>62</v>
      </c>
      <c r="B1394" s="24"/>
      <c r="C1394" s="35"/>
      <c r="D1394" s="24"/>
      <c r="E1394" s="24"/>
      <c r="F1394" s="24"/>
      <c r="G1394" s="24"/>
      <c r="H1394" s="24"/>
      <c r="I1394" s="24"/>
      <c r="J1394" s="36"/>
      <c r="K1394" s="142"/>
    </row>
    <row r="1395" spans="1:15">
      <c r="A1395" s="121" t="s">
        <v>72</v>
      </c>
      <c r="B1395" s="37" t="s">
        <v>63</v>
      </c>
      <c r="C1395" s="124" t="e">
        <f>#REF!</f>
        <v>#REF!</v>
      </c>
      <c r="D1395" s="131"/>
      <c r="E1395" s="49"/>
      <c r="F1395" s="49"/>
      <c r="G1395" s="49"/>
      <c r="H1395" s="51">
        <v>2000000</v>
      </c>
      <c r="I1395" s="53">
        <v>271244</v>
      </c>
      <c r="J1395" s="30" t="e">
        <f>+SUM(C1395:G1395)-(H1395+I1395)</f>
        <v>#REF!</v>
      </c>
      <c r="K1395" s="143" t="e">
        <f>+J1395=#REF!</f>
        <v>#REF!</v>
      </c>
    </row>
    <row r="1396" spans="1:15">
      <c r="A1396" s="121" t="s">
        <v>72</v>
      </c>
      <c r="B1396" s="37" t="s">
        <v>64</v>
      </c>
      <c r="C1396" s="124" t="e">
        <f>#REF!</f>
        <v>#REF!</v>
      </c>
      <c r="D1396" s="49">
        <v>31201251</v>
      </c>
      <c r="E1396" s="48"/>
      <c r="F1396" s="48"/>
      <c r="G1396" s="48"/>
      <c r="H1396" s="32">
        <v>4000000</v>
      </c>
      <c r="I1396" s="50">
        <v>6204544</v>
      </c>
      <c r="J1396" s="30" t="e">
        <f>SUM(C1396:G1396)-(H1396+I1396)</f>
        <v>#REF!</v>
      </c>
      <c r="K1396" s="143" t="e">
        <f>+J1396=#REF!</f>
        <v>#REF!</v>
      </c>
    </row>
    <row r="1397" spans="1:15" ht="15.75">
      <c r="C1397" s="140" t="e">
        <f>SUM(C1382:C1396)</f>
        <v>#REF!</v>
      </c>
      <c r="I1397" s="139">
        <f>SUM(I1382:I1396)</f>
        <v>13290325</v>
      </c>
      <c r="J1397" s="104" t="e">
        <f>+SUM(J1382:J1396)</f>
        <v>#REF!</v>
      </c>
      <c r="K1397" s="5" t="e">
        <f>J1397=#REF!</f>
        <v>#REF!</v>
      </c>
    </row>
    <row r="1398" spans="1:15" ht="16.5">
      <c r="A1398" s="14"/>
      <c r="B1398" s="15"/>
      <c r="C1398" s="152"/>
      <c r="D1398" s="152"/>
      <c r="E1398" s="151"/>
      <c r="F1398" s="152"/>
      <c r="G1398" s="152" t="e">
        <f>+#REF!-J1397</f>
        <v>#REF!</v>
      </c>
      <c r="H1398" s="152"/>
      <c r="I1398" s="152"/>
    </row>
    <row r="1399" spans="1:15" ht="16.5">
      <c r="A1399" s="14"/>
      <c r="B1399" s="15"/>
      <c r="C1399" s="12"/>
      <c r="D1399" s="12"/>
      <c r="E1399" s="13"/>
      <c r="F1399" s="12"/>
      <c r="G1399" s="12"/>
      <c r="H1399" s="12"/>
      <c r="I1399" s="12"/>
    </row>
    <row r="1400" spans="1:15">
      <c r="A1400" s="16" t="s">
        <v>52</v>
      </c>
      <c r="B1400" s="16"/>
      <c r="C1400" s="16"/>
      <c r="D1400" s="17"/>
      <c r="E1400" s="17"/>
      <c r="F1400" s="17"/>
      <c r="G1400" s="17"/>
      <c r="H1400" s="17"/>
      <c r="I1400" s="17"/>
    </row>
    <row r="1401" spans="1:15">
      <c r="A1401" s="18" t="s">
        <v>131</v>
      </c>
      <c r="B1401" s="18"/>
      <c r="C1401" s="18"/>
      <c r="D1401" s="18"/>
      <c r="E1401" s="18"/>
      <c r="F1401" s="18"/>
      <c r="G1401" s="18"/>
      <c r="H1401" s="18"/>
      <c r="I1401" s="18"/>
      <c r="J1401" s="17"/>
    </row>
    <row r="1402" spans="1:15">
      <c r="A1402" s="19"/>
      <c r="B1402" s="17"/>
      <c r="C1402" s="20"/>
      <c r="D1402" s="20"/>
      <c r="E1402" s="20"/>
      <c r="F1402" s="20"/>
      <c r="G1402" s="20"/>
      <c r="H1402" s="17"/>
      <c r="I1402" s="17"/>
      <c r="J1402" s="18"/>
    </row>
    <row r="1403" spans="1:15">
      <c r="A1403" s="166" t="s">
        <v>53</v>
      </c>
      <c r="B1403" s="168" t="s">
        <v>54</v>
      </c>
      <c r="C1403" s="170" t="s">
        <v>133</v>
      </c>
      <c r="D1403" s="171" t="s">
        <v>55</v>
      </c>
      <c r="E1403" s="172"/>
      <c r="F1403" s="172"/>
      <c r="G1403" s="173"/>
      <c r="H1403" s="174" t="s">
        <v>56</v>
      </c>
      <c r="I1403" s="162" t="s">
        <v>57</v>
      </c>
      <c r="J1403" s="17"/>
    </row>
    <row r="1404" spans="1:15" ht="25.5">
      <c r="A1404" s="167"/>
      <c r="B1404" s="169"/>
      <c r="C1404" s="22"/>
      <c r="D1404" s="21" t="s">
        <v>24</v>
      </c>
      <c r="E1404" s="21" t="s">
        <v>25</v>
      </c>
      <c r="F1404" s="22" t="s">
        <v>122</v>
      </c>
      <c r="G1404" s="21" t="s">
        <v>58</v>
      </c>
      <c r="H1404" s="175"/>
      <c r="I1404" s="163"/>
      <c r="J1404" s="164" t="s">
        <v>132</v>
      </c>
      <c r="K1404" s="142"/>
    </row>
    <row r="1405" spans="1:15">
      <c r="A1405" s="23"/>
      <c r="B1405" s="24" t="s">
        <v>59</v>
      </c>
      <c r="C1405" s="25"/>
      <c r="D1405" s="25"/>
      <c r="E1405" s="25"/>
      <c r="F1405" s="25"/>
      <c r="G1405" s="25"/>
      <c r="H1405" s="25"/>
      <c r="I1405" s="26"/>
      <c r="J1405" s="165"/>
      <c r="K1405" s="142"/>
      <c r="L1405" s="5"/>
      <c r="M1405" s="5"/>
      <c r="N1405" s="5"/>
      <c r="O1405" s="5"/>
    </row>
    <row r="1406" spans="1:15">
      <c r="A1406" s="121" t="s">
        <v>134</v>
      </c>
      <c r="B1406" s="126" t="s">
        <v>76</v>
      </c>
      <c r="C1406" s="32" t="e">
        <f>+#REF!</f>
        <v>#REF!</v>
      </c>
      <c r="D1406" s="31"/>
      <c r="E1406" s="32">
        <v>114000</v>
      </c>
      <c r="F1406" s="32"/>
      <c r="G1406" s="32"/>
      <c r="H1406" s="55">
        <v>11050</v>
      </c>
      <c r="I1406" s="32">
        <v>112000</v>
      </c>
      <c r="J1406" s="30" t="e">
        <f>+SUM(C1406:G1406)-(H1406+I1406)</f>
        <v>#REF!</v>
      </c>
      <c r="K1406" s="143" t="e">
        <f>J1406=#REF!</f>
        <v>#REF!</v>
      </c>
      <c r="L1406" s="5"/>
      <c r="M1406" s="5"/>
      <c r="N1406" s="5"/>
      <c r="O1406" s="5"/>
    </row>
    <row r="1407" spans="1:15">
      <c r="A1407" s="121" t="s">
        <v>134</v>
      </c>
      <c r="B1407" s="126" t="s">
        <v>47</v>
      </c>
      <c r="C1407" s="32" t="e">
        <f t="shared" ref="C1407:C1417" si="740">+C1384</f>
        <v>#REF!</v>
      </c>
      <c r="D1407" s="31"/>
      <c r="E1407" s="32">
        <v>87350</v>
      </c>
      <c r="F1407" s="32">
        <f>60000+62000</f>
        <v>122000</v>
      </c>
      <c r="G1407" s="32"/>
      <c r="H1407" s="55">
        <v>161395</v>
      </c>
      <c r="I1407" s="32">
        <v>281200</v>
      </c>
      <c r="J1407" s="30" t="e">
        <f t="shared" ref="J1407:J1408" si="741">+SUM(C1407:G1407)-(H1407+I1407)</f>
        <v>#REF!</v>
      </c>
      <c r="K1407" s="143" t="e">
        <f t="shared" ref="K1407:K1417" si="742">J1407=I1384</f>
        <v>#REF!</v>
      </c>
      <c r="L1407" s="5"/>
      <c r="M1407" s="5"/>
      <c r="N1407" s="5"/>
      <c r="O1407" s="5"/>
    </row>
    <row r="1408" spans="1:15">
      <c r="A1408" s="121" t="s">
        <v>134</v>
      </c>
      <c r="B1408" s="126" t="s">
        <v>31</v>
      </c>
      <c r="C1408" s="32" t="e">
        <f t="shared" si="740"/>
        <v>#REF!</v>
      </c>
      <c r="D1408" s="31"/>
      <c r="E1408" s="32">
        <v>371500</v>
      </c>
      <c r="F1408" s="32"/>
      <c r="G1408" s="32"/>
      <c r="H1408" s="32">
        <f>62000+81500+137000</f>
        <v>280500</v>
      </c>
      <c r="I1408" s="32">
        <v>177000</v>
      </c>
      <c r="J1408" s="100" t="e">
        <f t="shared" si="741"/>
        <v>#REF!</v>
      </c>
      <c r="K1408" s="143" t="e">
        <f t="shared" si="742"/>
        <v>#REF!</v>
      </c>
      <c r="L1408" s="5"/>
      <c r="M1408" s="5"/>
      <c r="N1408" s="5"/>
      <c r="O1408" s="5"/>
    </row>
    <row r="1409" spans="1:15">
      <c r="A1409" s="121" t="s">
        <v>134</v>
      </c>
      <c r="B1409" s="126" t="s">
        <v>77</v>
      </c>
      <c r="C1409" s="32" t="e">
        <f t="shared" si="740"/>
        <v>#REF!</v>
      </c>
      <c r="D1409" s="103"/>
      <c r="E1409" s="32">
        <v>35560</v>
      </c>
      <c r="F1409" s="32">
        <f>10000+81500</f>
        <v>91500</v>
      </c>
      <c r="G1409" s="32"/>
      <c r="H1409" s="32">
        <v>35000</v>
      </c>
      <c r="I1409" s="32">
        <v>159750</v>
      </c>
      <c r="J1409" s="100" t="e">
        <f>+SUM(C1409:G1409)-(H1409+I1409)</f>
        <v>#REF!</v>
      </c>
      <c r="K1409" s="143" t="e">
        <f t="shared" si="742"/>
        <v>#REF!</v>
      </c>
      <c r="L1409" s="5"/>
      <c r="M1409" s="5"/>
      <c r="N1409" s="5"/>
      <c r="O1409" s="5"/>
    </row>
    <row r="1410" spans="1:15">
      <c r="A1410" s="121" t="s">
        <v>134</v>
      </c>
      <c r="B1410" s="127" t="s">
        <v>30</v>
      </c>
      <c r="C1410" s="32" t="e">
        <f t="shared" si="740"/>
        <v>#REF!</v>
      </c>
      <c r="D1410" s="118"/>
      <c r="E1410" s="51">
        <v>372085</v>
      </c>
      <c r="F1410" s="51"/>
      <c r="G1410" s="51"/>
      <c r="H1410" s="51"/>
      <c r="I1410" s="51">
        <v>336400</v>
      </c>
      <c r="J1410" s="123" t="e">
        <f>+SUM(C1410:G1410)-(H1410+I1410)</f>
        <v>#REF!</v>
      </c>
      <c r="K1410" s="143" t="e">
        <f t="shared" si="742"/>
        <v>#REF!</v>
      </c>
      <c r="L1410" s="5"/>
      <c r="M1410" s="5"/>
      <c r="N1410" s="5"/>
      <c r="O1410" s="5"/>
    </row>
    <row r="1411" spans="1:15">
      <c r="A1411" s="121" t="s">
        <v>134</v>
      </c>
      <c r="B1411" s="128" t="s">
        <v>84</v>
      </c>
      <c r="C1411" s="119" t="e">
        <f t="shared" si="740"/>
        <v>#REF!</v>
      </c>
      <c r="D1411" s="122"/>
      <c r="E1411" s="136"/>
      <c r="F1411" s="136"/>
      <c r="G1411" s="136"/>
      <c r="H1411" s="136"/>
      <c r="I1411" s="136"/>
      <c r="J1411" s="120" t="e">
        <f>+SUM(C1411:G1411)-(H1411+I1411)</f>
        <v>#REF!</v>
      </c>
      <c r="K1411" s="143" t="e">
        <f t="shared" si="742"/>
        <v>#REF!</v>
      </c>
      <c r="L1411" s="5"/>
      <c r="M1411" s="5"/>
      <c r="N1411" s="5"/>
      <c r="O1411" s="5"/>
    </row>
    <row r="1412" spans="1:15">
      <c r="A1412" s="121" t="s">
        <v>134</v>
      </c>
      <c r="B1412" s="128" t="s">
        <v>83</v>
      </c>
      <c r="C1412" s="119" t="e">
        <f t="shared" si="740"/>
        <v>#REF!</v>
      </c>
      <c r="D1412" s="122"/>
      <c r="E1412" s="136"/>
      <c r="F1412" s="136"/>
      <c r="G1412" s="136"/>
      <c r="H1412" s="136"/>
      <c r="I1412" s="136"/>
      <c r="J1412" s="120" t="e">
        <f t="shared" ref="J1412:J1417" si="743">+SUM(C1412:G1412)-(H1412+I1412)</f>
        <v>#REF!</v>
      </c>
      <c r="K1412" s="143" t="e">
        <f t="shared" si="742"/>
        <v>#REF!</v>
      </c>
      <c r="L1412" s="5"/>
      <c r="M1412" s="5"/>
      <c r="N1412" s="5"/>
      <c r="O1412" s="5"/>
    </row>
    <row r="1413" spans="1:15">
      <c r="A1413" s="121" t="s">
        <v>134</v>
      </c>
      <c r="B1413" s="126" t="s">
        <v>35</v>
      </c>
      <c r="C1413" s="32" t="e">
        <f t="shared" si="740"/>
        <v>#REF!</v>
      </c>
      <c r="D1413" s="31"/>
      <c r="E1413" s="32">
        <v>400000</v>
      </c>
      <c r="F1413" s="32">
        <v>137000</v>
      </c>
      <c r="G1413" s="103"/>
      <c r="H1413" s="103"/>
      <c r="I1413" s="32">
        <v>563500</v>
      </c>
      <c r="J1413" s="30" t="e">
        <f t="shared" si="743"/>
        <v>#REF!</v>
      </c>
      <c r="K1413" s="143" t="e">
        <f t="shared" si="742"/>
        <v>#REF!</v>
      </c>
      <c r="L1413" s="5"/>
      <c r="M1413" s="5"/>
      <c r="N1413" s="5"/>
      <c r="O1413" s="5"/>
    </row>
    <row r="1414" spans="1:15">
      <c r="A1414" s="121" t="s">
        <v>134</v>
      </c>
      <c r="B1414" s="126" t="s">
        <v>93</v>
      </c>
      <c r="C1414" s="32" t="e">
        <f t="shared" si="740"/>
        <v>#REF!</v>
      </c>
      <c r="D1414" s="31"/>
      <c r="E1414" s="32">
        <v>35000</v>
      </c>
      <c r="F1414" s="103"/>
      <c r="G1414" s="103"/>
      <c r="H1414" s="103"/>
      <c r="I1414" s="32">
        <v>23500</v>
      </c>
      <c r="J1414" s="30" t="e">
        <f t="shared" si="743"/>
        <v>#REF!</v>
      </c>
      <c r="K1414" s="143" t="e">
        <f t="shared" si="742"/>
        <v>#REF!</v>
      </c>
      <c r="L1414" s="5"/>
      <c r="M1414" s="5"/>
      <c r="N1414" s="5"/>
      <c r="O1414" s="5"/>
    </row>
    <row r="1415" spans="1:15">
      <c r="A1415" s="121" t="s">
        <v>134</v>
      </c>
      <c r="B1415" s="126" t="s">
        <v>29</v>
      </c>
      <c r="C1415" s="32">
        <f t="shared" si="740"/>
        <v>0</v>
      </c>
      <c r="D1415" s="31"/>
      <c r="E1415" s="32">
        <v>454000</v>
      </c>
      <c r="F1415" s="103"/>
      <c r="G1415" s="103"/>
      <c r="H1415" s="103"/>
      <c r="I1415" s="32">
        <v>329100</v>
      </c>
      <c r="J1415" s="30">
        <f t="shared" si="743"/>
        <v>124900</v>
      </c>
      <c r="K1415" s="143" t="b">
        <f t="shared" si="742"/>
        <v>0</v>
      </c>
      <c r="L1415" s="5"/>
      <c r="M1415" s="5"/>
      <c r="N1415" s="5"/>
      <c r="O1415" s="5"/>
    </row>
    <row r="1416" spans="1:15">
      <c r="A1416" s="121" t="s">
        <v>134</v>
      </c>
      <c r="B1416" s="126" t="s">
        <v>32</v>
      </c>
      <c r="C1416" s="32" t="e">
        <f t="shared" si="740"/>
        <v>#REF!</v>
      </c>
      <c r="D1416" s="31"/>
      <c r="E1416" s="32"/>
      <c r="F1416" s="103"/>
      <c r="G1416" s="103"/>
      <c r="H1416" s="32">
        <v>20000</v>
      </c>
      <c r="I1416" s="32">
        <v>5000</v>
      </c>
      <c r="J1416" s="30" t="e">
        <f t="shared" si="743"/>
        <v>#REF!</v>
      </c>
      <c r="K1416" s="143" t="e">
        <f t="shared" si="742"/>
        <v>#REF!</v>
      </c>
      <c r="L1416" s="5"/>
      <c r="M1416" s="5"/>
      <c r="N1416" s="5"/>
      <c r="O1416" s="5"/>
    </row>
    <row r="1417" spans="1:15">
      <c r="A1417" s="121" t="s">
        <v>134</v>
      </c>
      <c r="B1417" s="127" t="s">
        <v>112</v>
      </c>
      <c r="C1417" s="32">
        <f t="shared" si="740"/>
        <v>0</v>
      </c>
      <c r="D1417" s="118"/>
      <c r="E1417" s="51">
        <v>231000</v>
      </c>
      <c r="F1417" s="51"/>
      <c r="G1417" s="137"/>
      <c r="H1417" s="51">
        <v>90000</v>
      </c>
      <c r="I1417" s="51">
        <v>180000</v>
      </c>
      <c r="J1417" s="30">
        <f t="shared" si="743"/>
        <v>-39000</v>
      </c>
      <c r="K1417" s="143" t="b">
        <f t="shared" si="742"/>
        <v>0</v>
      </c>
      <c r="L1417" s="5"/>
      <c r="M1417" s="5"/>
      <c r="N1417" s="5"/>
      <c r="O1417" s="5"/>
    </row>
    <row r="1418" spans="1:15">
      <c r="A1418" s="34" t="s">
        <v>60</v>
      </c>
      <c r="B1418" s="35"/>
      <c r="C1418" s="35"/>
      <c r="D1418" s="35"/>
      <c r="E1418" s="35"/>
      <c r="F1418" s="35"/>
      <c r="G1418" s="35"/>
      <c r="H1418" s="35"/>
      <c r="I1418" s="35"/>
      <c r="J1418" s="36"/>
      <c r="K1418" s="142"/>
      <c r="L1418" s="5"/>
      <c r="M1418" s="5"/>
      <c r="N1418" s="5"/>
      <c r="O1418" s="5"/>
    </row>
    <row r="1419" spans="1:15">
      <c r="A1419" s="121" t="s">
        <v>134</v>
      </c>
      <c r="B1419" s="37" t="s">
        <v>61</v>
      </c>
      <c r="C1419" s="38" t="e">
        <f>+C1383</f>
        <v>#REF!</v>
      </c>
      <c r="D1419" s="49">
        <v>5000000</v>
      </c>
      <c r="E1419" s="102"/>
      <c r="F1419" s="49">
        <v>217445</v>
      </c>
      <c r="G1419" s="138"/>
      <c r="H1419" s="130">
        <v>2070495</v>
      </c>
      <c r="I1419" s="125">
        <v>3286349</v>
      </c>
      <c r="J1419" s="30" t="e">
        <f>+SUM(C1419:G1419)-(H1419+I1419)</f>
        <v>#REF!</v>
      </c>
      <c r="K1419" s="143" t="e">
        <f>J1419=I1383</f>
        <v>#REF!</v>
      </c>
      <c r="L1419" s="5"/>
      <c r="M1419" s="5"/>
      <c r="N1419" s="5"/>
      <c r="O1419" s="5"/>
    </row>
    <row r="1420" spans="1:15">
      <c r="A1420" s="43" t="s">
        <v>62</v>
      </c>
      <c r="B1420" s="24"/>
      <c r="C1420" s="35"/>
      <c r="D1420" s="24"/>
      <c r="E1420" s="24"/>
      <c r="F1420" s="24"/>
      <c r="G1420" s="24"/>
      <c r="H1420" s="24"/>
      <c r="I1420" s="24"/>
      <c r="J1420" s="36"/>
      <c r="K1420" s="142"/>
      <c r="L1420" s="5"/>
      <c r="M1420" s="5"/>
      <c r="N1420" s="5"/>
      <c r="O1420" s="5"/>
    </row>
    <row r="1421" spans="1:15">
      <c r="A1421" s="121" t="s">
        <v>134</v>
      </c>
      <c r="B1421" s="37" t="s">
        <v>63</v>
      </c>
      <c r="C1421" s="124" t="e">
        <f>+#REF!</f>
        <v>#REF!</v>
      </c>
      <c r="D1421" s="131">
        <v>7900099</v>
      </c>
      <c r="E1421" s="49"/>
      <c r="F1421" s="49"/>
      <c r="G1421" s="49"/>
      <c r="H1421" s="51">
        <v>3000000</v>
      </c>
      <c r="I1421" s="53">
        <v>379529</v>
      </c>
      <c r="J1421" s="30" t="e">
        <f>+SUM(C1421:G1421)-(H1421+I1421)</f>
        <v>#REF!</v>
      </c>
      <c r="K1421" s="143" t="e">
        <f>+J1421=#REF!</f>
        <v>#REF!</v>
      </c>
      <c r="L1421" s="5"/>
      <c r="M1421" s="5"/>
      <c r="N1421" s="5"/>
      <c r="O1421" s="5"/>
    </row>
    <row r="1422" spans="1:15">
      <c r="A1422" s="121" t="s">
        <v>134</v>
      </c>
      <c r="B1422" s="37" t="s">
        <v>64</v>
      </c>
      <c r="C1422" s="124" t="e">
        <f>+C1382</f>
        <v>#REF!</v>
      </c>
      <c r="D1422" s="49"/>
      <c r="E1422" s="48"/>
      <c r="F1422" s="48"/>
      <c r="G1422" s="48"/>
      <c r="H1422" s="32">
        <v>2000000</v>
      </c>
      <c r="I1422" s="50">
        <v>5392233</v>
      </c>
      <c r="J1422" s="30" t="e">
        <f>SUM(C1422:G1422)-(H1422+I1422)</f>
        <v>#REF!</v>
      </c>
      <c r="K1422" s="143" t="e">
        <f>+J1422=I1382</f>
        <v>#REF!</v>
      </c>
      <c r="L1422" s="5"/>
      <c r="M1422" s="5"/>
      <c r="N1422" s="5"/>
      <c r="O1422" s="5"/>
    </row>
    <row r="1423" spans="1:15" ht="15.75">
      <c r="C1423" s="140" t="e">
        <f>SUM(C1406:C1422)</f>
        <v>#REF!</v>
      </c>
      <c r="I1423" s="139">
        <f>SUM(I1406:I1422)</f>
        <v>11225561</v>
      </c>
      <c r="J1423" s="104" t="e">
        <f>+SUM(J1406:J1422)</f>
        <v>#REF!</v>
      </c>
      <c r="K1423" s="5" t="e">
        <f>J1423=I1395</f>
        <v>#REF!</v>
      </c>
      <c r="L1423" s="5"/>
      <c r="M1423" s="5"/>
      <c r="N1423" s="5"/>
      <c r="O1423" s="5"/>
    </row>
    <row r="1424" spans="1:15" ht="16.5">
      <c r="A1424" s="14"/>
      <c r="B1424" s="15"/>
      <c r="C1424" s="12"/>
      <c r="D1424" s="12"/>
      <c r="E1424" s="13"/>
      <c r="F1424" s="12"/>
      <c r="G1424" s="12"/>
      <c r="H1424" s="12"/>
      <c r="I1424" s="12"/>
      <c r="L1424" s="5"/>
      <c r="M1424" s="5"/>
      <c r="N1424" s="5"/>
      <c r="O1424" s="5"/>
    </row>
    <row r="1425" spans="1:15">
      <c r="A1425" s="16" t="s">
        <v>52</v>
      </c>
      <c r="B1425" s="16"/>
      <c r="C1425" s="16"/>
      <c r="D1425" s="17"/>
      <c r="E1425" s="17"/>
      <c r="F1425" s="17"/>
      <c r="G1425" s="17"/>
      <c r="H1425" s="17"/>
      <c r="I1425" s="17"/>
      <c r="L1425" s="5"/>
      <c r="M1425" s="5"/>
      <c r="N1425" s="5"/>
      <c r="O1425" s="5"/>
    </row>
    <row r="1426" spans="1:15">
      <c r="A1426" s="18" t="s">
        <v>127</v>
      </c>
      <c r="B1426" s="18"/>
      <c r="C1426" s="18"/>
      <c r="D1426" s="18"/>
      <c r="E1426" s="18"/>
      <c r="F1426" s="18"/>
      <c r="G1426" s="18"/>
      <c r="H1426" s="18"/>
      <c r="I1426" s="18"/>
      <c r="J1426" s="17"/>
      <c r="L1426" s="5"/>
      <c r="M1426" s="5"/>
      <c r="N1426" s="5"/>
      <c r="O1426" s="5"/>
    </row>
    <row r="1427" spans="1:15">
      <c r="A1427" s="19"/>
      <c r="B1427" s="17"/>
      <c r="C1427" s="20"/>
      <c r="D1427" s="20"/>
      <c r="E1427" s="20"/>
      <c r="F1427" s="20"/>
      <c r="G1427" s="20"/>
      <c r="H1427" s="17"/>
      <c r="I1427" s="17"/>
      <c r="J1427" s="18"/>
      <c r="L1427" s="5"/>
      <c r="M1427" s="5"/>
      <c r="N1427" s="5"/>
      <c r="O1427" s="5"/>
    </row>
    <row r="1428" spans="1:15">
      <c r="A1428" s="166" t="s">
        <v>53</v>
      </c>
      <c r="B1428" s="168" t="s">
        <v>54</v>
      </c>
      <c r="C1428" s="170" t="s">
        <v>128</v>
      </c>
      <c r="D1428" s="171" t="s">
        <v>55</v>
      </c>
      <c r="E1428" s="172"/>
      <c r="F1428" s="172"/>
      <c r="G1428" s="173"/>
      <c r="H1428" s="174" t="s">
        <v>56</v>
      </c>
      <c r="I1428" s="162" t="s">
        <v>57</v>
      </c>
      <c r="J1428" s="17"/>
      <c r="L1428" s="5"/>
      <c r="M1428" s="5"/>
      <c r="N1428" s="5"/>
      <c r="O1428" s="5"/>
    </row>
    <row r="1429" spans="1:15" ht="25.5">
      <c r="A1429" s="167"/>
      <c r="B1429" s="169"/>
      <c r="C1429" s="22"/>
      <c r="D1429" s="21" t="s">
        <v>24</v>
      </c>
      <c r="E1429" s="21" t="s">
        <v>25</v>
      </c>
      <c r="F1429" s="22" t="s">
        <v>122</v>
      </c>
      <c r="G1429" s="21" t="s">
        <v>58</v>
      </c>
      <c r="H1429" s="175"/>
      <c r="I1429" s="163"/>
      <c r="J1429" s="164" t="s">
        <v>129</v>
      </c>
      <c r="K1429" s="142"/>
      <c r="L1429" s="5"/>
      <c r="M1429" s="5"/>
      <c r="N1429" s="5"/>
      <c r="O1429" s="5"/>
    </row>
    <row r="1430" spans="1:15">
      <c r="A1430" s="23"/>
      <c r="B1430" s="24" t="s">
        <v>59</v>
      </c>
      <c r="C1430" s="25"/>
      <c r="D1430" s="25"/>
      <c r="E1430" s="25"/>
      <c r="F1430" s="25"/>
      <c r="G1430" s="25"/>
      <c r="H1430" s="25"/>
      <c r="I1430" s="26"/>
      <c r="J1430" s="165"/>
      <c r="K1430" s="142"/>
      <c r="L1430" s="5"/>
      <c r="M1430" s="5"/>
      <c r="N1430" s="5"/>
      <c r="O1430" s="5"/>
    </row>
    <row r="1431" spans="1:15">
      <c r="A1431" s="121" t="s">
        <v>130</v>
      </c>
      <c r="B1431" s="126" t="s">
        <v>76</v>
      </c>
      <c r="C1431" s="32">
        <v>40050</v>
      </c>
      <c r="D1431" s="31"/>
      <c r="E1431" s="32">
        <v>104000</v>
      </c>
      <c r="F1431" s="32"/>
      <c r="G1431" s="32"/>
      <c r="H1431" s="55">
        <v>54000</v>
      </c>
      <c r="I1431" s="32">
        <v>81000</v>
      </c>
      <c r="J1431" s="30">
        <f>+SUM(C1431:G1431)-(H1431+I1431)</f>
        <v>9050</v>
      </c>
      <c r="K1431" s="143" t="e">
        <f>J1431=#REF!</f>
        <v>#REF!</v>
      </c>
      <c r="L1431" s="5"/>
      <c r="M1431" s="5"/>
      <c r="N1431" s="5"/>
      <c r="O1431" s="5"/>
    </row>
    <row r="1432" spans="1:15">
      <c r="A1432" s="121" t="s">
        <v>130</v>
      </c>
      <c r="B1432" s="126" t="s">
        <v>47</v>
      </c>
      <c r="C1432" s="32">
        <v>38845</v>
      </c>
      <c r="D1432" s="31"/>
      <c r="E1432" s="32">
        <v>1550000</v>
      </c>
      <c r="F1432" s="32"/>
      <c r="G1432" s="32"/>
      <c r="H1432" s="55">
        <v>311000</v>
      </c>
      <c r="I1432" s="32">
        <v>1017400</v>
      </c>
      <c r="J1432" s="30">
        <f t="shared" ref="J1432:J1433" si="744">+SUM(C1432:G1432)-(H1432+I1432)</f>
        <v>260445</v>
      </c>
      <c r="K1432" s="143" t="b">
        <f>J1432=I1384</f>
        <v>0</v>
      </c>
      <c r="L1432" s="5"/>
      <c r="M1432" s="5"/>
      <c r="N1432" s="5"/>
      <c r="O1432" s="5"/>
    </row>
    <row r="1433" spans="1:15">
      <c r="A1433" s="121" t="s">
        <v>130</v>
      </c>
      <c r="B1433" s="126" t="s">
        <v>31</v>
      </c>
      <c r="C1433" s="32">
        <v>6895</v>
      </c>
      <c r="D1433" s="31"/>
      <c r="E1433" s="32">
        <v>581000</v>
      </c>
      <c r="F1433" s="32"/>
      <c r="G1433" s="32"/>
      <c r="H1433" s="32"/>
      <c r="I1433" s="32">
        <v>498900</v>
      </c>
      <c r="J1433" s="100">
        <f t="shared" si="744"/>
        <v>88995</v>
      </c>
      <c r="K1433" s="143" t="b">
        <f>J1433=I1385</f>
        <v>0</v>
      </c>
      <c r="L1433" s="5"/>
      <c r="M1433" s="5"/>
      <c r="N1433" s="5"/>
      <c r="O1433" s="5"/>
    </row>
    <row r="1434" spans="1:15">
      <c r="A1434" s="121" t="s">
        <v>130</v>
      </c>
      <c r="B1434" s="126" t="s">
        <v>77</v>
      </c>
      <c r="C1434" s="32">
        <v>28540</v>
      </c>
      <c r="D1434" s="103"/>
      <c r="E1434" s="32">
        <v>332000</v>
      </c>
      <c r="F1434" s="32">
        <v>10000</v>
      </c>
      <c r="G1434" s="32"/>
      <c r="H1434" s="32"/>
      <c r="I1434" s="32">
        <v>302850</v>
      </c>
      <c r="J1434" s="100">
        <f>+SUM(C1434:G1434)-(H1434+I1434)</f>
        <v>67690</v>
      </c>
      <c r="K1434" s="143" t="b">
        <f>J1434=I1386</f>
        <v>0</v>
      </c>
      <c r="L1434" s="5"/>
      <c r="M1434" s="5"/>
      <c r="N1434" s="5"/>
      <c r="O1434" s="5"/>
    </row>
    <row r="1435" spans="1:15">
      <c r="A1435" s="121" t="s">
        <v>130</v>
      </c>
      <c r="B1435" s="126" t="s">
        <v>69</v>
      </c>
      <c r="C1435" s="32">
        <v>184</v>
      </c>
      <c r="D1435" s="103"/>
      <c r="E1435" s="32"/>
      <c r="F1435" s="32"/>
      <c r="G1435" s="32"/>
      <c r="H1435" s="32">
        <v>184</v>
      </c>
      <c r="I1435" s="32"/>
      <c r="J1435" s="100">
        <f t="shared" ref="J1435" si="745">+SUM(C1435:G1435)-(H1435+I1435)</f>
        <v>0</v>
      </c>
      <c r="K1435" s="143" t="e">
        <f>J1435=#REF!</f>
        <v>#REF!</v>
      </c>
      <c r="L1435" s="5"/>
      <c r="M1435" s="5"/>
      <c r="N1435" s="5"/>
      <c r="O1435" s="5"/>
    </row>
    <row r="1436" spans="1:15">
      <c r="A1436" s="121" t="s">
        <v>130</v>
      </c>
      <c r="B1436" s="127" t="s">
        <v>30</v>
      </c>
      <c r="C1436" s="32">
        <v>68200</v>
      </c>
      <c r="D1436" s="118"/>
      <c r="E1436" s="51">
        <v>638000</v>
      </c>
      <c r="F1436" s="51">
        <v>45000</v>
      </c>
      <c r="G1436" s="51"/>
      <c r="H1436" s="51"/>
      <c r="I1436" s="51">
        <v>787385</v>
      </c>
      <c r="J1436" s="123">
        <f>+SUM(C1436:G1436)-(H1436+I1436)</f>
        <v>-36185</v>
      </c>
      <c r="K1436" s="143" t="b">
        <f t="shared" ref="K1436:K1443" si="746">J1436=I1387</f>
        <v>0</v>
      </c>
      <c r="L1436" s="5"/>
      <c r="M1436" s="5"/>
      <c r="N1436" s="5"/>
      <c r="O1436" s="5"/>
    </row>
    <row r="1437" spans="1:15">
      <c r="A1437" s="121" t="s">
        <v>130</v>
      </c>
      <c r="B1437" s="128" t="s">
        <v>84</v>
      </c>
      <c r="C1437" s="119">
        <v>233614</v>
      </c>
      <c r="D1437" s="122"/>
      <c r="E1437" s="136"/>
      <c r="F1437" s="136"/>
      <c r="G1437" s="136"/>
      <c r="H1437" s="136"/>
      <c r="I1437" s="136"/>
      <c r="J1437" s="120">
        <f>+SUM(C1437:G1437)-(H1437+I1437)</f>
        <v>233614</v>
      </c>
      <c r="K1437" s="143" t="b">
        <f t="shared" si="746"/>
        <v>0</v>
      </c>
      <c r="L1437" s="5"/>
      <c r="M1437" s="5"/>
      <c r="N1437" s="5"/>
      <c r="O1437" s="5"/>
    </row>
    <row r="1438" spans="1:15">
      <c r="A1438" s="121" t="s">
        <v>130</v>
      </c>
      <c r="B1438" s="128" t="s">
        <v>83</v>
      </c>
      <c r="C1438" s="119">
        <v>249769</v>
      </c>
      <c r="D1438" s="122"/>
      <c r="E1438" s="136"/>
      <c r="F1438" s="136"/>
      <c r="G1438" s="136"/>
      <c r="H1438" s="136"/>
      <c r="I1438" s="136"/>
      <c r="J1438" s="120">
        <f t="shared" ref="J1438:J1443" si="747">+SUM(C1438:G1438)-(H1438+I1438)</f>
        <v>249769</v>
      </c>
      <c r="K1438" s="143" t="b">
        <f t="shared" si="746"/>
        <v>0</v>
      </c>
      <c r="L1438" s="5"/>
      <c r="M1438" s="5"/>
      <c r="N1438" s="5"/>
      <c r="O1438" s="5"/>
    </row>
    <row r="1439" spans="1:15">
      <c r="A1439" s="121" t="s">
        <v>130</v>
      </c>
      <c r="B1439" s="126" t="s">
        <v>35</v>
      </c>
      <c r="C1439" s="32">
        <v>-4675</v>
      </c>
      <c r="D1439" s="31"/>
      <c r="E1439" s="32">
        <v>494000</v>
      </c>
      <c r="F1439" s="32">
        <v>256000</v>
      </c>
      <c r="G1439" s="103"/>
      <c r="H1439" s="103">
        <v>6500</v>
      </c>
      <c r="I1439" s="32">
        <v>607250</v>
      </c>
      <c r="J1439" s="30">
        <f t="shared" si="747"/>
        <v>131575</v>
      </c>
      <c r="K1439" s="143" t="b">
        <f t="shared" si="746"/>
        <v>0</v>
      </c>
      <c r="L1439" s="5"/>
      <c r="M1439" s="5"/>
      <c r="N1439" s="5"/>
      <c r="O1439" s="5"/>
    </row>
    <row r="1440" spans="1:15">
      <c r="A1440" s="121" t="s">
        <v>130</v>
      </c>
      <c r="B1440" s="126" t="s">
        <v>93</v>
      </c>
      <c r="C1440" s="32">
        <v>5000</v>
      </c>
      <c r="D1440" s="31"/>
      <c r="E1440" s="32">
        <v>30000</v>
      </c>
      <c r="F1440" s="103"/>
      <c r="G1440" s="103"/>
      <c r="H1440" s="103"/>
      <c r="I1440" s="32">
        <v>29500</v>
      </c>
      <c r="J1440" s="30">
        <f t="shared" si="747"/>
        <v>5500</v>
      </c>
      <c r="K1440" s="143" t="b">
        <f t="shared" si="746"/>
        <v>0</v>
      </c>
      <c r="L1440" s="5"/>
      <c r="M1440" s="5"/>
      <c r="N1440" s="5"/>
      <c r="O1440" s="5"/>
    </row>
    <row r="1441" spans="1:15">
      <c r="A1441" s="121" t="s">
        <v>130</v>
      </c>
      <c r="B1441" s="126" t="s">
        <v>29</v>
      </c>
      <c r="C1441" s="32">
        <v>72800</v>
      </c>
      <c r="D1441" s="31"/>
      <c r="E1441" s="32">
        <v>446000</v>
      </c>
      <c r="F1441" s="103"/>
      <c r="G1441" s="103"/>
      <c r="H1441" s="103"/>
      <c r="I1441" s="32">
        <v>512600</v>
      </c>
      <c r="J1441" s="30">
        <f t="shared" si="747"/>
        <v>6200</v>
      </c>
      <c r="K1441" s="143" t="b">
        <f t="shared" si="746"/>
        <v>0</v>
      </c>
      <c r="L1441" s="5"/>
      <c r="M1441" s="5"/>
      <c r="N1441" s="5"/>
      <c r="O1441" s="5"/>
    </row>
    <row r="1442" spans="1:15">
      <c r="A1442" s="121" t="s">
        <v>130</v>
      </c>
      <c r="B1442" s="126" t="s">
        <v>32</v>
      </c>
      <c r="C1442" s="32">
        <v>47300</v>
      </c>
      <c r="D1442" s="31"/>
      <c r="E1442" s="32">
        <v>5000</v>
      </c>
      <c r="F1442" s="103">
        <v>6500</v>
      </c>
      <c r="G1442" s="103"/>
      <c r="H1442" s="32">
        <v>20000</v>
      </c>
      <c r="I1442" s="32">
        <v>8000</v>
      </c>
      <c r="J1442" s="30">
        <f t="shared" si="747"/>
        <v>30800</v>
      </c>
      <c r="K1442" s="143" t="b">
        <f t="shared" si="746"/>
        <v>0</v>
      </c>
      <c r="L1442" s="5"/>
      <c r="M1442" s="5"/>
      <c r="N1442" s="5"/>
      <c r="O1442" s="5"/>
    </row>
    <row r="1443" spans="1:15">
      <c r="A1443" s="121" t="s">
        <v>130</v>
      </c>
      <c r="B1443" s="127" t="s">
        <v>112</v>
      </c>
      <c r="C1443" s="32">
        <v>79600</v>
      </c>
      <c r="D1443" s="118"/>
      <c r="E1443" s="51"/>
      <c r="F1443" s="51"/>
      <c r="G1443" s="137"/>
      <c r="H1443" s="51"/>
      <c r="I1443" s="51">
        <v>37707</v>
      </c>
      <c r="J1443" s="30">
        <f t="shared" si="747"/>
        <v>41893</v>
      </c>
      <c r="K1443" s="143" t="b">
        <f t="shared" si="746"/>
        <v>0</v>
      </c>
      <c r="L1443" s="5"/>
      <c r="M1443" s="5"/>
      <c r="N1443" s="5"/>
      <c r="O1443" s="5"/>
    </row>
    <row r="1444" spans="1:15">
      <c r="A1444" s="34" t="s">
        <v>60</v>
      </c>
      <c r="B1444" s="35"/>
      <c r="C1444" s="35"/>
      <c r="D1444" s="35"/>
      <c r="E1444" s="35"/>
      <c r="F1444" s="35"/>
      <c r="G1444" s="35"/>
      <c r="H1444" s="35"/>
      <c r="I1444" s="35"/>
      <c r="J1444" s="36"/>
      <c r="K1444" s="142"/>
      <c r="L1444" s="5"/>
      <c r="M1444" s="5"/>
      <c r="N1444" s="5"/>
      <c r="O1444" s="5"/>
    </row>
    <row r="1445" spans="1:15">
      <c r="A1445" s="121" t="s">
        <v>130</v>
      </c>
      <c r="B1445" s="37" t="s">
        <v>61</v>
      </c>
      <c r="C1445" s="38">
        <v>467929</v>
      </c>
      <c r="D1445" s="49">
        <v>6310000</v>
      </c>
      <c r="E1445" s="102"/>
      <c r="F1445" s="49">
        <v>74184</v>
      </c>
      <c r="G1445" s="138"/>
      <c r="H1445" s="130">
        <v>4180000</v>
      </c>
      <c r="I1445" s="125">
        <v>1710965</v>
      </c>
      <c r="J1445" s="30">
        <f>+SUM(C1445:G1445)-(H1445+I1445)</f>
        <v>961148</v>
      </c>
      <c r="K1445" s="143" t="b">
        <f>J1445=I1383</f>
        <v>0</v>
      </c>
      <c r="L1445" s="5"/>
      <c r="M1445" s="5"/>
      <c r="N1445" s="5"/>
      <c r="O1445" s="5"/>
    </row>
    <row r="1446" spans="1:15">
      <c r="A1446" s="43" t="s">
        <v>62</v>
      </c>
      <c r="B1446" s="24"/>
      <c r="C1446" s="35"/>
      <c r="D1446" s="24"/>
      <c r="E1446" s="24"/>
      <c r="F1446" s="24"/>
      <c r="G1446" s="24"/>
      <c r="H1446" s="24"/>
      <c r="I1446" s="24"/>
      <c r="J1446" s="36"/>
      <c r="K1446" s="142"/>
      <c r="L1446" s="5"/>
      <c r="M1446" s="5"/>
      <c r="N1446" s="5"/>
      <c r="O1446" s="5"/>
    </row>
    <row r="1447" spans="1:15">
      <c r="A1447" s="121" t="s">
        <v>130</v>
      </c>
      <c r="B1447" s="37" t="s">
        <v>63</v>
      </c>
      <c r="C1447" s="124">
        <v>7405927</v>
      </c>
      <c r="D1447" s="131"/>
      <c r="E1447" s="49"/>
      <c r="F1447" s="49"/>
      <c r="G1447" s="49"/>
      <c r="H1447" s="51">
        <v>2000000</v>
      </c>
      <c r="I1447" s="53">
        <v>1710232</v>
      </c>
      <c r="J1447" s="30">
        <f>+SUM(C1447:G1447)-(H1447+I1447)</f>
        <v>3695695</v>
      </c>
      <c r="K1447" s="143" t="e">
        <f>+J1447=#REF!</f>
        <v>#REF!</v>
      </c>
      <c r="L1447" s="5"/>
      <c r="M1447" s="5"/>
      <c r="N1447" s="5"/>
      <c r="O1447" s="5"/>
    </row>
    <row r="1448" spans="1:15">
      <c r="A1448" s="121" t="s">
        <v>130</v>
      </c>
      <c r="B1448" s="37" t="s">
        <v>64</v>
      </c>
      <c r="C1448" s="124">
        <v>22972065</v>
      </c>
      <c r="D1448" s="49"/>
      <c r="E1448" s="48"/>
      <c r="F1448" s="48"/>
      <c r="G1448" s="48"/>
      <c r="H1448" s="32">
        <v>4310000</v>
      </c>
      <c r="I1448" s="50">
        <v>3055511</v>
      </c>
      <c r="J1448" s="30">
        <f>SUM(C1448:G1448)-(H1448+I1448)</f>
        <v>15606554</v>
      </c>
      <c r="K1448" s="143" t="b">
        <f>+J1448=I1382</f>
        <v>0</v>
      </c>
      <c r="L1448" s="5"/>
      <c r="M1448" s="5"/>
      <c r="N1448" s="5"/>
      <c r="O1448" s="5"/>
    </row>
    <row r="1449" spans="1:15" ht="15.75">
      <c r="C1449" s="140">
        <f>SUM(C1431:C1448)</f>
        <v>31712043</v>
      </c>
      <c r="I1449" s="139">
        <f>SUM(I1431:I1448)</f>
        <v>10359300</v>
      </c>
      <c r="J1449" s="104">
        <f>+SUM(J1431:J1448)</f>
        <v>21352743</v>
      </c>
      <c r="K1449" s="5" t="b">
        <f>J1449=I1395</f>
        <v>0</v>
      </c>
      <c r="L1449" s="5"/>
      <c r="M1449" s="5"/>
      <c r="N1449" s="5"/>
      <c r="O1449" s="5"/>
    </row>
    <row r="1450" spans="1:15" ht="16.5">
      <c r="A1450" s="14"/>
      <c r="B1450" s="15"/>
      <c r="C1450" s="12"/>
      <c r="D1450" s="12"/>
      <c r="E1450" s="13"/>
      <c r="F1450" s="12"/>
      <c r="G1450" s="12"/>
      <c r="H1450" s="12"/>
      <c r="I1450" s="12"/>
      <c r="L1450" s="5"/>
      <c r="M1450" s="5"/>
      <c r="N1450" s="5"/>
      <c r="O1450" s="5"/>
    </row>
    <row r="1451" spans="1:15">
      <c r="A1451" s="16" t="s">
        <v>52</v>
      </c>
      <c r="B1451" s="16"/>
      <c r="C1451" s="16"/>
      <c r="D1451" s="17"/>
      <c r="E1451" s="17"/>
      <c r="F1451" s="17"/>
      <c r="G1451" s="17"/>
      <c r="H1451" s="17"/>
      <c r="I1451" s="17"/>
      <c r="L1451" s="5"/>
      <c r="M1451" s="5"/>
      <c r="N1451" s="5"/>
      <c r="O1451" s="5"/>
    </row>
    <row r="1452" spans="1:15">
      <c r="A1452" s="18" t="s">
        <v>123</v>
      </c>
      <c r="B1452" s="18"/>
      <c r="C1452" s="18"/>
      <c r="D1452" s="18"/>
      <c r="E1452" s="18"/>
      <c r="F1452" s="18"/>
      <c r="G1452" s="18"/>
      <c r="H1452" s="18"/>
      <c r="I1452" s="18"/>
      <c r="J1452" s="17"/>
      <c r="L1452" s="5"/>
      <c r="M1452" s="5"/>
      <c r="N1452" s="5"/>
      <c r="O1452" s="5"/>
    </row>
    <row r="1453" spans="1:15">
      <c r="A1453" s="19"/>
      <c r="B1453" s="17"/>
      <c r="C1453" s="20"/>
      <c r="D1453" s="20"/>
      <c r="E1453" s="20"/>
      <c r="F1453" s="20"/>
      <c r="G1453" s="20"/>
      <c r="H1453" s="17"/>
      <c r="I1453" s="17"/>
      <c r="J1453" s="18"/>
      <c r="L1453" s="5"/>
      <c r="M1453" s="5"/>
      <c r="N1453" s="5"/>
      <c r="O1453" s="5"/>
    </row>
    <row r="1454" spans="1:15">
      <c r="A1454" s="166" t="s">
        <v>53</v>
      </c>
      <c r="B1454" s="168" t="s">
        <v>54</v>
      </c>
      <c r="C1454" s="170" t="s">
        <v>124</v>
      </c>
      <c r="D1454" s="171" t="s">
        <v>55</v>
      </c>
      <c r="E1454" s="172"/>
      <c r="F1454" s="172"/>
      <c r="G1454" s="173"/>
      <c r="H1454" s="174" t="s">
        <v>56</v>
      </c>
      <c r="I1454" s="162" t="s">
        <v>57</v>
      </c>
      <c r="J1454" s="17"/>
      <c r="L1454" s="5"/>
      <c r="M1454" s="5"/>
      <c r="N1454" s="5"/>
      <c r="O1454" s="5"/>
    </row>
    <row r="1455" spans="1:15" ht="25.5">
      <c r="A1455" s="167"/>
      <c r="B1455" s="169"/>
      <c r="C1455" s="22"/>
      <c r="D1455" s="21" t="s">
        <v>24</v>
      </c>
      <c r="E1455" s="21" t="s">
        <v>25</v>
      </c>
      <c r="F1455" s="22" t="s">
        <v>122</v>
      </c>
      <c r="G1455" s="21" t="s">
        <v>58</v>
      </c>
      <c r="H1455" s="175"/>
      <c r="I1455" s="163"/>
      <c r="J1455" s="164" t="s">
        <v>125</v>
      </c>
      <c r="K1455" s="142"/>
      <c r="L1455" s="5"/>
      <c r="M1455" s="5"/>
      <c r="N1455" s="5"/>
      <c r="O1455" s="5"/>
    </row>
    <row r="1456" spans="1:15">
      <c r="A1456" s="23"/>
      <c r="B1456" s="24" t="s">
        <v>59</v>
      </c>
      <c r="C1456" s="25"/>
      <c r="D1456" s="25"/>
      <c r="E1456" s="25"/>
      <c r="F1456" s="25"/>
      <c r="G1456" s="25"/>
      <c r="H1456" s="25"/>
      <c r="I1456" s="26"/>
      <c r="J1456" s="165"/>
      <c r="K1456" s="142"/>
      <c r="L1456" s="5"/>
      <c r="M1456" s="5"/>
      <c r="N1456" s="5"/>
      <c r="O1456" s="5"/>
    </row>
    <row r="1457" spans="1:15">
      <c r="A1457" s="121" t="s">
        <v>126</v>
      </c>
      <c r="B1457" s="126" t="s">
        <v>76</v>
      </c>
      <c r="C1457" s="32">
        <v>-450</v>
      </c>
      <c r="D1457" s="31"/>
      <c r="E1457" s="32">
        <v>168000</v>
      </c>
      <c r="F1457" s="32">
        <v>55000</v>
      </c>
      <c r="G1457" s="32"/>
      <c r="H1457" s="55"/>
      <c r="I1457" s="32">
        <v>182500</v>
      </c>
      <c r="J1457" s="30">
        <f>+SUM(C1457:G1457)-(H1457+I1457)</f>
        <v>40050</v>
      </c>
      <c r="K1457" s="143"/>
      <c r="L1457" s="5"/>
      <c r="M1457" s="5"/>
      <c r="N1457" s="5"/>
      <c r="O1457" s="5"/>
    </row>
    <row r="1458" spans="1:15">
      <c r="A1458" s="121" t="s">
        <v>126</v>
      </c>
      <c r="B1458" s="126" t="s">
        <v>47</v>
      </c>
      <c r="C1458" s="32">
        <v>12510</v>
      </c>
      <c r="D1458" s="31"/>
      <c r="E1458" s="32">
        <v>303000</v>
      </c>
      <c r="F1458" s="32"/>
      <c r="G1458" s="32"/>
      <c r="H1458" s="55"/>
      <c r="I1458" s="32">
        <v>276665</v>
      </c>
      <c r="J1458" s="30">
        <f t="shared" ref="J1458:J1459" si="748">+SUM(C1458:G1458)-(H1458+I1458)</f>
        <v>38845</v>
      </c>
      <c r="K1458" s="143"/>
      <c r="L1458" s="5"/>
      <c r="M1458" s="5"/>
      <c r="N1458" s="5"/>
      <c r="O1458" s="5"/>
    </row>
    <row r="1459" spans="1:15">
      <c r="A1459" s="121" t="s">
        <v>126</v>
      </c>
      <c r="B1459" s="126" t="s">
        <v>31</v>
      </c>
      <c r="C1459" s="32">
        <v>2895</v>
      </c>
      <c r="D1459" s="31"/>
      <c r="E1459" s="32">
        <v>40000</v>
      </c>
      <c r="F1459" s="32"/>
      <c r="G1459" s="32"/>
      <c r="H1459" s="32"/>
      <c r="I1459" s="32">
        <v>36000</v>
      </c>
      <c r="J1459" s="100">
        <f t="shared" si="748"/>
        <v>6895</v>
      </c>
      <c r="K1459" s="143"/>
      <c r="L1459" s="5"/>
      <c r="M1459" s="5"/>
      <c r="N1459" s="5"/>
      <c r="O1459" s="5"/>
    </row>
    <row r="1460" spans="1:15">
      <c r="A1460" s="121" t="s">
        <v>126</v>
      </c>
      <c r="B1460" s="126" t="s">
        <v>77</v>
      </c>
      <c r="C1460" s="32">
        <v>62040</v>
      </c>
      <c r="D1460" s="103"/>
      <c r="E1460" s="32"/>
      <c r="F1460" s="32"/>
      <c r="G1460" s="32"/>
      <c r="H1460" s="32">
        <v>25000</v>
      </c>
      <c r="I1460" s="32">
        <v>8500</v>
      </c>
      <c r="J1460" s="100">
        <f>+SUM(C1460:G1460)-(H1460+I1460)</f>
        <v>28540</v>
      </c>
      <c r="K1460" s="143"/>
      <c r="L1460" s="5"/>
      <c r="M1460" s="5"/>
      <c r="N1460" s="5"/>
      <c r="O1460" s="5"/>
    </row>
    <row r="1461" spans="1:15">
      <c r="A1461" s="121" t="s">
        <v>126</v>
      </c>
      <c r="B1461" s="126" t="s">
        <v>69</v>
      </c>
      <c r="C1461" s="32">
        <v>184</v>
      </c>
      <c r="D1461" s="103"/>
      <c r="E1461" s="32">
        <v>0</v>
      </c>
      <c r="F1461" s="32"/>
      <c r="G1461" s="32"/>
      <c r="H1461" s="32"/>
      <c r="I1461" s="32">
        <v>0</v>
      </c>
      <c r="J1461" s="100">
        <f t="shared" ref="J1461" si="749">+SUM(C1461:G1461)-(H1461+I1461)</f>
        <v>184</v>
      </c>
      <c r="K1461" s="143"/>
      <c r="L1461" s="5"/>
      <c r="M1461" s="5"/>
      <c r="N1461" s="5"/>
      <c r="O1461" s="5"/>
    </row>
    <row r="1462" spans="1:15">
      <c r="A1462" s="121" t="s">
        <v>126</v>
      </c>
      <c r="B1462" s="127" t="s">
        <v>30</v>
      </c>
      <c r="C1462" s="32">
        <v>-36500</v>
      </c>
      <c r="D1462" s="118"/>
      <c r="E1462" s="51">
        <v>523500</v>
      </c>
      <c r="F1462" s="51"/>
      <c r="G1462" s="51"/>
      <c r="H1462" s="51"/>
      <c r="I1462" s="51">
        <v>418800</v>
      </c>
      <c r="J1462" s="123">
        <f>+SUM(C1462:G1462)-(H1462+I1462)</f>
        <v>68200</v>
      </c>
      <c r="K1462" s="143"/>
      <c r="L1462" s="5"/>
      <c r="M1462" s="5"/>
      <c r="N1462" s="5"/>
      <c r="O1462" s="5"/>
    </row>
    <row r="1463" spans="1:15">
      <c r="A1463" s="121" t="s">
        <v>126</v>
      </c>
      <c r="B1463" s="128" t="s">
        <v>84</v>
      </c>
      <c r="C1463" s="119">
        <v>233614</v>
      </c>
      <c r="D1463" s="122"/>
      <c r="E1463" s="136"/>
      <c r="F1463" s="136"/>
      <c r="G1463" s="136"/>
      <c r="H1463" s="136"/>
      <c r="I1463" s="136"/>
      <c r="J1463" s="120">
        <f>+SUM(C1463:G1463)-(H1463+I1463)</f>
        <v>233614</v>
      </c>
      <c r="K1463" s="143"/>
      <c r="L1463" s="5"/>
      <c r="M1463" s="5"/>
      <c r="N1463" s="5"/>
      <c r="O1463" s="5"/>
    </row>
    <row r="1464" spans="1:15">
      <c r="A1464" s="121" t="s">
        <v>126</v>
      </c>
      <c r="B1464" s="128" t="s">
        <v>83</v>
      </c>
      <c r="C1464" s="119">
        <v>249769</v>
      </c>
      <c r="D1464" s="122"/>
      <c r="E1464" s="136"/>
      <c r="F1464" s="136"/>
      <c r="G1464" s="136"/>
      <c r="H1464" s="136"/>
      <c r="I1464" s="136"/>
      <c r="J1464" s="120">
        <f t="shared" ref="J1464:J1469" si="750">+SUM(C1464:G1464)-(H1464+I1464)</f>
        <v>249769</v>
      </c>
      <c r="K1464" s="143"/>
      <c r="L1464" s="5"/>
      <c r="M1464" s="5"/>
      <c r="N1464" s="5"/>
      <c r="O1464" s="5"/>
    </row>
    <row r="1465" spans="1:15">
      <c r="A1465" s="121" t="s">
        <v>126</v>
      </c>
      <c r="B1465" s="126" t="s">
        <v>35</v>
      </c>
      <c r="C1465" s="32">
        <v>71200</v>
      </c>
      <c r="D1465" s="31"/>
      <c r="E1465" s="32">
        <v>1056000</v>
      </c>
      <c r="F1465" s="32"/>
      <c r="G1465" s="103"/>
      <c r="H1465" s="103">
        <v>55000</v>
      </c>
      <c r="I1465" s="32">
        <v>1076875</v>
      </c>
      <c r="J1465" s="30">
        <f t="shared" si="750"/>
        <v>-4675</v>
      </c>
      <c r="K1465" s="143"/>
      <c r="L1465" s="5"/>
      <c r="M1465" s="5"/>
      <c r="N1465" s="5"/>
      <c r="O1465" s="5"/>
    </row>
    <row r="1466" spans="1:15">
      <c r="A1466" s="121" t="s">
        <v>126</v>
      </c>
      <c r="B1466" s="126" t="s">
        <v>93</v>
      </c>
      <c r="C1466" s="32">
        <v>6000</v>
      </c>
      <c r="D1466" s="31"/>
      <c r="E1466" s="32">
        <v>20000</v>
      </c>
      <c r="F1466" s="103"/>
      <c r="G1466" s="103"/>
      <c r="H1466" s="103"/>
      <c r="I1466" s="32">
        <v>21000</v>
      </c>
      <c r="J1466" s="30">
        <f t="shared" si="750"/>
        <v>5000</v>
      </c>
      <c r="K1466" s="143"/>
      <c r="L1466" s="5"/>
      <c r="M1466" s="5"/>
      <c r="N1466" s="5"/>
      <c r="O1466" s="5"/>
    </row>
    <row r="1467" spans="1:15">
      <c r="A1467" s="121" t="s">
        <v>126</v>
      </c>
      <c r="B1467" s="126" t="s">
        <v>29</v>
      </c>
      <c r="C1467" s="32">
        <v>167700</v>
      </c>
      <c r="D1467" s="31"/>
      <c r="E1467" s="32">
        <v>473000</v>
      </c>
      <c r="F1467" s="103"/>
      <c r="G1467" s="103"/>
      <c r="H1467" s="103"/>
      <c r="I1467" s="32">
        <v>567900</v>
      </c>
      <c r="J1467" s="30">
        <f t="shared" si="750"/>
        <v>72800</v>
      </c>
      <c r="K1467" s="143"/>
      <c r="L1467" s="5"/>
      <c r="M1467" s="5"/>
      <c r="N1467" s="5"/>
      <c r="O1467" s="5"/>
    </row>
    <row r="1468" spans="1:15">
      <c r="A1468" s="121" t="s">
        <v>126</v>
      </c>
      <c r="B1468" s="126" t="s">
        <v>32</v>
      </c>
      <c r="C1468" s="32">
        <v>65300</v>
      </c>
      <c r="D1468" s="31"/>
      <c r="E1468" s="32">
        <v>10000</v>
      </c>
      <c r="F1468" s="103"/>
      <c r="G1468" s="103"/>
      <c r="H1468" s="103">
        <v>20000</v>
      </c>
      <c r="I1468" s="32">
        <v>8000</v>
      </c>
      <c r="J1468" s="30">
        <f t="shared" si="750"/>
        <v>47300</v>
      </c>
      <c r="K1468" s="143"/>
      <c r="L1468" s="5"/>
      <c r="M1468" s="5"/>
      <c r="N1468" s="5"/>
      <c r="O1468" s="5"/>
    </row>
    <row r="1469" spans="1:15">
      <c r="A1469" s="121" t="s">
        <v>126</v>
      </c>
      <c r="B1469" s="127" t="s">
        <v>112</v>
      </c>
      <c r="C1469" s="32">
        <v>-11700</v>
      </c>
      <c r="D1469" s="118"/>
      <c r="E1469" s="51">
        <v>385800</v>
      </c>
      <c r="F1469" s="51"/>
      <c r="G1469" s="137"/>
      <c r="H1469" s="51"/>
      <c r="I1469" s="51">
        <v>294500</v>
      </c>
      <c r="J1469" s="30">
        <f t="shared" si="750"/>
        <v>79600</v>
      </c>
      <c r="K1469" s="143"/>
      <c r="L1469" s="5"/>
      <c r="M1469" s="5"/>
      <c r="N1469" s="5"/>
      <c r="O1469" s="5"/>
    </row>
    <row r="1470" spans="1:15">
      <c r="A1470" s="34" t="s">
        <v>60</v>
      </c>
      <c r="B1470" s="35"/>
      <c r="C1470" s="35"/>
      <c r="D1470" s="35"/>
      <c r="E1470" s="35"/>
      <c r="F1470" s="35"/>
      <c r="G1470" s="35"/>
      <c r="H1470" s="35"/>
      <c r="I1470" s="35"/>
      <c r="J1470" s="36"/>
      <c r="K1470" s="142"/>
      <c r="L1470" s="5"/>
      <c r="M1470" s="5"/>
      <c r="N1470" s="5"/>
      <c r="O1470" s="5"/>
    </row>
    <row r="1471" spans="1:15">
      <c r="A1471" s="121" t="s">
        <v>126</v>
      </c>
      <c r="B1471" s="37" t="s">
        <v>61</v>
      </c>
      <c r="C1471" s="38">
        <v>1672959</v>
      </c>
      <c r="D1471" s="49">
        <v>3341000</v>
      </c>
      <c r="E1471" s="102"/>
      <c r="F1471" s="102">
        <v>45000</v>
      </c>
      <c r="G1471" s="138"/>
      <c r="H1471" s="130">
        <v>2979300</v>
      </c>
      <c r="I1471" s="125">
        <v>1611730</v>
      </c>
      <c r="J1471" s="30">
        <f>+SUM(C1471:G1471)-(H1471+I1471)</f>
        <v>467929</v>
      </c>
      <c r="K1471" s="143"/>
      <c r="L1471" s="5"/>
      <c r="M1471" s="5"/>
      <c r="N1471" s="5"/>
      <c r="O1471" s="5"/>
    </row>
    <row r="1472" spans="1:15">
      <c r="A1472" s="43" t="s">
        <v>62</v>
      </c>
      <c r="B1472" s="24"/>
      <c r="C1472" s="35"/>
      <c r="D1472" s="24"/>
      <c r="E1472" s="24"/>
      <c r="F1472" s="24"/>
      <c r="G1472" s="24"/>
      <c r="H1472" s="24"/>
      <c r="I1472" s="24"/>
      <c r="J1472" s="36"/>
      <c r="K1472" s="142"/>
      <c r="L1472" s="5"/>
      <c r="M1472" s="5"/>
      <c r="N1472" s="5"/>
      <c r="O1472" s="5"/>
    </row>
    <row r="1473" spans="1:15">
      <c r="A1473" s="121" t="s">
        <v>126</v>
      </c>
      <c r="B1473" s="37" t="s">
        <v>63</v>
      </c>
      <c r="C1473" s="124">
        <v>2957378</v>
      </c>
      <c r="D1473" s="131">
        <v>7828953</v>
      </c>
      <c r="E1473" s="49"/>
      <c r="F1473" s="49"/>
      <c r="G1473" s="49"/>
      <c r="H1473" s="51">
        <v>3000000</v>
      </c>
      <c r="I1473" s="53">
        <v>380404</v>
      </c>
      <c r="J1473" s="30">
        <f>+SUM(C1473:G1473)-(H1473+I1473)</f>
        <v>7405927</v>
      </c>
      <c r="K1473" s="143"/>
      <c r="L1473" s="5"/>
      <c r="M1473" s="5"/>
      <c r="N1473" s="5"/>
      <c r="O1473" s="5"/>
    </row>
    <row r="1474" spans="1:15">
      <c r="A1474" s="121" t="s">
        <v>126</v>
      </c>
      <c r="B1474" s="37" t="s">
        <v>64</v>
      </c>
      <c r="C1474" s="124">
        <v>28018504</v>
      </c>
      <c r="D1474" s="49"/>
      <c r="E1474" s="48"/>
      <c r="F1474" s="48"/>
      <c r="G1474" s="48"/>
      <c r="H1474" s="32">
        <v>341000</v>
      </c>
      <c r="I1474" s="50">
        <v>4705439</v>
      </c>
      <c r="J1474" s="30">
        <f>SUM(C1474:G1474)-(H1474+I1474)</f>
        <v>22972065</v>
      </c>
      <c r="K1474" s="143"/>
      <c r="L1474" s="5"/>
      <c r="M1474" s="5"/>
      <c r="N1474" s="5"/>
      <c r="O1474" s="5"/>
    </row>
    <row r="1475" spans="1:15" ht="15.75">
      <c r="C1475" s="140">
        <f>SUM(C1457:C1474)</f>
        <v>33471403</v>
      </c>
      <c r="I1475" s="139">
        <f>SUM(I1457:I1474)</f>
        <v>9588313</v>
      </c>
      <c r="J1475" s="104">
        <f>+SUM(J1457:J1474)</f>
        <v>31712043</v>
      </c>
      <c r="L1475" s="5"/>
      <c r="M1475" s="5"/>
      <c r="N1475" s="5"/>
      <c r="O1475" s="5"/>
    </row>
    <row r="1476" spans="1:15" ht="16.5">
      <c r="A1476" s="14"/>
      <c r="B1476" s="15"/>
      <c r="C1476" s="12" t="e">
        <f>C1475=C1395</f>
        <v>#REF!</v>
      </c>
      <c r="D1476" s="12"/>
      <c r="E1476" s="13"/>
      <c r="F1476" s="12"/>
      <c r="G1476" s="12"/>
      <c r="H1476" s="12"/>
      <c r="I1476" s="12"/>
      <c r="L1476" s="5"/>
      <c r="M1476" s="5"/>
      <c r="N1476" s="5"/>
      <c r="O1476" s="5"/>
    </row>
    <row r="1477" spans="1:15">
      <c r="A1477" s="16" t="s">
        <v>52</v>
      </c>
      <c r="B1477" s="16"/>
      <c r="C1477" s="16"/>
      <c r="D1477" s="17"/>
      <c r="E1477" s="17"/>
      <c r="F1477" s="17"/>
      <c r="G1477" s="17"/>
      <c r="H1477" s="17"/>
      <c r="I1477" s="17"/>
      <c r="L1477" s="5"/>
      <c r="M1477" s="5"/>
      <c r="N1477" s="5"/>
      <c r="O1477" s="5"/>
    </row>
    <row r="1478" spans="1:15">
      <c r="A1478" s="18" t="s">
        <v>118</v>
      </c>
      <c r="B1478" s="18"/>
      <c r="C1478" s="18"/>
      <c r="D1478" s="18"/>
      <c r="E1478" s="18"/>
      <c r="F1478" s="18"/>
      <c r="G1478" s="18"/>
      <c r="H1478" s="18"/>
      <c r="I1478" s="18"/>
      <c r="J1478" s="17"/>
      <c r="L1478" s="5"/>
      <c r="M1478" s="5"/>
      <c r="N1478" s="5"/>
      <c r="O1478" s="5"/>
    </row>
    <row r="1479" spans="1:15">
      <c r="A1479" s="19"/>
      <c r="B1479" s="17"/>
      <c r="C1479" s="20"/>
      <c r="D1479" s="20"/>
      <c r="E1479" s="20"/>
      <c r="F1479" s="20"/>
      <c r="G1479" s="20"/>
      <c r="H1479" s="17"/>
      <c r="I1479" s="17"/>
      <c r="J1479" s="18"/>
      <c r="L1479" s="5"/>
      <c r="M1479" s="5"/>
      <c r="N1479" s="5"/>
      <c r="O1479" s="5"/>
    </row>
    <row r="1480" spans="1:15">
      <c r="A1480" s="166" t="s">
        <v>53</v>
      </c>
      <c r="B1480" s="168" t="s">
        <v>54</v>
      </c>
      <c r="C1480" s="170" t="s">
        <v>120</v>
      </c>
      <c r="D1480" s="171" t="s">
        <v>55</v>
      </c>
      <c r="E1480" s="172"/>
      <c r="F1480" s="172"/>
      <c r="G1480" s="173"/>
      <c r="H1480" s="174" t="s">
        <v>56</v>
      </c>
      <c r="I1480" s="162" t="s">
        <v>57</v>
      </c>
      <c r="J1480" s="17"/>
      <c r="L1480" s="5"/>
      <c r="M1480" s="5"/>
      <c r="N1480" s="5"/>
      <c r="O1480" s="5"/>
    </row>
    <row r="1481" spans="1:15" ht="25.5">
      <c r="A1481" s="167"/>
      <c r="B1481" s="169"/>
      <c r="C1481" s="22"/>
      <c r="D1481" s="21" t="s">
        <v>24</v>
      </c>
      <c r="E1481" s="21" t="s">
        <v>25</v>
      </c>
      <c r="F1481" s="22" t="s">
        <v>122</v>
      </c>
      <c r="G1481" s="21" t="s">
        <v>58</v>
      </c>
      <c r="H1481" s="175"/>
      <c r="I1481" s="163"/>
      <c r="J1481" s="164" t="s">
        <v>121</v>
      </c>
      <c r="K1481" s="142"/>
      <c r="L1481" s="5"/>
      <c r="M1481" s="5"/>
      <c r="N1481" s="5"/>
      <c r="O1481" s="5"/>
    </row>
    <row r="1482" spans="1:15">
      <c r="A1482" s="23"/>
      <c r="B1482" s="24" t="s">
        <v>59</v>
      </c>
      <c r="C1482" s="25"/>
      <c r="D1482" s="25"/>
      <c r="E1482" s="25"/>
      <c r="F1482" s="25"/>
      <c r="G1482" s="25"/>
      <c r="H1482" s="25"/>
      <c r="I1482" s="26"/>
      <c r="J1482" s="165"/>
      <c r="K1482" s="142"/>
      <c r="L1482" s="5"/>
      <c r="M1482" s="5"/>
      <c r="N1482" s="5"/>
      <c r="O1482" s="5"/>
    </row>
    <row r="1483" spans="1:15">
      <c r="A1483" s="121" t="s">
        <v>119</v>
      </c>
      <c r="B1483" s="126" t="s">
        <v>76</v>
      </c>
      <c r="C1483" s="32">
        <v>7670</v>
      </c>
      <c r="D1483" s="31"/>
      <c r="E1483" s="32">
        <v>438000</v>
      </c>
      <c r="F1483" s="32"/>
      <c r="G1483" s="32"/>
      <c r="H1483" s="55">
        <v>40000</v>
      </c>
      <c r="I1483" s="32">
        <v>406120</v>
      </c>
      <c r="J1483" s="30">
        <f>+SUM(C1483:G1483)-(H1483+I1483)</f>
        <v>-450</v>
      </c>
      <c r="K1483" s="143" t="e">
        <f>J1483=#REF!</f>
        <v>#REF!</v>
      </c>
      <c r="L1483" s="5"/>
      <c r="M1483" s="5"/>
      <c r="N1483" s="5"/>
      <c r="O1483" s="5"/>
    </row>
    <row r="1484" spans="1:15">
      <c r="A1484" s="121" t="s">
        <v>119</v>
      </c>
      <c r="B1484" s="126" t="s">
        <v>47</v>
      </c>
      <c r="C1484" s="32">
        <v>4710</v>
      </c>
      <c r="D1484" s="31"/>
      <c r="E1484" s="32">
        <v>303000</v>
      </c>
      <c r="F1484" s="32">
        <f>25000+91000+62000</f>
        <v>178000</v>
      </c>
      <c r="G1484" s="32"/>
      <c r="H1484" s="55">
        <v>29000</v>
      </c>
      <c r="I1484" s="32">
        <v>444200</v>
      </c>
      <c r="J1484" s="30">
        <f t="shared" ref="J1484:J1485" si="751">+SUM(C1484:G1484)-(H1484+I1484)</f>
        <v>12510</v>
      </c>
      <c r="K1484" s="143" t="b">
        <f>J1484=I1384</f>
        <v>0</v>
      </c>
      <c r="L1484" s="5"/>
      <c r="M1484" s="5"/>
      <c r="N1484" s="5"/>
      <c r="O1484" s="5"/>
    </row>
    <row r="1485" spans="1:15">
      <c r="A1485" s="121" t="s">
        <v>119</v>
      </c>
      <c r="B1485" s="126" t="s">
        <v>31</v>
      </c>
      <c r="C1485" s="32">
        <v>9295</v>
      </c>
      <c r="D1485" s="31"/>
      <c r="E1485" s="32">
        <v>743000</v>
      </c>
      <c r="F1485" s="32">
        <v>2000</v>
      </c>
      <c r="G1485" s="32"/>
      <c r="H1485" s="32">
        <f>103000+91000+137000+101000+91000</f>
        <v>523000</v>
      </c>
      <c r="I1485" s="32">
        <v>228400</v>
      </c>
      <c r="J1485" s="100">
        <f t="shared" si="751"/>
        <v>2895</v>
      </c>
      <c r="K1485" s="143" t="b">
        <f>J1485=I1385</f>
        <v>0</v>
      </c>
      <c r="L1485" s="5"/>
      <c r="M1485" s="5"/>
      <c r="N1485" s="5"/>
      <c r="O1485" s="5"/>
    </row>
    <row r="1486" spans="1:15">
      <c r="A1486" s="121" t="s">
        <v>119</v>
      </c>
      <c r="B1486" s="126" t="s">
        <v>77</v>
      </c>
      <c r="C1486" s="32">
        <v>-25100</v>
      </c>
      <c r="D1486" s="103"/>
      <c r="E1486" s="32">
        <v>121100</v>
      </c>
      <c r="F1486" s="32">
        <f>103000+1000+28000+137000</f>
        <v>269000</v>
      </c>
      <c r="G1486" s="32"/>
      <c r="H1486" s="32"/>
      <c r="I1486" s="32">
        <v>302960</v>
      </c>
      <c r="J1486" s="100">
        <f>+SUM(C1486:G1486)-(H1486+I1486)</f>
        <v>62040</v>
      </c>
      <c r="K1486" s="143" t="b">
        <f>J1486=I1386</f>
        <v>0</v>
      </c>
      <c r="L1486" s="5"/>
      <c r="M1486" s="5"/>
      <c r="N1486" s="5"/>
      <c r="O1486" s="5"/>
    </row>
    <row r="1487" spans="1:15">
      <c r="A1487" s="121" t="s">
        <v>119</v>
      </c>
      <c r="B1487" s="126" t="s">
        <v>69</v>
      </c>
      <c r="C1487" s="32">
        <v>7384</v>
      </c>
      <c r="D1487" s="103"/>
      <c r="E1487" s="32">
        <v>319000</v>
      </c>
      <c r="F1487" s="32">
        <v>101000</v>
      </c>
      <c r="G1487" s="32"/>
      <c r="H1487" s="32">
        <v>62000</v>
      </c>
      <c r="I1487" s="32">
        <v>365200</v>
      </c>
      <c r="J1487" s="100">
        <f t="shared" ref="J1487" si="752">+SUM(C1487:G1487)-(H1487+I1487)</f>
        <v>184</v>
      </c>
      <c r="K1487" s="143" t="e">
        <f>J1487=#REF!</f>
        <v>#REF!</v>
      </c>
      <c r="L1487" s="5"/>
      <c r="M1487" s="5"/>
      <c r="N1487" s="5"/>
      <c r="O1487" s="5"/>
    </row>
    <row r="1488" spans="1:15">
      <c r="A1488" s="121" t="s">
        <v>119</v>
      </c>
      <c r="B1488" s="127" t="s">
        <v>30</v>
      </c>
      <c r="C1488" s="32">
        <v>61300</v>
      </c>
      <c r="D1488" s="118"/>
      <c r="E1488" s="51">
        <v>931200</v>
      </c>
      <c r="F1488" s="51"/>
      <c r="G1488" s="51"/>
      <c r="H1488" s="51">
        <v>28000</v>
      </c>
      <c r="I1488" s="51">
        <v>1001000</v>
      </c>
      <c r="J1488" s="123">
        <f>+SUM(C1488:G1488)-(H1488+I1488)</f>
        <v>-36500</v>
      </c>
      <c r="K1488" s="143" t="b">
        <f t="shared" ref="K1488:K1495" si="753">J1488=I1387</f>
        <v>0</v>
      </c>
      <c r="L1488" s="5"/>
      <c r="M1488" s="5"/>
      <c r="N1488" s="5"/>
      <c r="O1488" s="5"/>
    </row>
    <row r="1489" spans="1:15">
      <c r="A1489" s="121" t="s">
        <v>119</v>
      </c>
      <c r="B1489" s="128" t="s">
        <v>84</v>
      </c>
      <c r="C1489" s="119">
        <v>233614</v>
      </c>
      <c r="D1489" s="122"/>
      <c r="E1489" s="136"/>
      <c r="F1489" s="136"/>
      <c r="G1489" s="136"/>
      <c r="H1489" s="136"/>
      <c r="I1489" s="136"/>
      <c r="J1489" s="120">
        <f>+SUM(C1489:G1489)-(H1489+I1489)</f>
        <v>233614</v>
      </c>
      <c r="K1489" s="143" t="b">
        <f t="shared" si="753"/>
        <v>0</v>
      </c>
      <c r="L1489" s="5"/>
      <c r="M1489" s="5"/>
      <c r="N1489" s="5"/>
      <c r="O1489" s="5"/>
    </row>
    <row r="1490" spans="1:15">
      <c r="A1490" s="121" t="s">
        <v>119</v>
      </c>
      <c r="B1490" s="128" t="s">
        <v>83</v>
      </c>
      <c r="C1490" s="119">
        <v>249769</v>
      </c>
      <c r="D1490" s="122"/>
      <c r="E1490" s="136"/>
      <c r="F1490" s="136"/>
      <c r="G1490" s="136"/>
      <c r="H1490" s="136"/>
      <c r="I1490" s="136"/>
      <c r="J1490" s="120">
        <f t="shared" ref="J1490:J1493" si="754">+SUM(C1490:G1490)-(H1490+I1490)</f>
        <v>249769</v>
      </c>
      <c r="K1490" s="143" t="b">
        <f t="shared" si="753"/>
        <v>0</v>
      </c>
      <c r="L1490" s="5"/>
      <c r="M1490" s="5"/>
      <c r="N1490" s="5"/>
      <c r="O1490" s="5"/>
    </row>
    <row r="1491" spans="1:15">
      <c r="A1491" s="121" t="s">
        <v>119</v>
      </c>
      <c r="B1491" s="126" t="s">
        <v>35</v>
      </c>
      <c r="C1491" s="32">
        <v>4500</v>
      </c>
      <c r="D1491" s="31"/>
      <c r="E1491" s="32">
        <v>234000</v>
      </c>
      <c r="F1491" s="32">
        <v>40000</v>
      </c>
      <c r="G1491" s="103"/>
      <c r="H1491" s="103"/>
      <c r="I1491" s="32">
        <v>207300</v>
      </c>
      <c r="J1491" s="30">
        <f t="shared" si="754"/>
        <v>71200</v>
      </c>
      <c r="K1491" s="143" t="b">
        <f t="shared" si="753"/>
        <v>0</v>
      </c>
      <c r="L1491" s="5"/>
      <c r="M1491" s="5"/>
      <c r="N1491" s="5"/>
      <c r="O1491" s="5"/>
    </row>
    <row r="1492" spans="1:15">
      <c r="A1492" s="121" t="s">
        <v>119</v>
      </c>
      <c r="B1492" s="126" t="s">
        <v>93</v>
      </c>
      <c r="C1492" s="32">
        <v>-6000</v>
      </c>
      <c r="D1492" s="31"/>
      <c r="E1492" s="32">
        <v>61000</v>
      </c>
      <c r="F1492" s="103"/>
      <c r="G1492" s="103"/>
      <c r="H1492" s="103"/>
      <c r="I1492" s="32">
        <v>49000</v>
      </c>
      <c r="J1492" s="30">
        <f t="shared" si="754"/>
        <v>6000</v>
      </c>
      <c r="K1492" s="143" t="b">
        <f t="shared" si="753"/>
        <v>0</v>
      </c>
      <c r="L1492" s="5"/>
      <c r="M1492" s="5"/>
      <c r="N1492" s="5"/>
      <c r="O1492" s="5"/>
    </row>
    <row r="1493" spans="1:15">
      <c r="A1493" s="121" t="s">
        <v>119</v>
      </c>
      <c r="B1493" s="126" t="s">
        <v>29</v>
      </c>
      <c r="C1493" s="32">
        <v>72200</v>
      </c>
      <c r="D1493" s="31"/>
      <c r="E1493" s="32">
        <v>722000</v>
      </c>
      <c r="F1493" s="103"/>
      <c r="G1493" s="103"/>
      <c r="H1493" s="103"/>
      <c r="I1493" s="32">
        <v>626500</v>
      </c>
      <c r="J1493" s="30">
        <f t="shared" si="754"/>
        <v>167700</v>
      </c>
      <c r="K1493" s="143" t="b">
        <f t="shared" si="753"/>
        <v>0</v>
      </c>
      <c r="L1493" s="5"/>
      <c r="M1493" s="5"/>
      <c r="N1493" s="5"/>
      <c r="O1493" s="5"/>
    </row>
    <row r="1494" spans="1:15">
      <c r="A1494" s="121" t="s">
        <v>119</v>
      </c>
      <c r="B1494" s="126" t="s">
        <v>32</v>
      </c>
      <c r="C1494" s="32">
        <v>9300</v>
      </c>
      <c r="D1494" s="31"/>
      <c r="E1494" s="32">
        <v>60000</v>
      </c>
      <c r="F1494" s="103"/>
      <c r="G1494" s="103"/>
      <c r="H1494" s="103"/>
      <c r="I1494" s="32">
        <v>4000</v>
      </c>
      <c r="J1494" s="30">
        <f t="shared" ref="J1494:J1495" si="755">+SUM(C1494:G1494)-(H1494+I1494)</f>
        <v>65300</v>
      </c>
      <c r="K1494" s="143" t="b">
        <f t="shared" si="753"/>
        <v>0</v>
      </c>
      <c r="L1494" s="5"/>
      <c r="M1494" s="5"/>
      <c r="N1494" s="5"/>
      <c r="O1494" s="5"/>
    </row>
    <row r="1495" spans="1:15">
      <c r="A1495" s="121" t="s">
        <v>119</v>
      </c>
      <c r="B1495" s="127" t="s">
        <v>112</v>
      </c>
      <c r="C1495" s="32">
        <v>-14000</v>
      </c>
      <c r="D1495" s="118"/>
      <c r="E1495" s="51">
        <v>378000</v>
      </c>
      <c r="F1495" s="51">
        <f>29000+91000</f>
        <v>120000</v>
      </c>
      <c r="G1495" s="137"/>
      <c r="H1495" s="51">
        <f>2000+1000+25000</f>
        <v>28000</v>
      </c>
      <c r="I1495" s="51">
        <v>467700</v>
      </c>
      <c r="J1495" s="30">
        <f t="shared" si="755"/>
        <v>-11700</v>
      </c>
      <c r="K1495" s="143" t="b">
        <f t="shared" si="753"/>
        <v>0</v>
      </c>
      <c r="L1495" s="5"/>
      <c r="M1495" s="5"/>
      <c r="N1495" s="5"/>
      <c r="O1495" s="5"/>
    </row>
    <row r="1496" spans="1:15">
      <c r="A1496" s="34" t="s">
        <v>60</v>
      </c>
      <c r="B1496" s="35"/>
      <c r="C1496" s="35"/>
      <c r="D1496" s="35"/>
      <c r="E1496" s="35"/>
      <c r="F1496" s="35"/>
      <c r="G1496" s="35"/>
      <c r="H1496" s="35"/>
      <c r="I1496" s="35"/>
      <c r="J1496" s="36"/>
      <c r="K1496" s="142"/>
      <c r="L1496" s="5"/>
      <c r="M1496" s="5"/>
      <c r="N1496" s="5"/>
      <c r="O1496" s="5"/>
    </row>
    <row r="1497" spans="1:15">
      <c r="A1497" s="121" t="s">
        <v>119</v>
      </c>
      <c r="B1497" s="37" t="s">
        <v>61</v>
      </c>
      <c r="C1497" s="38">
        <v>1148337</v>
      </c>
      <c r="D1497" s="49">
        <v>7000000</v>
      </c>
      <c r="E1497" s="102"/>
      <c r="F1497" s="102"/>
      <c r="G1497" s="138"/>
      <c r="H1497" s="130">
        <v>4310300</v>
      </c>
      <c r="I1497" s="125">
        <v>2165078</v>
      </c>
      <c r="J1497" s="30">
        <f>+SUM(C1497:G1497)-(H1497+I1497)</f>
        <v>1672959</v>
      </c>
      <c r="K1497" s="143" t="b">
        <f>J1497=I1383</f>
        <v>0</v>
      </c>
      <c r="L1497" s="5"/>
      <c r="M1497" s="5"/>
      <c r="N1497" s="5"/>
      <c r="O1497" s="5"/>
    </row>
    <row r="1498" spans="1:15">
      <c r="A1498" s="43" t="s">
        <v>62</v>
      </c>
      <c r="B1498" s="24"/>
      <c r="C1498" s="35"/>
      <c r="D1498" s="24"/>
      <c r="E1498" s="24"/>
      <c r="F1498" s="24"/>
      <c r="G1498" s="24"/>
      <c r="H1498" s="24"/>
      <c r="I1498" s="24"/>
      <c r="J1498" s="36"/>
      <c r="K1498" s="142"/>
      <c r="L1498" s="5"/>
      <c r="M1498" s="5"/>
      <c r="N1498" s="5"/>
      <c r="O1498" s="5"/>
    </row>
    <row r="1499" spans="1:15">
      <c r="A1499" s="121" t="s">
        <v>119</v>
      </c>
      <c r="B1499" s="37" t="s">
        <v>63</v>
      </c>
      <c r="C1499" s="124">
        <v>10113263</v>
      </c>
      <c r="D1499" s="131">
        <v>0</v>
      </c>
      <c r="E1499" s="49"/>
      <c r="F1499" s="49"/>
      <c r="G1499" s="49"/>
      <c r="H1499" s="51">
        <v>7000000</v>
      </c>
      <c r="I1499" s="53">
        <v>155885</v>
      </c>
      <c r="J1499" s="30">
        <f>+SUM(C1499:G1499)-(H1499+I1499)</f>
        <v>2957378</v>
      </c>
      <c r="K1499" s="143" t="e">
        <f>+J1499=#REF!</f>
        <v>#REF!</v>
      </c>
      <c r="L1499" s="5"/>
      <c r="M1499" s="5"/>
      <c r="N1499" s="5"/>
      <c r="O1499" s="5"/>
    </row>
    <row r="1500" spans="1:15">
      <c r="A1500" s="121" t="s">
        <v>119</v>
      </c>
      <c r="B1500" s="37" t="s">
        <v>64</v>
      </c>
      <c r="C1500" s="124">
        <v>6219904</v>
      </c>
      <c r="D1500" s="49">
        <v>28506579</v>
      </c>
      <c r="E1500" s="48"/>
      <c r="F1500" s="48"/>
      <c r="G1500" s="48"/>
      <c r="H1500" s="32"/>
      <c r="I1500" s="50">
        <v>6707979</v>
      </c>
      <c r="J1500" s="30">
        <f>SUM(C1500:G1500)-(H1500+I1500)</f>
        <v>28018504</v>
      </c>
      <c r="K1500" s="143" t="b">
        <f>+J1500=I1382</f>
        <v>0</v>
      </c>
      <c r="L1500" s="5"/>
      <c r="M1500" s="5"/>
      <c r="N1500" s="5"/>
      <c r="O1500" s="5"/>
    </row>
    <row r="1501" spans="1:15" ht="15.75">
      <c r="C1501" s="140">
        <f>SUM(C1483:C1500)</f>
        <v>18096146</v>
      </c>
      <c r="I1501" s="139">
        <f>SUM(I1483:I1500)</f>
        <v>13131322</v>
      </c>
      <c r="J1501" s="104">
        <f>+SUM(J1483:J1500)</f>
        <v>33471403</v>
      </c>
      <c r="K1501" s="5" t="b">
        <f>J1501=I1395</f>
        <v>0</v>
      </c>
      <c r="L1501" s="5"/>
      <c r="M1501" s="5"/>
      <c r="N1501" s="5"/>
      <c r="O1501" s="5"/>
    </row>
    <row r="1502" spans="1:15" ht="16.5">
      <c r="A1502" s="14"/>
      <c r="B1502" s="15"/>
      <c r="C1502" s="12" t="e">
        <f>C1501=C1395</f>
        <v>#REF!</v>
      </c>
      <c r="D1502" s="12"/>
      <c r="E1502" s="13"/>
      <c r="F1502" s="12"/>
      <c r="G1502" s="12"/>
      <c r="H1502" s="12"/>
      <c r="I1502" s="12"/>
      <c r="L1502" s="5"/>
      <c r="M1502" s="5"/>
      <c r="N1502" s="5"/>
      <c r="O1502" s="5"/>
    </row>
    <row r="1503" spans="1:15" ht="16.5">
      <c r="A1503" s="14"/>
      <c r="B1503" s="15"/>
      <c r="C1503" s="12"/>
      <c r="D1503" s="12"/>
      <c r="E1503" s="13"/>
      <c r="F1503" s="12"/>
      <c r="G1503" s="12"/>
      <c r="H1503" s="12"/>
      <c r="I1503" s="12"/>
      <c r="L1503" s="5"/>
      <c r="M1503" s="5"/>
      <c r="N1503" s="5"/>
      <c r="O1503" s="5"/>
    </row>
    <row r="1504" spans="1:15">
      <c r="A1504" s="16" t="s">
        <v>52</v>
      </c>
      <c r="B1504" s="16"/>
      <c r="C1504" s="16"/>
      <c r="D1504" s="17"/>
      <c r="E1504" s="17"/>
      <c r="F1504" s="17"/>
      <c r="G1504" s="17"/>
      <c r="H1504" s="17"/>
      <c r="I1504" s="17"/>
      <c r="L1504" s="5"/>
      <c r="M1504" s="5"/>
      <c r="N1504" s="5"/>
      <c r="O1504" s="5"/>
    </row>
    <row r="1505" spans="1:15">
      <c r="A1505" s="18" t="s">
        <v>113</v>
      </c>
      <c r="B1505" s="18"/>
      <c r="C1505" s="18"/>
      <c r="D1505" s="18"/>
      <c r="E1505" s="18"/>
      <c r="F1505" s="18"/>
      <c r="G1505" s="18"/>
      <c r="H1505" s="18"/>
      <c r="I1505" s="18"/>
      <c r="J1505" s="17"/>
      <c r="L1505" s="5"/>
      <c r="M1505" s="5"/>
      <c r="N1505" s="5"/>
      <c r="O1505" s="5"/>
    </row>
    <row r="1506" spans="1:15">
      <c r="A1506" s="19"/>
      <c r="B1506" s="17"/>
      <c r="C1506" s="20"/>
      <c r="D1506" s="20"/>
      <c r="E1506" s="20"/>
      <c r="F1506" s="20"/>
      <c r="G1506" s="20"/>
      <c r="H1506" s="17"/>
      <c r="I1506" s="17"/>
      <c r="J1506" s="18"/>
      <c r="L1506" s="5"/>
      <c r="M1506" s="5"/>
      <c r="N1506" s="5"/>
      <c r="O1506" s="5"/>
    </row>
    <row r="1507" spans="1:15">
      <c r="A1507" s="166" t="s">
        <v>53</v>
      </c>
      <c r="B1507" s="168" t="s">
        <v>54</v>
      </c>
      <c r="C1507" s="170" t="s">
        <v>115</v>
      </c>
      <c r="D1507" s="171" t="s">
        <v>55</v>
      </c>
      <c r="E1507" s="172"/>
      <c r="F1507" s="172"/>
      <c r="G1507" s="173"/>
      <c r="H1507" s="174" t="s">
        <v>56</v>
      </c>
      <c r="I1507" s="162" t="s">
        <v>57</v>
      </c>
      <c r="J1507" s="17"/>
      <c r="L1507" s="5"/>
      <c r="M1507" s="5"/>
      <c r="N1507" s="5"/>
      <c r="O1507" s="5"/>
    </row>
    <row r="1508" spans="1:15" ht="25.5">
      <c r="A1508" s="167"/>
      <c r="B1508" s="169"/>
      <c r="C1508" s="22"/>
      <c r="D1508" s="21" t="s">
        <v>24</v>
      </c>
      <c r="E1508" s="21" t="s">
        <v>25</v>
      </c>
      <c r="F1508" s="22" t="s">
        <v>117</v>
      </c>
      <c r="G1508" s="21" t="s">
        <v>58</v>
      </c>
      <c r="H1508" s="175"/>
      <c r="I1508" s="163"/>
      <c r="J1508" s="164" t="s">
        <v>116</v>
      </c>
      <c r="L1508" s="5"/>
      <c r="M1508" s="5"/>
      <c r="N1508" s="5"/>
      <c r="O1508" s="5"/>
    </row>
    <row r="1509" spans="1:15">
      <c r="A1509" s="23"/>
      <c r="B1509" s="24" t="s">
        <v>59</v>
      </c>
      <c r="C1509" s="25"/>
      <c r="D1509" s="25"/>
      <c r="E1509" s="25"/>
      <c r="F1509" s="25"/>
      <c r="G1509" s="25"/>
      <c r="H1509" s="25"/>
      <c r="I1509" s="26"/>
      <c r="J1509" s="165"/>
      <c r="L1509" s="5"/>
      <c r="M1509" s="5"/>
      <c r="N1509" s="5"/>
      <c r="O1509" s="5"/>
    </row>
    <row r="1510" spans="1:15">
      <c r="A1510" s="121" t="s">
        <v>114</v>
      </c>
      <c r="B1510" s="126" t="s">
        <v>76</v>
      </c>
      <c r="C1510" s="32">
        <v>3670</v>
      </c>
      <c r="D1510" s="31"/>
      <c r="E1510" s="32">
        <v>118000</v>
      </c>
      <c r="F1510" s="32">
        <v>4000</v>
      </c>
      <c r="G1510" s="32"/>
      <c r="H1510" s="55"/>
      <c r="I1510" s="32">
        <v>118000</v>
      </c>
      <c r="J1510" s="30">
        <f>+SUM(C1510:G1510)-(H1510+I1510)</f>
        <v>7670</v>
      </c>
      <c r="K1510" s="141"/>
      <c r="L1510" s="5"/>
      <c r="M1510" s="5"/>
      <c r="N1510" s="5"/>
      <c r="O1510" s="5"/>
    </row>
    <row r="1511" spans="1:15">
      <c r="A1511" s="121" t="s">
        <v>114</v>
      </c>
      <c r="B1511" s="126" t="s">
        <v>47</v>
      </c>
      <c r="C1511" s="32">
        <v>-540</v>
      </c>
      <c r="D1511" s="31"/>
      <c r="E1511" s="32">
        <v>209750</v>
      </c>
      <c r="F1511" s="32">
        <v>5000</v>
      </c>
      <c r="G1511" s="32"/>
      <c r="H1511" s="55"/>
      <c r="I1511" s="32">
        <v>209500</v>
      </c>
      <c r="J1511" s="30">
        <f t="shared" ref="J1511:J1512" si="756">+SUM(C1511:G1511)-(H1511+I1511)</f>
        <v>4710</v>
      </c>
      <c r="K1511" s="141"/>
      <c r="L1511" s="5"/>
      <c r="M1511" s="5"/>
      <c r="N1511" s="5"/>
      <c r="O1511" s="5"/>
    </row>
    <row r="1512" spans="1:15">
      <c r="A1512" s="121" t="s">
        <v>114</v>
      </c>
      <c r="B1512" s="126" t="s">
        <v>31</v>
      </c>
      <c r="C1512" s="32">
        <v>2395</v>
      </c>
      <c r="D1512" s="31"/>
      <c r="E1512" s="32">
        <v>70000</v>
      </c>
      <c r="F1512" s="32">
        <v>4000</v>
      </c>
      <c r="G1512" s="32"/>
      <c r="H1512" s="32"/>
      <c r="I1512" s="32">
        <v>67100</v>
      </c>
      <c r="J1512" s="100">
        <f t="shared" si="756"/>
        <v>9295</v>
      </c>
      <c r="K1512" s="141"/>
      <c r="L1512" s="5"/>
      <c r="M1512" s="5"/>
      <c r="N1512" s="5"/>
      <c r="O1512" s="5"/>
    </row>
    <row r="1513" spans="1:15">
      <c r="A1513" s="121" t="s">
        <v>114</v>
      </c>
      <c r="B1513" s="126" t="s">
        <v>77</v>
      </c>
      <c r="C1513" s="32">
        <v>96100</v>
      </c>
      <c r="D1513" s="103"/>
      <c r="E1513" s="32">
        <v>488100</v>
      </c>
      <c r="F1513" s="32">
        <v>4000</v>
      </c>
      <c r="G1513" s="32"/>
      <c r="H1513" s="32">
        <v>61600</v>
      </c>
      <c r="I1513" s="32">
        <v>551700</v>
      </c>
      <c r="J1513" s="100">
        <f>+SUM(C1513:G1513)-(H1513+I1513)</f>
        <v>-25100</v>
      </c>
      <c r="K1513" s="141"/>
      <c r="L1513" s="5"/>
      <c r="M1513" s="5"/>
      <c r="N1513" s="5"/>
      <c r="O1513" s="5"/>
    </row>
    <row r="1514" spans="1:15">
      <c r="A1514" s="121" t="s">
        <v>114</v>
      </c>
      <c r="B1514" s="126" t="s">
        <v>69</v>
      </c>
      <c r="C1514" s="32">
        <v>13884</v>
      </c>
      <c r="D1514" s="103"/>
      <c r="E1514" s="32">
        <v>194000</v>
      </c>
      <c r="F1514" s="32"/>
      <c r="G1514" s="32"/>
      <c r="H1514" s="32">
        <v>17000</v>
      </c>
      <c r="I1514" s="32">
        <v>183500</v>
      </c>
      <c r="J1514" s="100">
        <f t="shared" ref="J1514" si="757">+SUM(C1514:G1514)-(H1514+I1514)</f>
        <v>7384</v>
      </c>
      <c r="K1514" s="141"/>
      <c r="L1514" s="5"/>
      <c r="M1514" s="5"/>
      <c r="N1514" s="5"/>
      <c r="O1514" s="5"/>
    </row>
    <row r="1515" spans="1:15">
      <c r="A1515" s="121" t="s">
        <v>114</v>
      </c>
      <c r="B1515" s="127" t="s">
        <v>30</v>
      </c>
      <c r="C1515" s="32">
        <v>72400</v>
      </c>
      <c r="D1515" s="118"/>
      <c r="E1515" s="51">
        <v>599900</v>
      </c>
      <c r="F1515" s="51"/>
      <c r="G1515" s="51"/>
      <c r="H1515" s="51"/>
      <c r="I1515" s="51">
        <v>611000</v>
      </c>
      <c r="J1515" s="123">
        <f>+SUM(C1515:G1515)-(H1515+I1515)</f>
        <v>61300</v>
      </c>
      <c r="K1515" s="141"/>
      <c r="L1515" s="5"/>
      <c r="M1515" s="5"/>
      <c r="N1515" s="5"/>
      <c r="O1515" s="5"/>
    </row>
    <row r="1516" spans="1:15">
      <c r="A1516" s="121" t="s">
        <v>114</v>
      </c>
      <c r="B1516" s="128" t="s">
        <v>84</v>
      </c>
      <c r="C1516" s="119">
        <v>233614</v>
      </c>
      <c r="D1516" s="122"/>
      <c r="E1516" s="136"/>
      <c r="F1516" s="136"/>
      <c r="G1516" s="136"/>
      <c r="H1516" s="136"/>
      <c r="I1516" s="136"/>
      <c r="J1516" s="120">
        <f>+SUM(C1516:G1516)-(H1516+I1516)</f>
        <v>233614</v>
      </c>
      <c r="K1516" s="141"/>
      <c r="L1516" s="5"/>
      <c r="M1516" s="5"/>
      <c r="N1516" s="5"/>
      <c r="O1516" s="5"/>
    </row>
    <row r="1517" spans="1:15">
      <c r="A1517" s="121" t="s">
        <v>114</v>
      </c>
      <c r="B1517" s="128" t="s">
        <v>83</v>
      </c>
      <c r="C1517" s="119">
        <v>249769</v>
      </c>
      <c r="D1517" s="122"/>
      <c r="E1517" s="136"/>
      <c r="F1517" s="136"/>
      <c r="G1517" s="136"/>
      <c r="H1517" s="136"/>
      <c r="I1517" s="136"/>
      <c r="J1517" s="120">
        <f t="shared" ref="J1517:J1524" si="758">+SUM(C1517:G1517)-(H1517+I1517)</f>
        <v>249769</v>
      </c>
      <c r="K1517" s="141"/>
      <c r="L1517" s="5"/>
      <c r="M1517" s="5"/>
      <c r="N1517" s="5"/>
      <c r="O1517" s="5"/>
    </row>
    <row r="1518" spans="1:15">
      <c r="A1518" s="121" t="s">
        <v>114</v>
      </c>
      <c r="B1518" s="126" t="s">
        <v>35</v>
      </c>
      <c r="C1518" s="32">
        <v>18490</v>
      </c>
      <c r="D1518" s="31"/>
      <c r="E1518" s="32">
        <v>796460</v>
      </c>
      <c r="F1518" s="32">
        <v>61600</v>
      </c>
      <c r="G1518" s="103"/>
      <c r="H1518" s="103"/>
      <c r="I1518" s="32">
        <v>872050</v>
      </c>
      <c r="J1518" s="30">
        <f t="shared" si="758"/>
        <v>4500</v>
      </c>
      <c r="K1518" s="141"/>
      <c r="L1518" s="5"/>
      <c r="M1518" s="5"/>
      <c r="N1518" s="5"/>
      <c r="O1518" s="5"/>
    </row>
    <row r="1519" spans="1:15">
      <c r="A1519" s="121" t="s">
        <v>114</v>
      </c>
      <c r="B1519" s="126" t="s">
        <v>93</v>
      </c>
      <c r="C1519" s="32">
        <v>4500</v>
      </c>
      <c r="D1519" s="31"/>
      <c r="E1519" s="32">
        <v>40000</v>
      </c>
      <c r="F1519" s="103"/>
      <c r="G1519" s="103"/>
      <c r="H1519" s="103"/>
      <c r="I1519" s="32">
        <v>50500</v>
      </c>
      <c r="J1519" s="30">
        <f t="shared" si="758"/>
        <v>-6000</v>
      </c>
      <c r="K1519" s="141"/>
      <c r="L1519" s="5"/>
      <c r="M1519" s="5"/>
      <c r="N1519" s="5"/>
      <c r="O1519" s="5"/>
    </row>
    <row r="1520" spans="1:15">
      <c r="A1520" s="121" t="s">
        <v>114</v>
      </c>
      <c r="B1520" s="126" t="s">
        <v>29</v>
      </c>
      <c r="C1520" s="32">
        <v>44200</v>
      </c>
      <c r="D1520" s="31"/>
      <c r="E1520" s="32">
        <v>60000</v>
      </c>
      <c r="F1520" s="103"/>
      <c r="G1520" s="103"/>
      <c r="H1520" s="103"/>
      <c r="I1520" s="32">
        <v>32000</v>
      </c>
      <c r="J1520" s="30">
        <f t="shared" si="758"/>
        <v>72200</v>
      </c>
      <c r="K1520" s="141"/>
      <c r="L1520" s="5"/>
      <c r="M1520" s="5"/>
      <c r="N1520" s="5"/>
      <c r="O1520" s="5"/>
    </row>
    <row r="1521" spans="1:15">
      <c r="A1521" s="121" t="s">
        <v>114</v>
      </c>
      <c r="B1521" s="126" t="s">
        <v>94</v>
      </c>
      <c r="C1521" s="32">
        <v>-851709</v>
      </c>
      <c r="D1521" s="31"/>
      <c r="E1521" s="32">
        <v>851709</v>
      </c>
      <c r="F1521" s="103"/>
      <c r="G1521" s="103"/>
      <c r="H1521" s="103"/>
      <c r="I1521" s="32"/>
      <c r="J1521" s="30">
        <f>+SUM(C1521:G1521)-(H1521+I1521)</f>
        <v>0</v>
      </c>
      <c r="K1521" s="141"/>
      <c r="L1521" s="5"/>
      <c r="M1521" s="5"/>
      <c r="N1521" s="5"/>
      <c r="O1521" s="5"/>
    </row>
    <row r="1522" spans="1:15">
      <c r="A1522" s="121" t="s">
        <v>114</v>
      </c>
      <c r="B1522" s="126" t="s">
        <v>101</v>
      </c>
      <c r="C1522" s="32">
        <v>90300</v>
      </c>
      <c r="D1522" s="31"/>
      <c r="E1522" s="32">
        <v>69200</v>
      </c>
      <c r="F1522" s="103"/>
      <c r="G1522" s="103"/>
      <c r="H1522" s="103"/>
      <c r="I1522" s="32">
        <v>159500</v>
      </c>
      <c r="J1522" s="30">
        <f t="shared" si="758"/>
        <v>0</v>
      </c>
      <c r="K1522" s="141"/>
      <c r="L1522" s="5"/>
      <c r="M1522" s="5"/>
      <c r="N1522" s="5"/>
      <c r="O1522" s="5"/>
    </row>
    <row r="1523" spans="1:15">
      <c r="A1523" s="121" t="s">
        <v>114</v>
      </c>
      <c r="B1523" s="126" t="s">
        <v>32</v>
      </c>
      <c r="C1523" s="32">
        <v>300</v>
      </c>
      <c r="D1523" s="31"/>
      <c r="E1523" s="32">
        <v>20000</v>
      </c>
      <c r="F1523" s="103"/>
      <c r="G1523" s="103"/>
      <c r="H1523" s="103"/>
      <c r="I1523" s="32">
        <v>11000</v>
      </c>
      <c r="J1523" s="30">
        <f t="shared" si="758"/>
        <v>9300</v>
      </c>
      <c r="K1523" s="141"/>
      <c r="L1523" s="5"/>
      <c r="M1523" s="5"/>
      <c r="N1523" s="5"/>
      <c r="O1523" s="5"/>
    </row>
    <row r="1524" spans="1:15">
      <c r="A1524" s="121" t="s">
        <v>114</v>
      </c>
      <c r="B1524" s="127" t="s">
        <v>112</v>
      </c>
      <c r="C1524" s="32">
        <v>0</v>
      </c>
      <c r="D1524" s="118"/>
      <c r="E1524" s="135"/>
      <c r="F1524" s="135"/>
      <c r="G1524" s="137"/>
      <c r="H1524" s="135"/>
      <c r="I1524" s="51">
        <v>14000</v>
      </c>
      <c r="J1524" s="30">
        <f t="shared" si="758"/>
        <v>-14000</v>
      </c>
      <c r="K1524" s="141"/>
      <c r="L1524" s="5"/>
      <c r="M1524" s="5"/>
      <c r="N1524" s="5"/>
      <c r="O1524" s="5"/>
    </row>
    <row r="1525" spans="1:15">
      <c r="A1525" s="34" t="s">
        <v>60</v>
      </c>
      <c r="B1525" s="35"/>
      <c r="C1525" s="35"/>
      <c r="D1525" s="35"/>
      <c r="E1525" s="35"/>
      <c r="F1525" s="35"/>
      <c r="G1525" s="35"/>
      <c r="H1525" s="35"/>
      <c r="I1525" s="35"/>
      <c r="J1525" s="36"/>
      <c r="L1525" s="5"/>
      <c r="M1525" s="5"/>
      <c r="N1525" s="5"/>
      <c r="O1525" s="5"/>
    </row>
    <row r="1526" spans="1:15">
      <c r="A1526" s="121" t="s">
        <v>114</v>
      </c>
      <c r="B1526" s="37" t="s">
        <v>61</v>
      </c>
      <c r="C1526" s="38" t="e">
        <f>C1383</f>
        <v>#REF!</v>
      </c>
      <c r="D1526" s="49">
        <v>5872000</v>
      </c>
      <c r="E1526" s="102"/>
      <c r="F1526" s="102"/>
      <c r="G1526" s="138"/>
      <c r="H1526" s="130">
        <v>3517119</v>
      </c>
      <c r="I1526" s="125">
        <v>1523260</v>
      </c>
      <c r="J1526" s="30" t="e">
        <f>+SUM(C1526:G1526)-(H1526+I1526)</f>
        <v>#REF!</v>
      </c>
      <c r="K1526" s="141"/>
      <c r="L1526" s="5"/>
      <c r="M1526" s="5"/>
      <c r="N1526" s="5"/>
      <c r="O1526" s="5"/>
    </row>
    <row r="1527" spans="1:15">
      <c r="A1527" s="43" t="s">
        <v>62</v>
      </c>
      <c r="B1527" s="24"/>
      <c r="C1527" s="35"/>
      <c r="D1527" s="24"/>
      <c r="E1527" s="24"/>
      <c r="F1527" s="24"/>
      <c r="G1527" s="24"/>
      <c r="H1527" s="24"/>
      <c r="I1527" s="24"/>
      <c r="J1527" s="36"/>
      <c r="L1527" s="5"/>
      <c r="M1527" s="5"/>
      <c r="N1527" s="5"/>
      <c r="O1527" s="5"/>
    </row>
    <row r="1528" spans="1:15">
      <c r="A1528" s="121" t="s">
        <v>114</v>
      </c>
      <c r="B1528" s="37" t="s">
        <v>63</v>
      </c>
      <c r="C1528" s="124" t="e">
        <f>#REF!</f>
        <v>#REF!</v>
      </c>
      <c r="D1528" s="131">
        <v>10380044</v>
      </c>
      <c r="E1528" s="49"/>
      <c r="F1528" s="49"/>
      <c r="G1528" s="49"/>
      <c r="H1528" s="51">
        <v>5500000</v>
      </c>
      <c r="I1528" s="53">
        <v>277455</v>
      </c>
      <c r="J1528" s="30" t="e">
        <f>+SUM(C1528:G1528)-(H1528+I1528)</f>
        <v>#REF!</v>
      </c>
      <c r="K1528" s="141"/>
      <c r="L1528" s="5"/>
      <c r="M1528" s="5"/>
      <c r="N1528" s="5"/>
      <c r="O1528" s="5"/>
    </row>
    <row r="1529" spans="1:15">
      <c r="A1529" s="121" t="s">
        <v>114</v>
      </c>
      <c r="B1529" s="37" t="s">
        <v>64</v>
      </c>
      <c r="C1529" s="124" t="e">
        <f>C1382</f>
        <v>#REF!</v>
      </c>
      <c r="D1529" s="49"/>
      <c r="E1529" s="48"/>
      <c r="F1529" s="48"/>
      <c r="G1529" s="48"/>
      <c r="H1529" s="32">
        <v>372000</v>
      </c>
      <c r="I1529" s="50">
        <v>4601760</v>
      </c>
      <c r="J1529" s="30" t="e">
        <f>SUM(C1529:G1529)-(H1529+I1529)</f>
        <v>#REF!</v>
      </c>
      <c r="K1529" s="141"/>
      <c r="L1529" s="5"/>
      <c r="M1529" s="5"/>
      <c r="N1529" s="5"/>
      <c r="O1529" s="5"/>
    </row>
    <row r="1530" spans="1:15" ht="15.75">
      <c r="C1530" s="140" t="e">
        <f>SUM(C1510:C1529)</f>
        <v>#REF!</v>
      </c>
      <c r="I1530" s="139">
        <f>SUM(I1510:I1529)</f>
        <v>9282325</v>
      </c>
      <c r="J1530" s="104" t="e">
        <f>+SUM(J1510:J1529)</f>
        <v>#REF!</v>
      </c>
      <c r="L1530" s="5"/>
      <c r="M1530" s="5"/>
      <c r="N1530" s="5"/>
      <c r="O1530" s="5"/>
    </row>
    <row r="1531" spans="1:15" ht="16.5">
      <c r="A1531" s="14"/>
      <c r="B1531" s="15"/>
      <c r="C1531" s="12"/>
      <c r="D1531" s="12"/>
      <c r="E1531" s="13"/>
      <c r="F1531" s="12"/>
      <c r="G1531" s="12"/>
      <c r="H1531" s="12"/>
      <c r="I1531" s="12"/>
      <c r="L1531" s="5"/>
      <c r="M1531" s="5"/>
      <c r="N1531" s="5"/>
      <c r="O1531" s="5"/>
    </row>
    <row r="1532" spans="1:15">
      <c r="A1532" s="16" t="s">
        <v>52</v>
      </c>
      <c r="B1532" s="16"/>
      <c r="C1532" s="16"/>
      <c r="D1532" s="17"/>
      <c r="E1532" s="17"/>
      <c r="F1532" s="17"/>
      <c r="G1532" s="17"/>
      <c r="H1532" s="17"/>
      <c r="I1532" s="17"/>
      <c r="L1532" s="5"/>
      <c r="M1532" s="5"/>
      <c r="N1532" s="5"/>
      <c r="O1532" s="5"/>
    </row>
    <row r="1533" spans="1:15">
      <c r="A1533" s="18" t="s">
        <v>108</v>
      </c>
      <c r="B1533" s="18"/>
      <c r="C1533" s="18"/>
      <c r="D1533" s="18"/>
      <c r="E1533" s="18"/>
      <c r="F1533" s="18"/>
      <c r="G1533" s="18"/>
      <c r="H1533" s="18"/>
      <c r="I1533" s="18"/>
      <c r="J1533" s="17"/>
      <c r="L1533" s="5"/>
      <c r="M1533" s="5"/>
      <c r="N1533" s="5"/>
      <c r="O1533" s="5"/>
    </row>
    <row r="1534" spans="1:15">
      <c r="A1534" s="19"/>
      <c r="B1534" s="17"/>
      <c r="C1534" s="20"/>
      <c r="D1534" s="20"/>
      <c r="E1534" s="20"/>
      <c r="F1534" s="20"/>
      <c r="G1534" s="20"/>
      <c r="H1534" s="17"/>
      <c r="I1534" s="17"/>
      <c r="J1534" s="18"/>
      <c r="L1534" s="5"/>
      <c r="M1534" s="5"/>
      <c r="N1534" s="5"/>
      <c r="O1534" s="5"/>
    </row>
    <row r="1535" spans="1:15">
      <c r="A1535" s="166" t="s">
        <v>53</v>
      </c>
      <c r="B1535" s="168" t="s">
        <v>54</v>
      </c>
      <c r="C1535" s="170" t="s">
        <v>109</v>
      </c>
      <c r="D1535" s="171" t="s">
        <v>55</v>
      </c>
      <c r="E1535" s="172"/>
      <c r="F1535" s="172"/>
      <c r="G1535" s="173"/>
      <c r="H1535" s="174" t="s">
        <v>56</v>
      </c>
      <c r="I1535" s="162" t="s">
        <v>57</v>
      </c>
      <c r="J1535" s="17"/>
      <c r="L1535" s="5"/>
      <c r="M1535" s="5"/>
      <c r="N1535" s="5"/>
      <c r="O1535" s="5"/>
    </row>
    <row r="1536" spans="1:15" ht="25.5">
      <c r="A1536" s="167"/>
      <c r="B1536" s="169"/>
      <c r="C1536" s="22"/>
      <c r="D1536" s="21" t="s">
        <v>24</v>
      </c>
      <c r="E1536" s="21" t="s">
        <v>25</v>
      </c>
      <c r="F1536" s="22" t="s">
        <v>111</v>
      </c>
      <c r="G1536" s="21" t="s">
        <v>58</v>
      </c>
      <c r="H1536" s="175"/>
      <c r="I1536" s="163"/>
      <c r="J1536" s="164" t="s">
        <v>110</v>
      </c>
      <c r="L1536" s="5"/>
      <c r="M1536" s="5"/>
      <c r="N1536" s="5"/>
      <c r="O1536" s="5"/>
    </row>
    <row r="1537" spans="1:15">
      <c r="A1537" s="23"/>
      <c r="B1537" s="24" t="s">
        <v>59</v>
      </c>
      <c r="C1537" s="25"/>
      <c r="D1537" s="25"/>
      <c r="E1537" s="25"/>
      <c r="F1537" s="25"/>
      <c r="G1537" s="25"/>
      <c r="H1537" s="25"/>
      <c r="I1537" s="26"/>
      <c r="J1537" s="165"/>
      <c r="L1537" s="5"/>
      <c r="M1537" s="5"/>
      <c r="N1537" s="5"/>
      <c r="O1537" s="5"/>
    </row>
    <row r="1538" spans="1:15">
      <c r="A1538" s="121" t="s">
        <v>107</v>
      </c>
      <c r="B1538" s="126" t="s">
        <v>76</v>
      </c>
      <c r="C1538" s="32">
        <v>-11330</v>
      </c>
      <c r="D1538" s="31"/>
      <c r="E1538" s="32">
        <v>201400</v>
      </c>
      <c r="F1538" s="32">
        <v>184300</v>
      </c>
      <c r="G1538" s="32"/>
      <c r="H1538" s="55"/>
      <c r="I1538" s="32">
        <v>370700</v>
      </c>
      <c r="J1538" s="30">
        <f>+SUM(C1538:G1538)-(H1538+I1538)</f>
        <v>3670</v>
      </c>
      <c r="K1538" s="68"/>
      <c r="L1538" s="5"/>
      <c r="M1538" s="5"/>
      <c r="N1538" s="5"/>
      <c r="O1538" s="5"/>
    </row>
    <row r="1539" spans="1:15">
      <c r="A1539" s="121" t="s">
        <v>107</v>
      </c>
      <c r="B1539" s="126" t="s">
        <v>47</v>
      </c>
      <c r="C1539" s="32">
        <v>8260</v>
      </c>
      <c r="D1539" s="31"/>
      <c r="E1539" s="32">
        <v>357900</v>
      </c>
      <c r="F1539" s="32"/>
      <c r="G1539" s="32"/>
      <c r="H1539" s="55">
        <v>50000</v>
      </c>
      <c r="I1539" s="32">
        <v>316700</v>
      </c>
      <c r="J1539" s="30">
        <f t="shared" ref="J1539:J1540" si="759">+SUM(C1539:G1539)-(H1539+I1539)</f>
        <v>-540</v>
      </c>
      <c r="K1539" s="68"/>
      <c r="L1539" s="5"/>
      <c r="M1539" s="5"/>
      <c r="N1539" s="5"/>
      <c r="O1539" s="5"/>
    </row>
    <row r="1540" spans="1:15">
      <c r="A1540" s="121" t="s">
        <v>107</v>
      </c>
      <c r="B1540" s="126" t="s">
        <v>31</v>
      </c>
      <c r="C1540" s="32">
        <v>3795</v>
      </c>
      <c r="D1540" s="31"/>
      <c r="E1540" s="32">
        <v>20000</v>
      </c>
      <c r="F1540" s="32"/>
      <c r="G1540" s="32"/>
      <c r="H1540" s="32"/>
      <c r="I1540" s="32">
        <v>21400</v>
      </c>
      <c r="J1540" s="100">
        <f t="shared" si="759"/>
        <v>2395</v>
      </c>
      <c r="K1540" s="68"/>
      <c r="L1540" s="5"/>
      <c r="M1540" s="5"/>
      <c r="N1540" s="5"/>
      <c r="O1540" s="5"/>
    </row>
    <row r="1541" spans="1:15">
      <c r="A1541" s="121" t="s">
        <v>107</v>
      </c>
      <c r="B1541" s="126" t="s">
        <v>77</v>
      </c>
      <c r="C1541" s="32">
        <v>-83100</v>
      </c>
      <c r="D1541" s="103"/>
      <c r="E1541" s="32">
        <v>699200</v>
      </c>
      <c r="F1541" s="32"/>
      <c r="G1541" s="32"/>
      <c r="H1541" s="32"/>
      <c r="I1541" s="32">
        <v>520000</v>
      </c>
      <c r="J1541" s="100">
        <f>+SUM(C1541:G1541)-(H1541+I1541)</f>
        <v>96100</v>
      </c>
      <c r="K1541" s="68"/>
      <c r="L1541" s="5"/>
      <c r="M1541" s="5"/>
      <c r="N1541" s="5"/>
      <c r="O1541" s="5"/>
    </row>
    <row r="1542" spans="1:15">
      <c r="A1542" s="121" t="s">
        <v>107</v>
      </c>
      <c r="B1542" s="126" t="s">
        <v>69</v>
      </c>
      <c r="C1542" s="32">
        <v>1784</v>
      </c>
      <c r="D1542" s="103"/>
      <c r="E1542" s="32">
        <v>568600</v>
      </c>
      <c r="F1542" s="32">
        <v>50000</v>
      </c>
      <c r="G1542" s="32"/>
      <c r="H1542" s="32">
        <v>184300</v>
      </c>
      <c r="I1542" s="32">
        <v>422200</v>
      </c>
      <c r="J1542" s="100">
        <f t="shared" ref="J1542" si="760">+SUM(C1542:G1542)-(H1542+I1542)</f>
        <v>13884</v>
      </c>
      <c r="K1542" s="68"/>
      <c r="L1542" s="5"/>
      <c r="M1542" s="5"/>
      <c r="N1542" s="5"/>
      <c r="O1542" s="5"/>
    </row>
    <row r="1543" spans="1:15">
      <c r="A1543" s="121" t="s">
        <v>107</v>
      </c>
      <c r="B1543" s="127" t="s">
        <v>30</v>
      </c>
      <c r="C1543" s="32">
        <v>88800</v>
      </c>
      <c r="D1543" s="118"/>
      <c r="E1543" s="51">
        <v>694600</v>
      </c>
      <c r="F1543" s="51"/>
      <c r="G1543" s="51"/>
      <c r="H1543" s="51"/>
      <c r="I1543" s="51">
        <v>711000</v>
      </c>
      <c r="J1543" s="123">
        <f>+SUM(C1543:G1543)-(H1543+I1543)</f>
        <v>72400</v>
      </c>
      <c r="K1543" s="68"/>
      <c r="L1543" s="5"/>
      <c r="M1543" s="5"/>
      <c r="N1543" s="5"/>
      <c r="O1543" s="5"/>
    </row>
    <row r="1544" spans="1:15">
      <c r="A1544" s="121" t="s">
        <v>107</v>
      </c>
      <c r="B1544" s="128" t="s">
        <v>84</v>
      </c>
      <c r="C1544" s="119">
        <v>233614</v>
      </c>
      <c r="D1544" s="122"/>
      <c r="E1544" s="136"/>
      <c r="F1544" s="136"/>
      <c r="G1544" s="136"/>
      <c r="H1544" s="136"/>
      <c r="I1544" s="136"/>
      <c r="J1544" s="120">
        <f>+SUM(C1544:G1544)-(H1544+I1544)</f>
        <v>233614</v>
      </c>
      <c r="K1544" s="68"/>
      <c r="L1544" s="5"/>
      <c r="M1544" s="5"/>
      <c r="N1544" s="5"/>
      <c r="O1544" s="5"/>
    </row>
    <row r="1545" spans="1:15">
      <c r="A1545" s="121" t="s">
        <v>107</v>
      </c>
      <c r="B1545" s="128" t="s">
        <v>83</v>
      </c>
      <c r="C1545" s="119">
        <v>249769</v>
      </c>
      <c r="D1545" s="122"/>
      <c r="E1545" s="136"/>
      <c r="F1545" s="136"/>
      <c r="G1545" s="136"/>
      <c r="H1545" s="136"/>
      <c r="I1545" s="136"/>
      <c r="J1545" s="120">
        <f t="shared" ref="J1545:J1549" si="761">+SUM(C1545:G1545)-(H1545+I1545)</f>
        <v>249769</v>
      </c>
      <c r="K1545" s="68"/>
      <c r="L1545" s="5"/>
      <c r="M1545" s="5"/>
      <c r="N1545" s="5"/>
      <c r="O1545" s="5"/>
    </row>
    <row r="1546" spans="1:15">
      <c r="A1546" s="121" t="s">
        <v>107</v>
      </c>
      <c r="B1546" s="126" t="s">
        <v>35</v>
      </c>
      <c r="C1546" s="32">
        <v>7890</v>
      </c>
      <c r="D1546" s="31"/>
      <c r="E1546" s="32">
        <v>135600</v>
      </c>
      <c r="F1546" s="103"/>
      <c r="G1546" s="103"/>
      <c r="H1546" s="103"/>
      <c r="I1546" s="32">
        <v>125000</v>
      </c>
      <c r="J1546" s="30">
        <f t="shared" si="761"/>
        <v>18490</v>
      </c>
      <c r="K1546" s="68"/>
      <c r="L1546" s="5"/>
      <c r="M1546" s="5"/>
      <c r="N1546" s="5"/>
      <c r="O1546" s="5"/>
    </row>
    <row r="1547" spans="1:15">
      <c r="A1547" s="121" t="s">
        <v>107</v>
      </c>
      <c r="B1547" s="126" t="s">
        <v>93</v>
      </c>
      <c r="C1547" s="32">
        <v>5000</v>
      </c>
      <c r="D1547" s="31"/>
      <c r="E1547" s="32">
        <v>30000</v>
      </c>
      <c r="F1547" s="103"/>
      <c r="G1547" s="103"/>
      <c r="H1547" s="103"/>
      <c r="I1547" s="32">
        <v>30500</v>
      </c>
      <c r="J1547" s="30">
        <f t="shared" si="761"/>
        <v>4500</v>
      </c>
      <c r="K1547" s="68"/>
      <c r="L1547" s="5"/>
      <c r="M1547" s="5"/>
      <c r="N1547" s="5"/>
      <c r="O1547" s="5"/>
    </row>
    <row r="1548" spans="1:15">
      <c r="A1548" s="121" t="s">
        <v>107</v>
      </c>
      <c r="B1548" s="126" t="s">
        <v>29</v>
      </c>
      <c r="C1548" s="32">
        <v>57700</v>
      </c>
      <c r="D1548" s="31"/>
      <c r="E1548" s="32">
        <v>639000</v>
      </c>
      <c r="F1548" s="103"/>
      <c r="G1548" s="103"/>
      <c r="H1548" s="103"/>
      <c r="I1548" s="32">
        <v>652500</v>
      </c>
      <c r="J1548" s="30">
        <f t="shared" si="761"/>
        <v>44200</v>
      </c>
      <c r="K1548" s="68"/>
      <c r="L1548" s="5"/>
      <c r="M1548" s="5"/>
      <c r="N1548" s="5"/>
      <c r="O1548" s="5"/>
    </row>
    <row r="1549" spans="1:15">
      <c r="A1549" s="121" t="s">
        <v>107</v>
      </c>
      <c r="B1549" s="126" t="s">
        <v>94</v>
      </c>
      <c r="C1549" s="32">
        <v>-32081</v>
      </c>
      <c r="D1549" s="31"/>
      <c r="E1549" s="103"/>
      <c r="F1549" s="103"/>
      <c r="G1549" s="103"/>
      <c r="H1549" s="103"/>
      <c r="I1549" s="32">
        <v>819628</v>
      </c>
      <c r="J1549" s="30">
        <f t="shared" si="761"/>
        <v>-851709</v>
      </c>
      <c r="K1549" s="68"/>
      <c r="L1549" s="5"/>
      <c r="M1549" s="5"/>
      <c r="N1549" s="5"/>
      <c r="O1549" s="5"/>
    </row>
    <row r="1550" spans="1:15">
      <c r="A1550" s="121" t="s">
        <v>107</v>
      </c>
      <c r="B1550" s="126" t="s">
        <v>101</v>
      </c>
      <c r="C1550" s="32">
        <v>62000</v>
      </c>
      <c r="D1550" s="31"/>
      <c r="E1550" s="32">
        <v>622600</v>
      </c>
      <c r="F1550" s="103"/>
      <c r="G1550" s="103"/>
      <c r="H1550" s="103"/>
      <c r="I1550" s="32">
        <v>594300</v>
      </c>
      <c r="J1550" s="30">
        <f>+SUM(C1550:G1550)-(H1550+I1550)</f>
        <v>90300</v>
      </c>
      <c r="K1550" s="68"/>
      <c r="L1550" s="5"/>
      <c r="M1550" s="5"/>
      <c r="N1550" s="5"/>
      <c r="O1550" s="5"/>
    </row>
    <row r="1551" spans="1:15">
      <c r="A1551" s="121" t="s">
        <v>107</v>
      </c>
      <c r="B1551" s="127" t="s">
        <v>32</v>
      </c>
      <c r="C1551" s="32">
        <v>4300</v>
      </c>
      <c r="D1551" s="118"/>
      <c r="E1551" s="135"/>
      <c r="F1551" s="135"/>
      <c r="G1551" s="137"/>
      <c r="H1551" s="135"/>
      <c r="I1551" s="51">
        <v>4000</v>
      </c>
      <c r="J1551" s="30">
        <f t="shared" ref="J1551" si="762">+SUM(C1551:G1551)-(H1551+I1551)</f>
        <v>300</v>
      </c>
      <c r="K1551" s="68"/>
      <c r="L1551" s="5"/>
      <c r="M1551" s="5"/>
      <c r="N1551" s="5"/>
      <c r="O1551" s="5"/>
    </row>
    <row r="1552" spans="1:15">
      <c r="A1552" s="34" t="s">
        <v>60</v>
      </c>
      <c r="B1552" s="35"/>
      <c r="C1552" s="35"/>
      <c r="D1552" s="35"/>
      <c r="E1552" s="35"/>
      <c r="F1552" s="35"/>
      <c r="G1552" s="35"/>
      <c r="H1552" s="35"/>
      <c r="I1552" s="35"/>
      <c r="J1552" s="36"/>
      <c r="K1552" s="68"/>
      <c r="L1552" s="5"/>
      <c r="M1552" s="5"/>
      <c r="N1552" s="5"/>
      <c r="O1552" s="5"/>
    </row>
    <row r="1553" spans="1:15">
      <c r="A1553" s="121" t="s">
        <v>107</v>
      </c>
      <c r="B1553" s="37" t="s">
        <v>61</v>
      </c>
      <c r="C1553" s="38">
        <v>62150</v>
      </c>
      <c r="D1553" s="49">
        <v>5500000</v>
      </c>
      <c r="E1553" s="102"/>
      <c r="F1553" s="102"/>
      <c r="G1553" s="138"/>
      <c r="H1553" s="130">
        <v>3968900</v>
      </c>
      <c r="I1553" s="125">
        <v>1276534</v>
      </c>
      <c r="J1553" s="30">
        <f>+SUM(C1553:G1553)-(H1553+I1553)</f>
        <v>316716</v>
      </c>
      <c r="K1553" s="68"/>
      <c r="L1553" s="5"/>
      <c r="M1553" s="5"/>
      <c r="N1553" s="5"/>
      <c r="O1553" s="5"/>
    </row>
    <row r="1554" spans="1:15">
      <c r="A1554" s="43" t="s">
        <v>62</v>
      </c>
      <c r="B1554" s="24"/>
      <c r="C1554" s="35"/>
      <c r="D1554" s="24"/>
      <c r="E1554" s="24"/>
      <c r="F1554" s="24"/>
      <c r="G1554" s="24"/>
      <c r="H1554" s="24"/>
      <c r="I1554" s="24"/>
      <c r="J1554" s="36"/>
      <c r="L1554" s="5"/>
      <c r="M1554" s="5"/>
      <c r="N1554" s="5"/>
      <c r="O1554" s="5"/>
    </row>
    <row r="1555" spans="1:15">
      <c r="A1555" s="121" t="s">
        <v>107</v>
      </c>
      <c r="B1555" s="37" t="s">
        <v>63</v>
      </c>
      <c r="C1555" s="124">
        <v>11284555</v>
      </c>
      <c r="D1555" s="131"/>
      <c r="E1555" s="49"/>
      <c r="F1555" s="49"/>
      <c r="G1555" s="49"/>
      <c r="H1555" s="51">
        <v>5500000</v>
      </c>
      <c r="I1555" s="53">
        <v>273881</v>
      </c>
      <c r="J1555" s="30">
        <f>+SUM(C1555:G1555)-(H1555+I1555)</f>
        <v>5510674</v>
      </c>
      <c r="K1555" s="68"/>
      <c r="L1555" s="5"/>
      <c r="M1555" s="5"/>
      <c r="N1555" s="5"/>
      <c r="O1555" s="5"/>
    </row>
    <row r="1556" spans="1:15">
      <c r="A1556" s="121" t="s">
        <v>107</v>
      </c>
      <c r="B1556" s="37" t="s">
        <v>64</v>
      </c>
      <c r="C1556" s="124">
        <v>2158645</v>
      </c>
      <c r="D1556" s="49">
        <v>15435980</v>
      </c>
      <c r="E1556" s="48"/>
      <c r="F1556" s="48"/>
      <c r="G1556" s="48"/>
      <c r="H1556" s="32"/>
      <c r="I1556" s="50">
        <v>6400961</v>
      </c>
      <c r="J1556" s="30">
        <f>SUM(C1556:G1556)-(H1556+I1556)</f>
        <v>11193664</v>
      </c>
      <c r="K1556" s="68"/>
      <c r="L1556" s="5"/>
      <c r="M1556" s="5"/>
      <c r="N1556" s="5"/>
      <c r="O1556" s="5"/>
    </row>
    <row r="1557" spans="1:15" ht="15.75">
      <c r="C1557" s="140">
        <f>SUM(C1538:C1556)</f>
        <v>14101751</v>
      </c>
      <c r="I1557" s="139">
        <f>SUM(I1538:I1556)</f>
        <v>12539304</v>
      </c>
      <c r="J1557" s="104">
        <f>+SUM(J1538:J1556)</f>
        <v>16998427</v>
      </c>
      <c r="L1557" s="5"/>
      <c r="M1557" s="5"/>
      <c r="N1557" s="5"/>
      <c r="O1557" s="5"/>
    </row>
    <row r="1558" spans="1:15" ht="16.5">
      <c r="A1558" s="10"/>
      <c r="B1558" s="11"/>
      <c r="C1558" s="12"/>
      <c r="D1558" s="12"/>
      <c r="E1558" s="12"/>
      <c r="F1558" s="12"/>
      <c r="G1558" s="12"/>
      <c r="H1558" s="12"/>
      <c r="I1558" s="12"/>
      <c r="J1558" s="132"/>
      <c r="L1558" s="5"/>
      <c r="M1558" s="5"/>
      <c r="N1558" s="5"/>
      <c r="O1558" s="5"/>
    </row>
    <row r="1559" spans="1:15" ht="16.5">
      <c r="A1559" s="14"/>
      <c r="B1559" s="15"/>
      <c r="C1559" s="12"/>
      <c r="D1559" s="12"/>
      <c r="E1559" s="13"/>
      <c r="F1559" s="12"/>
      <c r="G1559" s="12"/>
      <c r="H1559" s="12"/>
      <c r="I1559" s="12"/>
      <c r="L1559" s="5"/>
      <c r="M1559" s="5"/>
      <c r="N1559" s="5"/>
      <c r="O1559" s="5"/>
    </row>
    <row r="1560" spans="1:15">
      <c r="A1560" s="16" t="s">
        <v>52</v>
      </c>
      <c r="B1560" s="16"/>
      <c r="C1560" s="16"/>
      <c r="D1560" s="17"/>
      <c r="E1560" s="17"/>
      <c r="F1560" s="17"/>
      <c r="G1560" s="17"/>
      <c r="H1560" s="17"/>
      <c r="I1560" s="17"/>
      <c r="L1560" s="5"/>
      <c r="M1560" s="5"/>
      <c r="N1560" s="5"/>
      <c r="O1560" s="5"/>
    </row>
    <row r="1561" spans="1:15">
      <c r="A1561" s="18" t="s">
        <v>105</v>
      </c>
      <c r="B1561" s="18"/>
      <c r="C1561" s="18"/>
      <c r="D1561" s="18"/>
      <c r="E1561" s="18"/>
      <c r="F1561" s="18"/>
      <c r="G1561" s="18"/>
      <c r="H1561" s="18"/>
      <c r="I1561" s="18"/>
      <c r="J1561" s="17"/>
      <c r="L1561" s="5"/>
      <c r="M1561" s="5"/>
      <c r="N1561" s="5"/>
      <c r="O1561" s="5"/>
    </row>
    <row r="1562" spans="1:15">
      <c r="A1562" s="19"/>
      <c r="B1562" s="17"/>
      <c r="C1562" s="20"/>
      <c r="D1562" s="20"/>
      <c r="E1562" s="20"/>
      <c r="F1562" s="20"/>
      <c r="G1562" s="20"/>
      <c r="H1562" s="17"/>
      <c r="I1562" s="17"/>
      <c r="J1562" s="18"/>
      <c r="L1562" s="5"/>
      <c r="M1562" s="5"/>
      <c r="N1562" s="5"/>
      <c r="O1562" s="5"/>
    </row>
    <row r="1563" spans="1:15">
      <c r="A1563" s="166" t="s">
        <v>53</v>
      </c>
      <c r="B1563" s="168" t="s">
        <v>54</v>
      </c>
      <c r="C1563" s="170" t="s">
        <v>103</v>
      </c>
      <c r="D1563" s="171" t="s">
        <v>55</v>
      </c>
      <c r="E1563" s="172"/>
      <c r="F1563" s="172"/>
      <c r="G1563" s="173"/>
      <c r="H1563" s="174" t="s">
        <v>56</v>
      </c>
      <c r="I1563" s="162" t="s">
        <v>57</v>
      </c>
      <c r="J1563" s="17"/>
      <c r="L1563" s="5"/>
      <c r="M1563" s="5"/>
      <c r="N1563" s="5"/>
      <c r="O1563" s="5"/>
    </row>
    <row r="1564" spans="1:15" ht="25.5">
      <c r="A1564" s="167"/>
      <c r="B1564" s="169"/>
      <c r="C1564" s="22"/>
      <c r="D1564" s="21" t="s">
        <v>24</v>
      </c>
      <c r="E1564" s="21" t="s">
        <v>25</v>
      </c>
      <c r="F1564" s="22" t="s">
        <v>106</v>
      </c>
      <c r="G1564" s="21" t="s">
        <v>58</v>
      </c>
      <c r="H1564" s="175"/>
      <c r="I1564" s="163"/>
      <c r="J1564" s="164" t="s">
        <v>104</v>
      </c>
      <c r="L1564" s="5"/>
      <c r="M1564" s="5"/>
      <c r="N1564" s="5"/>
      <c r="O1564" s="5"/>
    </row>
    <row r="1565" spans="1:15">
      <c r="A1565" s="23"/>
      <c r="B1565" s="24" t="s">
        <v>59</v>
      </c>
      <c r="C1565" s="25"/>
      <c r="D1565" s="25"/>
      <c r="E1565" s="25"/>
      <c r="F1565" s="25"/>
      <c r="G1565" s="25"/>
      <c r="H1565" s="25"/>
      <c r="I1565" s="26"/>
      <c r="J1565" s="165"/>
      <c r="L1565" s="5"/>
      <c r="M1565" s="5"/>
      <c r="N1565" s="5"/>
      <c r="O1565" s="5"/>
    </row>
    <row r="1566" spans="1:15">
      <c r="A1566" s="121" t="s">
        <v>102</v>
      </c>
      <c r="B1566" s="126" t="s">
        <v>76</v>
      </c>
      <c r="C1566" s="32">
        <v>22200</v>
      </c>
      <c r="D1566" s="31"/>
      <c r="E1566" s="32">
        <v>439970</v>
      </c>
      <c r="F1566" s="103"/>
      <c r="G1566" s="103"/>
      <c r="H1566" s="134"/>
      <c r="I1566" s="32">
        <v>473500</v>
      </c>
      <c r="J1566" s="30">
        <f>+SUM(C1566:G1566)-(H1566+I1566)</f>
        <v>-11330</v>
      </c>
      <c r="K1566" s="68"/>
      <c r="L1566" s="5"/>
      <c r="M1566" s="5"/>
      <c r="N1566" s="5"/>
      <c r="O1566" s="5"/>
    </row>
    <row r="1567" spans="1:15">
      <c r="A1567" s="121" t="s">
        <v>102</v>
      </c>
      <c r="B1567" s="126" t="s">
        <v>47</v>
      </c>
      <c r="C1567" s="32">
        <v>3060</v>
      </c>
      <c r="D1567" s="31"/>
      <c r="E1567" s="32">
        <v>157200</v>
      </c>
      <c r="F1567" s="32"/>
      <c r="G1567" s="32"/>
      <c r="H1567" s="55"/>
      <c r="I1567" s="32">
        <v>152000</v>
      </c>
      <c r="J1567" s="30">
        <f t="shared" ref="J1567:J1568" si="763">+SUM(C1567:G1567)-(H1567+I1567)</f>
        <v>8260</v>
      </c>
      <c r="K1567" s="68"/>
      <c r="L1567" s="5"/>
      <c r="M1567" s="5"/>
      <c r="N1567" s="5"/>
      <c r="O1567" s="5"/>
    </row>
    <row r="1568" spans="1:15">
      <c r="A1568" s="121" t="s">
        <v>102</v>
      </c>
      <c r="B1568" s="126" t="s">
        <v>31</v>
      </c>
      <c r="C1568" s="32">
        <v>3795</v>
      </c>
      <c r="D1568" s="31"/>
      <c r="E1568" s="32">
        <v>45000</v>
      </c>
      <c r="F1568" s="32"/>
      <c r="G1568" s="32"/>
      <c r="H1568" s="32"/>
      <c r="I1568" s="32">
        <v>45000</v>
      </c>
      <c r="J1568" s="100">
        <f t="shared" si="763"/>
        <v>3795</v>
      </c>
      <c r="K1568" s="68"/>
      <c r="L1568" s="5"/>
      <c r="M1568" s="5"/>
      <c r="N1568" s="5"/>
      <c r="O1568" s="5"/>
    </row>
    <row r="1569" spans="1:15">
      <c r="A1569" s="121" t="s">
        <v>102</v>
      </c>
      <c r="B1569" s="126" t="s">
        <v>77</v>
      </c>
      <c r="C1569" s="32">
        <v>2300</v>
      </c>
      <c r="D1569" s="103"/>
      <c r="E1569" s="32">
        <v>266600</v>
      </c>
      <c r="F1569" s="32">
        <v>159900</v>
      </c>
      <c r="G1569" s="32"/>
      <c r="H1569" s="32">
        <v>25000</v>
      </c>
      <c r="I1569" s="32">
        <v>486900</v>
      </c>
      <c r="J1569" s="100">
        <f>+SUM(C1569:G1569)-(H1569+I1569)</f>
        <v>-83100</v>
      </c>
      <c r="K1569" s="68"/>
      <c r="L1569" s="5"/>
      <c r="M1569" s="5"/>
      <c r="N1569" s="5"/>
      <c r="O1569" s="5"/>
    </row>
    <row r="1570" spans="1:15">
      <c r="A1570" s="121" t="s">
        <v>102</v>
      </c>
      <c r="B1570" s="126" t="s">
        <v>69</v>
      </c>
      <c r="C1570" s="32">
        <v>-14216</v>
      </c>
      <c r="D1570" s="103"/>
      <c r="E1570" s="32">
        <v>622600</v>
      </c>
      <c r="F1570" s="32">
        <v>25000</v>
      </c>
      <c r="G1570" s="32"/>
      <c r="H1570" s="32">
        <v>260700</v>
      </c>
      <c r="I1570" s="32">
        <v>370900</v>
      </c>
      <c r="J1570" s="100">
        <f>+SUM(C1570:G1570)-(H1570+I1570)</f>
        <v>1784</v>
      </c>
      <c r="K1570" s="68"/>
      <c r="L1570" s="5"/>
      <c r="M1570" s="5"/>
      <c r="N1570" s="5"/>
      <c r="O1570" s="5"/>
    </row>
    <row r="1571" spans="1:15">
      <c r="A1571" s="121" t="s">
        <v>102</v>
      </c>
      <c r="B1571" s="127" t="s">
        <v>30</v>
      </c>
      <c r="C1571" s="51">
        <v>143300</v>
      </c>
      <c r="D1571" s="118"/>
      <c r="E1571" s="51">
        <v>466500</v>
      </c>
      <c r="F1571" s="135"/>
      <c r="G1571" s="135"/>
      <c r="H1571" s="135"/>
      <c r="I1571" s="51">
        <v>521000</v>
      </c>
      <c r="J1571" s="123">
        <f>+SUM(C1571:G1571)-(H1571+I1571)</f>
        <v>88800</v>
      </c>
      <c r="K1571" s="68"/>
      <c r="L1571" s="5"/>
      <c r="M1571" s="5"/>
      <c r="N1571" s="5"/>
      <c r="O1571" s="5"/>
    </row>
    <row r="1572" spans="1:15">
      <c r="A1572" s="121" t="s">
        <v>102</v>
      </c>
      <c r="B1572" s="128" t="s">
        <v>84</v>
      </c>
      <c r="C1572" s="119">
        <v>233614</v>
      </c>
      <c r="D1572" s="122"/>
      <c r="E1572" s="136"/>
      <c r="F1572" s="136"/>
      <c r="G1572" s="136"/>
      <c r="H1572" s="136"/>
      <c r="I1572" s="136"/>
      <c r="J1572" s="120">
        <f>+SUM(C1572:G1572)-(H1572+I1572)</f>
        <v>233614</v>
      </c>
      <c r="K1572" s="68"/>
      <c r="L1572" s="5"/>
      <c r="M1572" s="5"/>
      <c r="N1572" s="5"/>
      <c r="O1572" s="5"/>
    </row>
    <row r="1573" spans="1:15">
      <c r="A1573" s="121" t="s">
        <v>102</v>
      </c>
      <c r="B1573" s="128" t="s">
        <v>83</v>
      </c>
      <c r="C1573" s="119">
        <v>249768</v>
      </c>
      <c r="D1573" s="122"/>
      <c r="E1573" s="136"/>
      <c r="F1573" s="136"/>
      <c r="G1573" s="136"/>
      <c r="H1573" s="136"/>
      <c r="I1573" s="136"/>
      <c r="J1573" s="120">
        <f t="shared" ref="J1573:J1579" si="764">+SUM(C1573:G1573)-(H1573+I1573)</f>
        <v>249768</v>
      </c>
      <c r="K1573" s="68"/>
      <c r="L1573" s="5"/>
      <c r="M1573" s="5"/>
      <c r="N1573" s="5"/>
      <c r="O1573" s="5"/>
    </row>
    <row r="1574" spans="1:15">
      <c r="A1574" s="121" t="s">
        <v>102</v>
      </c>
      <c r="B1574" s="126" t="s">
        <v>35</v>
      </c>
      <c r="C1574" s="32">
        <v>55090</v>
      </c>
      <c r="D1574" s="31"/>
      <c r="E1574" s="32">
        <v>143000</v>
      </c>
      <c r="F1574" s="32">
        <v>70800</v>
      </c>
      <c r="G1574" s="103"/>
      <c r="H1574" s="103"/>
      <c r="I1574" s="32">
        <v>261000</v>
      </c>
      <c r="J1574" s="30">
        <f t="shared" si="764"/>
        <v>7890</v>
      </c>
      <c r="K1574" s="68"/>
      <c r="L1574" s="5"/>
      <c r="M1574" s="5"/>
      <c r="N1574" s="5"/>
      <c r="O1574" s="5"/>
    </row>
    <row r="1575" spans="1:15">
      <c r="A1575" s="121" t="s">
        <v>102</v>
      </c>
      <c r="B1575" s="126" t="s">
        <v>93</v>
      </c>
      <c r="C1575" s="32">
        <v>0</v>
      </c>
      <c r="D1575" s="31"/>
      <c r="E1575" s="32">
        <v>30000</v>
      </c>
      <c r="F1575" s="103"/>
      <c r="G1575" s="103"/>
      <c r="H1575" s="103"/>
      <c r="I1575" s="32">
        <v>25000</v>
      </c>
      <c r="J1575" s="30">
        <f t="shared" si="764"/>
        <v>5000</v>
      </c>
      <c r="K1575" s="68"/>
      <c r="L1575" s="5"/>
      <c r="M1575" s="5"/>
      <c r="N1575" s="5"/>
      <c r="O1575" s="5"/>
    </row>
    <row r="1576" spans="1:15">
      <c r="A1576" s="121" t="s">
        <v>102</v>
      </c>
      <c r="B1576" s="126" t="s">
        <v>29</v>
      </c>
      <c r="C1576" s="32">
        <v>110700</v>
      </c>
      <c r="D1576" s="31"/>
      <c r="E1576" s="32">
        <v>375000</v>
      </c>
      <c r="F1576" s="32">
        <v>30000</v>
      </c>
      <c r="G1576" s="103"/>
      <c r="H1576" s="103"/>
      <c r="I1576" s="32">
        <v>458000</v>
      </c>
      <c r="J1576" s="30">
        <f t="shared" si="764"/>
        <v>57700</v>
      </c>
      <c r="K1576" s="68"/>
      <c r="L1576" s="5"/>
      <c r="M1576" s="5"/>
      <c r="N1576" s="5"/>
      <c r="O1576" s="5"/>
    </row>
    <row r="1577" spans="1:15">
      <c r="A1577" s="121" t="s">
        <v>102</v>
      </c>
      <c r="B1577" s="126" t="s">
        <v>94</v>
      </c>
      <c r="C1577" s="32">
        <v>-32081</v>
      </c>
      <c r="D1577" s="31"/>
      <c r="E1577" s="103">
        <v>0</v>
      </c>
      <c r="F1577" s="103"/>
      <c r="G1577" s="103"/>
      <c r="H1577" s="103"/>
      <c r="I1577" s="103">
        <v>0</v>
      </c>
      <c r="J1577" s="30">
        <f t="shared" si="764"/>
        <v>-32081</v>
      </c>
      <c r="K1577" s="68"/>
      <c r="L1577" s="5"/>
      <c r="M1577" s="5"/>
      <c r="N1577" s="5"/>
      <c r="O1577" s="5"/>
    </row>
    <row r="1578" spans="1:15">
      <c r="A1578" s="121" t="s">
        <v>102</v>
      </c>
      <c r="B1578" s="126" t="s">
        <v>101</v>
      </c>
      <c r="C1578" s="32">
        <v>0</v>
      </c>
      <c r="D1578" s="31"/>
      <c r="E1578" s="32">
        <v>82000</v>
      </c>
      <c r="F1578" s="103"/>
      <c r="G1578" s="103"/>
      <c r="H1578" s="103"/>
      <c r="I1578" s="32">
        <v>20000</v>
      </c>
      <c r="J1578" s="30">
        <f>+SUM(C1578:G1578)-(H1578+I1578)</f>
        <v>62000</v>
      </c>
      <c r="K1578" s="68"/>
      <c r="L1578" s="5"/>
      <c r="M1578" s="5"/>
      <c r="N1578" s="5"/>
      <c r="O1578" s="5"/>
    </row>
    <row r="1579" spans="1:15">
      <c r="A1579" s="121" t="s">
        <v>102</v>
      </c>
      <c r="B1579" s="127" t="s">
        <v>32</v>
      </c>
      <c r="C1579" s="51">
        <v>7300</v>
      </c>
      <c r="D1579" s="118"/>
      <c r="E1579" s="135"/>
      <c r="F1579" s="135"/>
      <c r="G1579" s="137"/>
      <c r="H1579" s="135"/>
      <c r="I1579" s="51">
        <v>3000</v>
      </c>
      <c r="J1579" s="30">
        <f t="shared" si="764"/>
        <v>4300</v>
      </c>
      <c r="K1579" s="68"/>
      <c r="L1579" s="5"/>
      <c r="M1579" s="5"/>
      <c r="N1579" s="5"/>
      <c r="O1579" s="5"/>
    </row>
    <row r="1580" spans="1:15">
      <c r="A1580" s="34" t="s">
        <v>60</v>
      </c>
      <c r="B1580" s="35"/>
      <c r="C1580" s="35"/>
      <c r="D1580" s="35"/>
      <c r="E1580" s="35"/>
      <c r="F1580" s="35"/>
      <c r="G1580" s="35"/>
      <c r="H1580" s="35"/>
      <c r="I1580" s="35"/>
      <c r="J1580" s="36"/>
      <c r="K1580" s="68"/>
      <c r="L1580" s="5"/>
      <c r="M1580" s="5"/>
      <c r="N1580" s="5"/>
      <c r="O1580" s="5"/>
    </row>
    <row r="1581" spans="1:15">
      <c r="A1581" s="121" t="s">
        <v>102</v>
      </c>
      <c r="B1581" s="37" t="s">
        <v>61</v>
      </c>
      <c r="C1581" s="38">
        <v>817769</v>
      </c>
      <c r="D1581" s="49">
        <v>3000000</v>
      </c>
      <c r="E1581" s="102"/>
      <c r="F1581" s="102"/>
      <c r="G1581" s="138"/>
      <c r="H1581" s="130">
        <v>2627870</v>
      </c>
      <c r="I1581" s="125">
        <v>1127749</v>
      </c>
      <c r="J1581" s="30">
        <f>+SUM(C1581:G1581)-(H1581+I1581)</f>
        <v>62150</v>
      </c>
      <c r="K1581" s="68"/>
      <c r="L1581" s="5"/>
      <c r="M1581" s="5"/>
      <c r="N1581" s="5"/>
      <c r="O1581" s="5"/>
    </row>
    <row r="1582" spans="1:15">
      <c r="A1582" s="43" t="s">
        <v>62</v>
      </c>
      <c r="B1582" s="24"/>
      <c r="C1582" s="35"/>
      <c r="D1582" s="24"/>
      <c r="E1582" s="24"/>
      <c r="F1582" s="24"/>
      <c r="G1582" s="24"/>
      <c r="H1582" s="24"/>
      <c r="I1582" s="24"/>
      <c r="J1582" s="36"/>
      <c r="L1582" s="5"/>
      <c r="M1582" s="5"/>
      <c r="N1582" s="5"/>
      <c r="O1582" s="5"/>
    </row>
    <row r="1583" spans="1:15">
      <c r="A1583" s="121" t="s">
        <v>102</v>
      </c>
      <c r="B1583" s="37" t="s">
        <v>63</v>
      </c>
      <c r="C1583" s="124">
        <v>14712920</v>
      </c>
      <c r="D1583" s="131"/>
      <c r="E1583" s="49"/>
      <c r="F1583" s="49"/>
      <c r="G1583" s="49"/>
      <c r="H1583" s="51">
        <v>3000000</v>
      </c>
      <c r="I1583" s="53">
        <v>428365</v>
      </c>
      <c r="J1583" s="30">
        <f>+SUM(C1583:G1583)-(H1583+I1583)</f>
        <v>11284555</v>
      </c>
      <c r="K1583" s="68"/>
      <c r="L1583" s="5"/>
      <c r="M1583" s="5"/>
      <c r="N1583" s="5"/>
      <c r="O1583" s="5"/>
    </row>
    <row r="1584" spans="1:15">
      <c r="A1584" s="121" t="s">
        <v>102</v>
      </c>
      <c r="B1584" s="37" t="s">
        <v>64</v>
      </c>
      <c r="C1584" s="124">
        <v>8361083</v>
      </c>
      <c r="D1584" s="49"/>
      <c r="E1584" s="48"/>
      <c r="F1584" s="48"/>
      <c r="G1584" s="48"/>
      <c r="H1584" s="32"/>
      <c r="I1584" s="50">
        <v>6202438</v>
      </c>
      <c r="J1584" s="30">
        <f>SUM(C1584:G1584)-(H1584+I1584)</f>
        <v>2158645</v>
      </c>
      <c r="K1584" s="68"/>
      <c r="L1584" s="5"/>
      <c r="M1584" s="5"/>
      <c r="N1584" s="5"/>
      <c r="O1584" s="5"/>
    </row>
    <row r="1585" spans="1:15" ht="15.75">
      <c r="C1585" s="9"/>
      <c r="I1585" s="139">
        <f>SUM(I1566:I1584)</f>
        <v>10574852</v>
      </c>
      <c r="J1585" s="104">
        <f>+SUM(J1566:J1584)</f>
        <v>14101750</v>
      </c>
      <c r="K1585" s="9">
        <f>J1585-C1557</f>
        <v>-1</v>
      </c>
      <c r="L1585" s="5"/>
      <c r="M1585" s="5"/>
      <c r="N1585" s="5"/>
      <c r="O1585" s="5"/>
    </row>
    <row r="1586" spans="1:15" ht="16.5">
      <c r="A1586" s="10"/>
      <c r="B1586" s="11"/>
      <c r="C1586" s="12"/>
      <c r="D1586" s="12"/>
      <c r="E1586" s="12"/>
      <c r="F1586" s="12"/>
      <c r="G1586" s="12"/>
      <c r="H1586" s="12"/>
      <c r="I1586" s="12"/>
      <c r="J1586" s="132"/>
      <c r="L1586" s="5"/>
      <c r="M1586" s="5"/>
      <c r="N1586" s="5"/>
      <c r="O1586" s="5"/>
    </row>
    <row r="1587" spans="1:15">
      <c r="A1587" s="16" t="s">
        <v>52</v>
      </c>
      <c r="B1587" s="16"/>
      <c r="C1587" s="16"/>
      <c r="D1587" s="17"/>
      <c r="E1587" s="17"/>
      <c r="F1587" s="17"/>
      <c r="G1587" s="17"/>
      <c r="H1587" s="17"/>
      <c r="I1587" s="17"/>
      <c r="L1587" s="5"/>
      <c r="M1587" s="5"/>
      <c r="N1587" s="5"/>
      <c r="O1587" s="5"/>
    </row>
    <row r="1588" spans="1:15">
      <c r="A1588" s="18" t="s">
        <v>95</v>
      </c>
      <c r="B1588" s="18"/>
      <c r="C1588" s="18"/>
      <c r="D1588" s="18"/>
      <c r="E1588" s="18"/>
      <c r="F1588" s="18"/>
      <c r="G1588" s="18"/>
      <c r="H1588" s="18"/>
      <c r="I1588" s="18"/>
      <c r="J1588" s="17"/>
      <c r="L1588" s="5"/>
      <c r="M1588" s="5"/>
      <c r="N1588" s="5"/>
      <c r="O1588" s="5"/>
    </row>
    <row r="1589" spans="1:15">
      <c r="A1589" s="19"/>
      <c r="B1589" s="17"/>
      <c r="C1589" s="20"/>
      <c r="D1589" s="20"/>
      <c r="E1589" s="20"/>
      <c r="F1589" s="20"/>
      <c r="G1589" s="20"/>
      <c r="H1589" s="17"/>
      <c r="I1589" s="17"/>
      <c r="J1589" s="18"/>
      <c r="L1589" s="5"/>
      <c r="M1589" s="5"/>
      <c r="N1589" s="5"/>
      <c r="O1589" s="5"/>
    </row>
    <row r="1590" spans="1:15">
      <c r="A1590" s="166" t="s">
        <v>53</v>
      </c>
      <c r="B1590" s="168" t="s">
        <v>54</v>
      </c>
      <c r="C1590" s="170" t="s">
        <v>96</v>
      </c>
      <c r="D1590" s="171" t="s">
        <v>55</v>
      </c>
      <c r="E1590" s="172"/>
      <c r="F1590" s="172"/>
      <c r="G1590" s="173"/>
      <c r="H1590" s="174" t="s">
        <v>56</v>
      </c>
      <c r="I1590" s="162" t="s">
        <v>57</v>
      </c>
      <c r="J1590" s="17"/>
      <c r="L1590" s="5"/>
      <c r="M1590" s="5"/>
      <c r="N1590" s="5"/>
      <c r="O1590" s="5"/>
    </row>
    <row r="1591" spans="1:15" ht="25.5">
      <c r="A1591" s="167"/>
      <c r="B1591" s="169"/>
      <c r="C1591" s="22"/>
      <c r="D1591" s="21" t="s">
        <v>24</v>
      </c>
      <c r="E1591" s="21" t="s">
        <v>25</v>
      </c>
      <c r="F1591" s="22" t="s">
        <v>99</v>
      </c>
      <c r="G1591" s="21" t="s">
        <v>58</v>
      </c>
      <c r="H1591" s="175"/>
      <c r="I1591" s="163"/>
      <c r="J1591" s="164" t="s">
        <v>97</v>
      </c>
      <c r="L1591" s="5"/>
      <c r="M1591" s="5"/>
      <c r="N1591" s="5"/>
      <c r="O1591" s="5"/>
    </row>
    <row r="1592" spans="1:15">
      <c r="A1592" s="23"/>
      <c r="B1592" s="24" t="s">
        <v>59</v>
      </c>
      <c r="C1592" s="25"/>
      <c r="D1592" s="25"/>
      <c r="E1592" s="25"/>
      <c r="F1592" s="25"/>
      <c r="G1592" s="25"/>
      <c r="H1592" s="25"/>
      <c r="I1592" s="26"/>
      <c r="J1592" s="165"/>
      <c r="L1592" s="5"/>
      <c r="M1592" s="5"/>
      <c r="N1592" s="5"/>
      <c r="O1592" s="5"/>
    </row>
    <row r="1593" spans="1:15">
      <c r="A1593" s="121" t="s">
        <v>98</v>
      </c>
      <c r="B1593" s="126" t="s">
        <v>76</v>
      </c>
      <c r="C1593" s="32">
        <v>-10750</v>
      </c>
      <c r="D1593" s="31"/>
      <c r="E1593" s="31">
        <v>170625</v>
      </c>
      <c r="F1593" s="31">
        <v>301700</v>
      </c>
      <c r="G1593" s="31"/>
      <c r="H1593" s="55">
        <v>27000</v>
      </c>
      <c r="I1593" s="32">
        <v>412375</v>
      </c>
      <c r="J1593" s="30">
        <f>+SUM(C1593:G1593)-(H1593+I1593)</f>
        <v>22200</v>
      </c>
      <c r="K1593" s="68"/>
      <c r="L1593" s="5"/>
      <c r="M1593" s="5"/>
      <c r="N1593" s="5"/>
      <c r="O1593" s="5"/>
    </row>
    <row r="1594" spans="1:15">
      <c r="A1594" s="121" t="s">
        <v>98</v>
      </c>
      <c r="B1594" s="126" t="s">
        <v>47</v>
      </c>
      <c r="C1594" s="32">
        <v>9060</v>
      </c>
      <c r="D1594" s="31"/>
      <c r="E1594" s="31">
        <v>0</v>
      </c>
      <c r="F1594" s="31"/>
      <c r="G1594" s="31"/>
      <c r="H1594" s="55"/>
      <c r="I1594" s="32">
        <v>6000</v>
      </c>
      <c r="J1594" s="30">
        <f t="shared" ref="J1594:J1595" si="765">+SUM(C1594:G1594)-(H1594+I1594)</f>
        <v>3060</v>
      </c>
      <c r="K1594" s="68"/>
      <c r="L1594" s="5"/>
      <c r="M1594" s="5"/>
      <c r="N1594" s="5"/>
      <c r="O1594" s="5"/>
    </row>
    <row r="1595" spans="1:15">
      <c r="A1595" s="121" t="s">
        <v>98</v>
      </c>
      <c r="B1595" s="126" t="s">
        <v>31</v>
      </c>
      <c r="C1595" s="32">
        <v>1195</v>
      </c>
      <c r="D1595" s="31"/>
      <c r="E1595" s="31">
        <v>75000</v>
      </c>
      <c r="F1595" s="32"/>
      <c r="G1595" s="32"/>
      <c r="H1595" s="32"/>
      <c r="I1595" s="32">
        <v>72400</v>
      </c>
      <c r="J1595" s="100">
        <f t="shared" si="765"/>
        <v>3795</v>
      </c>
      <c r="K1595" s="68"/>
      <c r="L1595" s="5"/>
      <c r="M1595" s="5"/>
      <c r="N1595" s="5"/>
      <c r="O1595" s="5"/>
    </row>
    <row r="1596" spans="1:15">
      <c r="A1596" s="121" t="s">
        <v>98</v>
      </c>
      <c r="B1596" s="126" t="s">
        <v>77</v>
      </c>
      <c r="C1596" s="32">
        <v>-8600</v>
      </c>
      <c r="D1596" s="103"/>
      <c r="E1596" s="31">
        <v>596900</v>
      </c>
      <c r="F1596" s="32"/>
      <c r="G1596" s="32"/>
      <c r="H1596" s="32"/>
      <c r="I1596" s="32">
        <v>586000</v>
      </c>
      <c r="J1596" s="100">
        <f>+SUM(C1596:G1596)-(H1596+I1596)</f>
        <v>2300</v>
      </c>
      <c r="K1596" s="68"/>
      <c r="L1596" s="5"/>
      <c r="M1596" s="5"/>
      <c r="N1596" s="5"/>
      <c r="O1596" s="5"/>
    </row>
    <row r="1597" spans="1:15">
      <c r="A1597" s="121" t="s">
        <v>98</v>
      </c>
      <c r="B1597" s="126" t="s">
        <v>69</v>
      </c>
      <c r="C1597" s="32">
        <v>8884</v>
      </c>
      <c r="D1597" s="103"/>
      <c r="E1597" s="31">
        <v>618600</v>
      </c>
      <c r="F1597" s="32">
        <v>27000</v>
      </c>
      <c r="G1597" s="32"/>
      <c r="H1597" s="32">
        <v>301700</v>
      </c>
      <c r="I1597" s="32">
        <v>367000</v>
      </c>
      <c r="J1597" s="100">
        <f t="shared" ref="J1597" si="766">+SUM(C1597:G1597)-(H1597+I1597)</f>
        <v>-14216</v>
      </c>
      <c r="K1597" s="68"/>
      <c r="L1597" s="5"/>
      <c r="M1597" s="5"/>
      <c r="N1597" s="5"/>
      <c r="O1597" s="5"/>
    </row>
    <row r="1598" spans="1:15">
      <c r="A1598" s="118" t="s">
        <v>98</v>
      </c>
      <c r="B1598" s="127" t="s">
        <v>30</v>
      </c>
      <c r="C1598" s="51">
        <v>191600</v>
      </c>
      <c r="D1598" s="118"/>
      <c r="E1598" s="118">
        <v>777000</v>
      </c>
      <c r="F1598" s="51"/>
      <c r="G1598" s="51"/>
      <c r="H1598" s="51"/>
      <c r="I1598" s="51">
        <v>825300</v>
      </c>
      <c r="J1598" s="123">
        <f>+SUM(C1598:G1598)-(H1598+I1598)</f>
        <v>143300</v>
      </c>
      <c r="K1598" s="68"/>
      <c r="L1598" s="5"/>
      <c r="M1598" s="5"/>
      <c r="N1598" s="5"/>
      <c r="O1598" s="5"/>
    </row>
    <row r="1599" spans="1:15">
      <c r="A1599" s="122" t="s">
        <v>98</v>
      </c>
      <c r="B1599" s="128" t="s">
        <v>84</v>
      </c>
      <c r="C1599" s="119">
        <v>233614</v>
      </c>
      <c r="D1599" s="122"/>
      <c r="E1599" s="122"/>
      <c r="F1599" s="122"/>
      <c r="G1599" s="122"/>
      <c r="H1599" s="119"/>
      <c r="I1599" s="119"/>
      <c r="J1599" s="120">
        <f>+SUM(C1599:G1599)-(H1599+I1599)</f>
        <v>233614</v>
      </c>
      <c r="K1599" s="68"/>
      <c r="L1599" s="5"/>
      <c r="M1599" s="5"/>
      <c r="N1599" s="5"/>
      <c r="O1599" s="5"/>
    </row>
    <row r="1600" spans="1:15">
      <c r="A1600" s="122" t="s">
        <v>98</v>
      </c>
      <c r="B1600" s="128" t="s">
        <v>83</v>
      </c>
      <c r="C1600" s="119">
        <v>249769</v>
      </c>
      <c r="D1600" s="122"/>
      <c r="E1600" s="122"/>
      <c r="F1600" s="122"/>
      <c r="G1600" s="122"/>
      <c r="H1600" s="119"/>
      <c r="I1600" s="119"/>
      <c r="J1600" s="120">
        <f t="shared" ref="J1600:J1605" si="767">+SUM(C1600:G1600)-(H1600+I1600)</f>
        <v>249769</v>
      </c>
      <c r="K1600" s="68"/>
      <c r="L1600" s="5"/>
      <c r="M1600" s="5"/>
      <c r="N1600" s="5"/>
      <c r="O1600" s="5"/>
    </row>
    <row r="1601" spans="1:15">
      <c r="A1601" s="121" t="s">
        <v>98</v>
      </c>
      <c r="B1601" s="126" t="s">
        <v>35</v>
      </c>
      <c r="C1601" s="32">
        <v>-3510</v>
      </c>
      <c r="D1601" s="31"/>
      <c r="E1601" s="31">
        <v>240100</v>
      </c>
      <c r="F1601" s="31"/>
      <c r="G1601" s="31"/>
      <c r="H1601" s="32"/>
      <c r="I1601" s="32">
        <v>181500</v>
      </c>
      <c r="J1601" s="30">
        <f t="shared" si="767"/>
        <v>55090</v>
      </c>
      <c r="K1601" s="68"/>
      <c r="L1601" s="5"/>
      <c r="M1601" s="5"/>
      <c r="N1601" s="5"/>
      <c r="O1601" s="5"/>
    </row>
    <row r="1602" spans="1:15">
      <c r="A1602" s="121" t="s">
        <v>98</v>
      </c>
      <c r="B1602" s="126" t="s">
        <v>93</v>
      </c>
      <c r="C1602" s="32">
        <v>0</v>
      </c>
      <c r="D1602" s="31"/>
      <c r="E1602" s="31">
        <v>5000</v>
      </c>
      <c r="F1602" s="31"/>
      <c r="G1602" s="31"/>
      <c r="H1602" s="32"/>
      <c r="I1602" s="32">
        <v>5000</v>
      </c>
      <c r="J1602" s="30">
        <f t="shared" si="767"/>
        <v>0</v>
      </c>
      <c r="K1602" s="68"/>
      <c r="L1602" s="5"/>
      <c r="M1602" s="5"/>
      <c r="N1602" s="5"/>
      <c r="O1602" s="5"/>
    </row>
    <row r="1603" spans="1:15">
      <c r="A1603" s="121" t="s">
        <v>98</v>
      </c>
      <c r="B1603" s="126" t="s">
        <v>29</v>
      </c>
      <c r="C1603" s="32">
        <v>111200</v>
      </c>
      <c r="D1603" s="31"/>
      <c r="E1603" s="31">
        <v>704000</v>
      </c>
      <c r="F1603" s="31"/>
      <c r="G1603" s="31"/>
      <c r="H1603" s="32"/>
      <c r="I1603" s="32">
        <v>704500</v>
      </c>
      <c r="J1603" s="30">
        <f t="shared" si="767"/>
        <v>110700</v>
      </c>
      <c r="K1603" s="68"/>
      <c r="L1603" s="5"/>
      <c r="M1603" s="5"/>
      <c r="N1603" s="5"/>
      <c r="O1603" s="5"/>
    </row>
    <row r="1604" spans="1:15">
      <c r="A1604" s="121" t="s">
        <v>98</v>
      </c>
      <c r="B1604" s="126" t="s">
        <v>94</v>
      </c>
      <c r="C1604" s="32">
        <v>-32081</v>
      </c>
      <c r="D1604" s="31"/>
      <c r="E1604" s="31">
        <v>0</v>
      </c>
      <c r="F1604" s="31"/>
      <c r="G1604" s="31"/>
      <c r="H1604" s="32"/>
      <c r="I1604" s="32">
        <v>0</v>
      </c>
      <c r="J1604" s="30">
        <f t="shared" si="767"/>
        <v>-32081</v>
      </c>
      <c r="K1604" s="68"/>
      <c r="L1604" s="5"/>
      <c r="M1604" s="5"/>
      <c r="N1604" s="5"/>
      <c r="O1604" s="5"/>
    </row>
    <row r="1605" spans="1:15">
      <c r="A1605" s="121" t="s">
        <v>98</v>
      </c>
      <c r="B1605" s="127" t="s">
        <v>32</v>
      </c>
      <c r="C1605" s="51">
        <v>5300</v>
      </c>
      <c r="D1605" s="118"/>
      <c r="E1605" s="118">
        <v>10000</v>
      </c>
      <c r="F1605" s="118"/>
      <c r="G1605" s="129"/>
      <c r="H1605" s="51"/>
      <c r="I1605" s="51">
        <v>8000</v>
      </c>
      <c r="J1605" s="30">
        <f t="shared" si="767"/>
        <v>7300</v>
      </c>
      <c r="K1605" s="68"/>
      <c r="L1605" s="5"/>
      <c r="M1605" s="5"/>
      <c r="N1605" s="5"/>
      <c r="O1605" s="5"/>
    </row>
    <row r="1606" spans="1:15">
      <c r="A1606" s="34" t="s">
        <v>60</v>
      </c>
      <c r="B1606" s="35"/>
      <c r="C1606" s="35"/>
      <c r="D1606" s="35"/>
      <c r="E1606" s="35"/>
      <c r="F1606" s="35"/>
      <c r="G1606" s="35"/>
      <c r="H1606" s="35"/>
      <c r="I1606" s="35"/>
      <c r="J1606" s="36"/>
      <c r="K1606" s="68"/>
      <c r="L1606" s="5"/>
      <c r="M1606" s="5"/>
      <c r="N1606" s="5"/>
      <c r="O1606" s="5"/>
    </row>
    <row r="1607" spans="1:15">
      <c r="A1607" s="27" t="s">
        <v>98</v>
      </c>
      <c r="B1607" s="37" t="s">
        <v>61</v>
      </c>
      <c r="C1607" s="38">
        <v>733034</v>
      </c>
      <c r="D1607" s="39">
        <v>4293000</v>
      </c>
      <c r="E1607" s="39"/>
      <c r="F1607" s="39"/>
      <c r="G1607" s="124"/>
      <c r="H1607" s="130">
        <v>3197225</v>
      </c>
      <c r="I1607" s="125">
        <v>1011040</v>
      </c>
      <c r="J1607" s="30">
        <f>+SUM(C1607:G1607)-(H1607+I1607)</f>
        <v>817769</v>
      </c>
      <c r="K1607" s="68"/>
      <c r="L1607" s="5"/>
      <c r="M1607" s="5"/>
      <c r="N1607" s="5"/>
      <c r="O1607" s="5"/>
    </row>
    <row r="1608" spans="1:15">
      <c r="A1608" s="43" t="s">
        <v>62</v>
      </c>
      <c r="B1608" s="24"/>
      <c r="C1608" s="35"/>
      <c r="D1608" s="24"/>
      <c r="E1608" s="24"/>
      <c r="F1608" s="24"/>
      <c r="G1608" s="24"/>
      <c r="H1608" s="24"/>
      <c r="I1608" s="24"/>
      <c r="J1608" s="36"/>
      <c r="L1608" s="5"/>
      <c r="M1608" s="5"/>
      <c r="N1608" s="5"/>
      <c r="O1608" s="5"/>
    </row>
    <row r="1609" spans="1:15">
      <c r="A1609" s="27" t="s">
        <v>98</v>
      </c>
      <c r="B1609" s="37" t="s">
        <v>63</v>
      </c>
      <c r="C1609" s="124">
        <v>19184971</v>
      </c>
      <c r="D1609" s="131"/>
      <c r="E1609" s="49"/>
      <c r="F1609" s="49"/>
      <c r="G1609" s="49"/>
      <c r="H1609" s="51">
        <v>4000000</v>
      </c>
      <c r="I1609" s="53">
        <v>472051</v>
      </c>
      <c r="J1609" s="30">
        <f>+SUM(C1609:G1609)-(H1609+I1609)</f>
        <v>14712920</v>
      </c>
      <c r="K1609" s="68"/>
      <c r="L1609" s="5"/>
      <c r="M1609" s="5"/>
      <c r="N1609" s="5"/>
      <c r="O1609" s="5"/>
    </row>
    <row r="1610" spans="1:15">
      <c r="A1610" s="27" t="s">
        <v>98</v>
      </c>
      <c r="B1610" s="37" t="s">
        <v>64</v>
      </c>
      <c r="C1610" s="124">
        <v>14419055</v>
      </c>
      <c r="D1610" s="49"/>
      <c r="E1610" s="48"/>
      <c r="F1610" s="48"/>
      <c r="G1610" s="48"/>
      <c r="H1610" s="32">
        <v>293000</v>
      </c>
      <c r="I1610" s="50">
        <v>5764972</v>
      </c>
      <c r="J1610" s="30">
        <f>SUM(C1610:G1610)-(H1610+I1610)</f>
        <v>8361083</v>
      </c>
      <c r="K1610" s="68"/>
      <c r="L1610" s="5"/>
      <c r="M1610" s="5"/>
      <c r="N1610" s="5"/>
      <c r="O1610" s="5"/>
    </row>
    <row r="1611" spans="1:15" ht="15.75">
      <c r="C1611" s="9"/>
      <c r="I1611" s="9"/>
      <c r="J1611" s="104">
        <f>+SUM(J1593:J1610)</f>
        <v>24676603</v>
      </c>
      <c r="L1611" s="5"/>
      <c r="M1611" s="5"/>
      <c r="N1611" s="5"/>
      <c r="O1611" s="5"/>
    </row>
    <row r="1612" spans="1:15" ht="16.5">
      <c r="A1612" s="10"/>
      <c r="B1612" s="11"/>
      <c r="C1612" s="12"/>
      <c r="D1612" s="12"/>
      <c r="E1612" s="12"/>
      <c r="F1612" s="12"/>
      <c r="G1612" s="12"/>
      <c r="H1612" s="12"/>
      <c r="I1612" s="12"/>
      <c r="J1612" s="132"/>
      <c r="L1612" s="5"/>
      <c r="M1612" s="5"/>
      <c r="N1612" s="5"/>
      <c r="O1612" s="5"/>
    </row>
    <row r="1613" spans="1:15">
      <c r="A1613" s="16" t="s">
        <v>52</v>
      </c>
      <c r="B1613" s="16"/>
      <c r="C1613" s="16"/>
      <c r="D1613" s="17"/>
      <c r="E1613" s="17"/>
      <c r="F1613" s="17"/>
      <c r="G1613" s="17"/>
      <c r="H1613" s="17"/>
      <c r="I1613" s="17"/>
      <c r="L1613" s="5"/>
      <c r="M1613" s="5"/>
      <c r="N1613" s="5"/>
      <c r="O1613" s="5"/>
    </row>
    <row r="1614" spans="1:15">
      <c r="A1614" s="18" t="s">
        <v>87</v>
      </c>
      <c r="B1614" s="18"/>
      <c r="C1614" s="18"/>
      <c r="D1614" s="18"/>
      <c r="E1614" s="18"/>
      <c r="F1614" s="18"/>
      <c r="G1614" s="18"/>
      <c r="H1614" s="18"/>
      <c r="I1614" s="18"/>
      <c r="J1614" s="17"/>
      <c r="L1614" s="5"/>
      <c r="M1614" s="5"/>
      <c r="N1614" s="5"/>
      <c r="O1614" s="5"/>
    </row>
    <row r="1615" spans="1:15">
      <c r="A1615" s="19"/>
      <c r="B1615" s="17"/>
      <c r="C1615" s="20"/>
      <c r="D1615" s="20"/>
      <c r="E1615" s="20"/>
      <c r="F1615" s="20"/>
      <c r="G1615" s="20"/>
      <c r="H1615" s="17"/>
      <c r="I1615" s="17"/>
      <c r="J1615" s="18"/>
      <c r="L1615" s="5"/>
      <c r="M1615" s="5"/>
      <c r="N1615" s="5"/>
      <c r="O1615" s="5"/>
    </row>
    <row r="1616" spans="1:15">
      <c r="A1616" s="166" t="s">
        <v>53</v>
      </c>
      <c r="B1616" s="168" t="s">
        <v>54</v>
      </c>
      <c r="C1616" s="170" t="s">
        <v>88</v>
      </c>
      <c r="D1616" s="171" t="s">
        <v>55</v>
      </c>
      <c r="E1616" s="172"/>
      <c r="F1616" s="172"/>
      <c r="G1616" s="173"/>
      <c r="H1616" s="174" t="s">
        <v>56</v>
      </c>
      <c r="I1616" s="162" t="s">
        <v>57</v>
      </c>
      <c r="J1616" s="17"/>
      <c r="L1616" s="5"/>
      <c r="M1616" s="5"/>
      <c r="N1616" s="5"/>
      <c r="O1616" s="5"/>
    </row>
    <row r="1617" spans="1:15" ht="25.5">
      <c r="A1617" s="167"/>
      <c r="B1617" s="169"/>
      <c r="C1617" s="22"/>
      <c r="D1617" s="21" t="s">
        <v>24</v>
      </c>
      <c r="E1617" s="21" t="s">
        <v>25</v>
      </c>
      <c r="F1617" s="22" t="s">
        <v>91</v>
      </c>
      <c r="G1617" s="21" t="s">
        <v>58</v>
      </c>
      <c r="H1617" s="175"/>
      <c r="I1617" s="163"/>
      <c r="J1617" s="164" t="s">
        <v>89</v>
      </c>
      <c r="L1617" s="5"/>
      <c r="M1617" s="5"/>
      <c r="N1617" s="5"/>
      <c r="O1617" s="5"/>
    </row>
    <row r="1618" spans="1:15">
      <c r="A1618" s="23"/>
      <c r="B1618" s="24" t="s">
        <v>59</v>
      </c>
      <c r="C1618" s="25"/>
      <c r="D1618" s="25"/>
      <c r="E1618" s="25"/>
      <c r="F1618" s="25"/>
      <c r="G1618" s="25"/>
      <c r="H1618" s="25"/>
      <c r="I1618" s="26"/>
      <c r="J1618" s="165"/>
      <c r="L1618" s="5"/>
      <c r="M1618" s="5"/>
      <c r="N1618" s="5"/>
      <c r="O1618" s="5"/>
    </row>
    <row r="1619" spans="1:15" ht="16.5">
      <c r="A1619" s="27" t="s">
        <v>90</v>
      </c>
      <c r="B1619" s="8" t="s">
        <v>76</v>
      </c>
      <c r="C1619" s="28" t="e">
        <f>+#REF!</f>
        <v>#REF!</v>
      </c>
      <c r="D1619" s="29"/>
      <c r="E1619" s="29">
        <v>271100</v>
      </c>
      <c r="F1619" s="29">
        <f>112800+126500</f>
        <v>239300</v>
      </c>
      <c r="G1619" s="29"/>
      <c r="H1619" s="55"/>
      <c r="I1619" s="33">
        <v>521950</v>
      </c>
      <c r="J1619" s="30" t="e">
        <f>+SUM(C1619:G1619)-(H1619+I1619)</f>
        <v>#REF!</v>
      </c>
      <c r="L1619" s="5"/>
      <c r="M1619" s="5"/>
      <c r="N1619" s="5"/>
      <c r="O1619" s="5"/>
    </row>
    <row r="1620" spans="1:15" ht="16.5">
      <c r="A1620" s="27" t="s">
        <v>90</v>
      </c>
      <c r="B1620" s="8" t="s">
        <v>47</v>
      </c>
      <c r="C1620" s="28" t="e">
        <f>+C1384</f>
        <v>#REF!</v>
      </c>
      <c r="D1620" s="29"/>
      <c r="E1620" s="29">
        <v>625000</v>
      </c>
      <c r="F1620" s="29"/>
      <c r="G1620" s="29"/>
      <c r="H1620" s="55">
        <v>247500</v>
      </c>
      <c r="I1620" s="33">
        <v>371500</v>
      </c>
      <c r="J1620" s="30" t="e">
        <f t="shared" ref="J1620:J1621" si="768">+SUM(C1620:G1620)-(H1620+I1620)</f>
        <v>#REF!</v>
      </c>
      <c r="L1620" s="5"/>
      <c r="M1620" s="5"/>
      <c r="N1620" s="5"/>
      <c r="O1620" s="5"/>
    </row>
    <row r="1621" spans="1:15" ht="16.5">
      <c r="A1621" s="27" t="s">
        <v>90</v>
      </c>
      <c r="B1621" s="8" t="s">
        <v>31</v>
      </c>
      <c r="C1621" s="28" t="e">
        <f>+C1385</f>
        <v>#REF!</v>
      </c>
      <c r="D1621" s="29"/>
      <c r="E1621" s="29">
        <v>60000</v>
      </c>
      <c r="F1621" s="99"/>
      <c r="G1621" s="99"/>
      <c r="H1621" s="32"/>
      <c r="I1621" s="54">
        <v>67200</v>
      </c>
      <c r="J1621" s="100" t="e">
        <f t="shared" si="768"/>
        <v>#REF!</v>
      </c>
      <c r="L1621" s="5"/>
      <c r="M1621" s="5"/>
      <c r="N1621" s="5"/>
      <c r="O1621" s="5"/>
    </row>
    <row r="1622" spans="1:15" ht="16.5">
      <c r="A1622" s="27" t="s">
        <v>90</v>
      </c>
      <c r="B1622" s="8" t="s">
        <v>77</v>
      </c>
      <c r="C1622" s="28" t="e">
        <f>+C1386</f>
        <v>#REF!</v>
      </c>
      <c r="D1622" s="56"/>
      <c r="E1622" s="29">
        <v>140000</v>
      </c>
      <c r="F1622" s="99">
        <v>270500</v>
      </c>
      <c r="G1622" s="99"/>
      <c r="H1622" s="32"/>
      <c r="I1622" s="32">
        <v>417300</v>
      </c>
      <c r="J1622" s="100" t="e">
        <f>+SUM(C1622:G1622)-(H1622+I1622)</f>
        <v>#REF!</v>
      </c>
      <c r="L1622" s="5"/>
      <c r="M1622" s="5"/>
      <c r="N1622" s="5"/>
      <c r="O1622" s="5"/>
    </row>
    <row r="1623" spans="1:15" ht="16.5">
      <c r="A1623" s="27" t="s">
        <v>90</v>
      </c>
      <c r="B1623" s="8" t="s">
        <v>69</v>
      </c>
      <c r="C1623" s="28">
        <v>15984</v>
      </c>
      <c r="D1623" s="56"/>
      <c r="E1623" s="29">
        <v>256400</v>
      </c>
      <c r="F1623" s="99"/>
      <c r="G1623" s="99"/>
      <c r="H1623" s="32"/>
      <c r="I1623" s="33">
        <v>263500</v>
      </c>
      <c r="J1623" s="100">
        <f t="shared" ref="J1623" si="769">+SUM(C1623:G1623)-(H1623+I1623)</f>
        <v>8884</v>
      </c>
      <c r="L1623" s="5"/>
      <c r="M1623" s="5"/>
      <c r="N1623" s="5"/>
      <c r="O1623" s="5"/>
    </row>
    <row r="1624" spans="1:15" ht="16.5">
      <c r="A1624" s="27" t="s">
        <v>90</v>
      </c>
      <c r="B1624" s="8" t="s">
        <v>30</v>
      </c>
      <c r="C1624" s="28" t="e">
        <f t="shared" ref="C1624:C1628" si="770">+C1387</f>
        <v>#REF!</v>
      </c>
      <c r="D1624" s="29"/>
      <c r="E1624" s="29">
        <v>858500</v>
      </c>
      <c r="F1624" s="99"/>
      <c r="G1624" s="99"/>
      <c r="H1624" s="32"/>
      <c r="I1624" s="33">
        <v>645000</v>
      </c>
      <c r="J1624" s="100" t="e">
        <f>+SUM(C1624:G1624)-(H1624+I1624)</f>
        <v>#REF!</v>
      </c>
      <c r="L1624" s="5"/>
      <c r="M1624" s="5"/>
      <c r="N1624" s="5"/>
      <c r="O1624" s="5"/>
    </row>
    <row r="1625" spans="1:15" ht="16.5">
      <c r="A1625" s="27" t="s">
        <v>90</v>
      </c>
      <c r="B1625" s="8" t="s">
        <v>35</v>
      </c>
      <c r="C1625" s="28" t="e">
        <f t="shared" si="770"/>
        <v>#REF!</v>
      </c>
      <c r="D1625" s="29"/>
      <c r="E1625" s="29">
        <v>800700</v>
      </c>
      <c r="F1625" s="29"/>
      <c r="G1625" s="29"/>
      <c r="H1625" s="32">
        <v>262300</v>
      </c>
      <c r="I1625" s="33">
        <v>543600</v>
      </c>
      <c r="J1625" s="30" t="e">
        <f>+SUM(C1625:G1625)-(H1625+I1625)</f>
        <v>#REF!</v>
      </c>
      <c r="L1625" s="5"/>
      <c r="M1625" s="5"/>
      <c r="N1625" s="5"/>
      <c r="O1625" s="5"/>
    </row>
    <row r="1626" spans="1:15" ht="16.5">
      <c r="A1626" s="27" t="s">
        <v>90</v>
      </c>
      <c r="B1626" s="8" t="s">
        <v>29</v>
      </c>
      <c r="C1626" s="28" t="e">
        <f t="shared" si="770"/>
        <v>#REF!</v>
      </c>
      <c r="D1626" s="29"/>
      <c r="E1626" s="29">
        <v>971600</v>
      </c>
      <c r="F1626" s="29"/>
      <c r="G1626" s="29"/>
      <c r="H1626" s="32">
        <v>200000</v>
      </c>
      <c r="I1626" s="33">
        <v>639450</v>
      </c>
      <c r="J1626" s="30" t="e">
        <f t="shared" ref="J1626:J1627" si="771">+SUM(C1626:G1626)-(H1626+I1626)</f>
        <v>#REF!</v>
      </c>
      <c r="L1626" s="5"/>
      <c r="M1626" s="5"/>
      <c r="N1626" s="5"/>
      <c r="O1626" s="5"/>
    </row>
    <row r="1627" spans="1:15" ht="16.5">
      <c r="A1627" s="27" t="s">
        <v>90</v>
      </c>
      <c r="B1627" s="8" t="s">
        <v>5</v>
      </c>
      <c r="C1627" s="28" t="e">
        <f t="shared" si="770"/>
        <v>#REF!</v>
      </c>
      <c r="D1627" s="29"/>
      <c r="E1627" s="29"/>
      <c r="F1627" s="29"/>
      <c r="G1627" s="29"/>
      <c r="H1627" s="32"/>
      <c r="I1627" s="54">
        <v>23000</v>
      </c>
      <c r="J1627" s="30" t="e">
        <f t="shared" si="771"/>
        <v>#REF!</v>
      </c>
      <c r="L1627" s="5"/>
      <c r="M1627" s="5"/>
      <c r="N1627" s="5"/>
      <c r="O1627" s="5"/>
    </row>
    <row r="1628" spans="1:15" ht="16.5">
      <c r="A1628" s="27" t="s">
        <v>90</v>
      </c>
      <c r="B1628" s="8" t="s">
        <v>32</v>
      </c>
      <c r="C1628" s="28" t="e">
        <f t="shared" si="770"/>
        <v>#REF!</v>
      </c>
      <c r="D1628" s="29"/>
      <c r="E1628" s="29"/>
      <c r="F1628" s="29"/>
      <c r="G1628" s="29"/>
      <c r="H1628" s="32"/>
      <c r="I1628" s="33">
        <v>0</v>
      </c>
      <c r="J1628" s="30" t="e">
        <f>+SUM(C1628:G1628)-(H1628+I1628)</f>
        <v>#REF!</v>
      </c>
      <c r="L1628" s="5"/>
      <c r="M1628" s="5"/>
      <c r="N1628" s="5"/>
      <c r="O1628" s="5"/>
    </row>
    <row r="1629" spans="1:15" ht="16.5">
      <c r="A1629" s="106" t="s">
        <v>90</v>
      </c>
      <c r="B1629" s="107" t="s">
        <v>92</v>
      </c>
      <c r="C1629" s="108">
        <v>3721074</v>
      </c>
      <c r="D1629" s="109"/>
      <c r="E1629" s="110"/>
      <c r="F1629" s="109"/>
      <c r="G1629" s="111"/>
      <c r="H1629" s="108">
        <v>3721074</v>
      </c>
      <c r="I1629" s="112"/>
      <c r="J1629" s="113">
        <f>+SUM(C1629:G1629)-(H1629+I1629)</f>
        <v>0</v>
      </c>
      <c r="L1629" s="5"/>
      <c r="M1629" s="5"/>
      <c r="N1629" s="5"/>
      <c r="O1629" s="5"/>
    </row>
    <row r="1630" spans="1:15">
      <c r="A1630" s="34" t="s">
        <v>60</v>
      </c>
      <c r="B1630" s="35"/>
      <c r="C1630" s="35"/>
      <c r="D1630" s="35"/>
      <c r="E1630" s="35"/>
      <c r="F1630" s="35"/>
      <c r="G1630" s="35"/>
      <c r="H1630" s="35"/>
      <c r="I1630" s="35"/>
      <c r="J1630" s="36"/>
      <c r="L1630" s="5"/>
      <c r="M1630" s="5"/>
      <c r="N1630" s="5"/>
      <c r="O1630" s="5"/>
    </row>
    <row r="1631" spans="1:15">
      <c r="A1631" s="27" t="s">
        <v>90</v>
      </c>
      <c r="B1631" s="37" t="s">
        <v>61</v>
      </c>
      <c r="C1631" s="38" t="e">
        <f>+C1383</f>
        <v>#REF!</v>
      </c>
      <c r="D1631" s="39">
        <v>5000000</v>
      </c>
      <c r="E1631" s="39"/>
      <c r="F1631" s="39"/>
      <c r="G1631" s="40">
        <v>200000</v>
      </c>
      <c r="H1631" s="47">
        <v>3983300</v>
      </c>
      <c r="I1631" s="41">
        <v>776245</v>
      </c>
      <c r="J1631" s="42" t="e">
        <f>+SUM(C1631:G1631)-(H1631+I1631)</f>
        <v>#REF!</v>
      </c>
      <c r="L1631" s="5"/>
      <c r="M1631" s="5"/>
      <c r="N1631" s="5"/>
      <c r="O1631" s="5"/>
    </row>
    <row r="1632" spans="1:15">
      <c r="A1632" s="43" t="s">
        <v>62</v>
      </c>
      <c r="B1632" s="24"/>
      <c r="C1632" s="35"/>
      <c r="D1632" s="24"/>
      <c r="E1632" s="24"/>
      <c r="F1632" s="24"/>
      <c r="G1632" s="24"/>
      <c r="H1632" s="24"/>
      <c r="I1632" s="24"/>
      <c r="J1632" s="36"/>
      <c r="L1632" s="5"/>
      <c r="M1632" s="5"/>
      <c r="N1632" s="5"/>
      <c r="O1632" s="5"/>
    </row>
    <row r="1633" spans="1:15">
      <c r="A1633" s="27" t="s">
        <v>90</v>
      </c>
      <c r="B1633" s="37" t="s">
        <v>63</v>
      </c>
      <c r="C1633" s="44" t="e">
        <f>+#REF!</f>
        <v>#REF!</v>
      </c>
      <c r="D1633" s="52">
        <v>19826114</v>
      </c>
      <c r="E1633" s="49"/>
      <c r="F1633" s="49"/>
      <c r="G1633" s="49"/>
      <c r="H1633" s="51">
        <v>5000000</v>
      </c>
      <c r="I1633" s="53">
        <v>455737</v>
      </c>
      <c r="J1633" s="30" t="e">
        <f>+SUM(C1633:G1633)-(H1633+I1633)</f>
        <v>#REF!</v>
      </c>
      <c r="L1633" s="5"/>
      <c r="M1633" s="5"/>
      <c r="N1633" s="5"/>
      <c r="O1633" s="5"/>
    </row>
    <row r="1634" spans="1:15">
      <c r="A1634" s="27" t="s">
        <v>90</v>
      </c>
      <c r="B1634" s="37" t="s">
        <v>64</v>
      </c>
      <c r="C1634" s="44" t="e">
        <f>+C1382</f>
        <v>#REF!</v>
      </c>
      <c r="D1634" s="49">
        <v>13119140</v>
      </c>
      <c r="E1634" s="48"/>
      <c r="F1634" s="48"/>
      <c r="G1634" s="48"/>
      <c r="H1634" s="32"/>
      <c r="I1634" s="50">
        <v>3445919</v>
      </c>
      <c r="J1634" s="30" t="e">
        <f>SUM(C1634:G1634)-(H1634+I1634)</f>
        <v>#REF!</v>
      </c>
      <c r="L1634" s="5"/>
      <c r="M1634" s="5"/>
      <c r="N1634" s="5"/>
      <c r="O1634" s="5"/>
    </row>
    <row r="1635" spans="1:15">
      <c r="A1635" s="147" t="s">
        <v>90</v>
      </c>
      <c r="B1635" s="144" t="s">
        <v>83</v>
      </c>
      <c r="C1635" s="148">
        <v>249769</v>
      </c>
      <c r="D1635" s="49"/>
      <c r="E1635" s="49"/>
      <c r="F1635" s="49"/>
      <c r="G1635" s="49"/>
      <c r="H1635" s="32"/>
      <c r="I1635" s="50"/>
      <c r="J1635" s="149">
        <f>SUM(C1635:G1635)-(H1635+I1635)</f>
        <v>249769</v>
      </c>
      <c r="L1635" s="5"/>
      <c r="M1635" s="5"/>
      <c r="N1635" s="5"/>
      <c r="O1635" s="5"/>
    </row>
    <row r="1636" spans="1:15">
      <c r="A1636" s="147" t="s">
        <v>90</v>
      </c>
      <c r="B1636" s="145" t="s">
        <v>84</v>
      </c>
      <c r="C1636" s="148">
        <v>233614</v>
      </c>
      <c r="D1636" s="49"/>
      <c r="E1636" s="49"/>
      <c r="F1636" s="49"/>
      <c r="G1636" s="49"/>
      <c r="H1636" s="32"/>
      <c r="I1636" s="50"/>
      <c r="J1636" s="149">
        <f>SUM(C1636:G1636)-(H1636+I1636)</f>
        <v>233614</v>
      </c>
      <c r="L1636" s="5"/>
      <c r="M1636" s="5"/>
      <c r="N1636" s="5"/>
      <c r="O1636" s="5"/>
    </row>
    <row r="1637" spans="1:15">
      <c r="A1637" s="147" t="s">
        <v>90</v>
      </c>
      <c r="B1637" s="146" t="s">
        <v>85</v>
      </c>
      <c r="C1637" s="148">
        <v>330169</v>
      </c>
      <c r="D1637" s="150"/>
      <c r="E1637" s="150"/>
      <c r="F1637" s="150"/>
      <c r="G1637" s="150"/>
      <c r="H1637" s="150"/>
      <c r="I1637" s="150"/>
      <c r="J1637" s="149">
        <f>SUM(C1637:G1637)-(H1637+I1637)</f>
        <v>330169</v>
      </c>
      <c r="L1637" s="5"/>
      <c r="M1637" s="5"/>
      <c r="N1637" s="5"/>
      <c r="O1637" s="5"/>
    </row>
    <row r="1638" spans="1:15" ht="15.75">
      <c r="C1638" s="9"/>
      <c r="I1638" s="9"/>
      <c r="J1638" s="104" t="e">
        <f>+SUM(J1619:J1637)</f>
        <v>#REF!</v>
      </c>
      <c r="K1638" s="105" t="e">
        <f>+J1638-I1395</f>
        <v>#REF!</v>
      </c>
      <c r="L1638" s="5"/>
      <c r="M1638" s="5"/>
      <c r="N1638" s="5"/>
      <c r="O1638" s="5"/>
    </row>
    <row r="1640" spans="1:15">
      <c r="A1640" s="16" t="s">
        <v>52</v>
      </c>
      <c r="B1640" s="16"/>
      <c r="C1640" s="16"/>
      <c r="D1640" s="17"/>
      <c r="E1640" s="17"/>
      <c r="F1640" s="17"/>
      <c r="G1640" s="17"/>
      <c r="H1640" s="17"/>
      <c r="I1640" s="17"/>
      <c r="L1640" s="5"/>
      <c r="M1640" s="5"/>
      <c r="N1640" s="5"/>
      <c r="O1640" s="5"/>
    </row>
    <row r="1641" spans="1:15">
      <c r="A1641" s="18" t="s">
        <v>78</v>
      </c>
      <c r="B1641" s="18"/>
      <c r="C1641" s="18"/>
      <c r="D1641" s="18"/>
      <c r="E1641" s="18"/>
      <c r="F1641" s="18"/>
      <c r="G1641" s="18"/>
      <c r="H1641" s="18"/>
      <c r="I1641" s="18"/>
      <c r="J1641" s="17"/>
      <c r="L1641" s="5"/>
      <c r="M1641" s="5"/>
      <c r="N1641" s="5"/>
      <c r="O1641" s="5"/>
    </row>
    <row r="1642" spans="1:15">
      <c r="A1642" s="19"/>
      <c r="B1642" s="17"/>
      <c r="C1642" s="20"/>
      <c r="D1642" s="20"/>
      <c r="E1642" s="20"/>
      <c r="F1642" s="20"/>
      <c r="G1642" s="20"/>
      <c r="H1642" s="17"/>
      <c r="I1642" s="17"/>
      <c r="J1642" s="18"/>
      <c r="L1642" s="5"/>
      <c r="M1642" s="5"/>
      <c r="N1642" s="5"/>
      <c r="O1642" s="5"/>
    </row>
    <row r="1643" spans="1:15">
      <c r="A1643" s="166" t="s">
        <v>53</v>
      </c>
      <c r="B1643" s="168" t="s">
        <v>54</v>
      </c>
      <c r="C1643" s="170" t="s">
        <v>80</v>
      </c>
      <c r="D1643" s="171" t="s">
        <v>55</v>
      </c>
      <c r="E1643" s="172"/>
      <c r="F1643" s="172"/>
      <c r="G1643" s="173"/>
      <c r="H1643" s="174" t="s">
        <v>56</v>
      </c>
      <c r="I1643" s="162" t="s">
        <v>57</v>
      </c>
      <c r="J1643" s="17"/>
      <c r="L1643" s="5"/>
      <c r="M1643" s="5"/>
      <c r="N1643" s="5"/>
      <c r="O1643" s="5"/>
    </row>
    <row r="1644" spans="1:15" ht="25.5">
      <c r="A1644" s="167"/>
      <c r="B1644" s="169"/>
      <c r="C1644" s="22"/>
      <c r="D1644" s="21" t="s">
        <v>24</v>
      </c>
      <c r="E1644" s="21" t="s">
        <v>25</v>
      </c>
      <c r="F1644" s="22" t="s">
        <v>69</v>
      </c>
      <c r="G1644" s="21" t="s">
        <v>58</v>
      </c>
      <c r="H1644" s="175"/>
      <c r="I1644" s="163"/>
      <c r="J1644" s="164" t="s">
        <v>86</v>
      </c>
      <c r="L1644" s="5"/>
      <c r="M1644" s="5"/>
      <c r="N1644" s="5"/>
      <c r="O1644" s="5"/>
    </row>
    <row r="1645" spans="1:15">
      <c r="A1645" s="23"/>
      <c r="B1645" s="24" t="s">
        <v>59</v>
      </c>
      <c r="C1645" s="25"/>
      <c r="D1645" s="25"/>
      <c r="E1645" s="25"/>
      <c r="F1645" s="25"/>
      <c r="G1645" s="25"/>
      <c r="H1645" s="25"/>
      <c r="I1645" s="26"/>
      <c r="J1645" s="165"/>
      <c r="L1645" s="5"/>
      <c r="M1645" s="5"/>
      <c r="N1645" s="5"/>
      <c r="O1645" s="5"/>
    </row>
    <row r="1646" spans="1:15" ht="16.5">
      <c r="A1646" s="27" t="s">
        <v>79</v>
      </c>
      <c r="B1646" s="8" t="s">
        <v>76</v>
      </c>
      <c r="C1646" s="28">
        <v>0</v>
      </c>
      <c r="D1646" s="29"/>
      <c r="E1646" s="29">
        <v>40000</v>
      </c>
      <c r="F1646" s="29"/>
      <c r="G1646" s="29"/>
      <c r="H1646" s="55"/>
      <c r="I1646" s="33">
        <v>39200</v>
      </c>
      <c r="J1646" s="30">
        <f>+SUM(C1646:G1646)-(H1646+I1646)</f>
        <v>800</v>
      </c>
      <c r="L1646" s="5"/>
      <c r="M1646" s="5"/>
      <c r="N1646" s="5"/>
      <c r="O1646" s="5"/>
    </row>
    <row r="1647" spans="1:15" ht="16.5">
      <c r="A1647" s="27" t="s">
        <v>79</v>
      </c>
      <c r="B1647" s="8" t="str">
        <f>+A1384</f>
        <v>JUILLET</v>
      </c>
      <c r="C1647" s="28">
        <v>19060</v>
      </c>
      <c r="D1647" s="29"/>
      <c r="E1647" s="29">
        <v>20000</v>
      </c>
      <c r="F1647" s="29"/>
      <c r="G1647" s="29"/>
      <c r="H1647" s="55"/>
      <c r="I1647" s="33">
        <v>36000</v>
      </c>
      <c r="J1647" s="30">
        <f t="shared" ref="J1647:J1654" si="772">+SUM(C1647:G1647)-(H1647+I1647)</f>
        <v>3060</v>
      </c>
      <c r="L1647" s="5"/>
      <c r="M1647" s="5"/>
      <c r="N1647" s="5"/>
      <c r="O1647" s="5"/>
    </row>
    <row r="1648" spans="1:15" ht="16.5">
      <c r="A1648" s="27" t="s">
        <v>79</v>
      </c>
      <c r="B1648" s="8" t="str">
        <f>+A1385</f>
        <v>JUILLET</v>
      </c>
      <c r="C1648" s="28">
        <v>8395</v>
      </c>
      <c r="D1648" s="29"/>
      <c r="E1648" s="29">
        <v>20000</v>
      </c>
      <c r="F1648" s="99"/>
      <c r="G1648" s="99"/>
      <c r="H1648" s="32"/>
      <c r="I1648" s="54">
        <v>20000</v>
      </c>
      <c r="J1648" s="100">
        <f t="shared" si="772"/>
        <v>8395</v>
      </c>
      <c r="L1648" s="5"/>
      <c r="M1648" s="5"/>
      <c r="N1648" s="5"/>
      <c r="O1648" s="5"/>
    </row>
    <row r="1649" spans="1:15" ht="16.5">
      <c r="A1649" s="27" t="s">
        <v>79</v>
      </c>
      <c r="B1649" s="8" t="str">
        <f>+A1386</f>
        <v>JUILLET</v>
      </c>
      <c r="C1649" s="28">
        <v>0</v>
      </c>
      <c r="D1649" s="56"/>
      <c r="E1649" s="29">
        <v>100000</v>
      </c>
      <c r="F1649" s="99">
        <v>102200</v>
      </c>
      <c r="G1649" s="99"/>
      <c r="H1649" s="32"/>
      <c r="I1649" s="32">
        <v>204000</v>
      </c>
      <c r="J1649" s="100">
        <f>+SUM(C1649:G1649)-(H1649+I1649)</f>
        <v>-1800</v>
      </c>
      <c r="L1649" s="5"/>
      <c r="M1649" s="5"/>
      <c r="N1649" s="5"/>
      <c r="O1649" s="5"/>
    </row>
    <row r="1650" spans="1:15" ht="16.5">
      <c r="A1650" s="27" t="s">
        <v>79</v>
      </c>
      <c r="B1650" s="8" t="e">
        <f>+#REF!</f>
        <v>#REF!</v>
      </c>
      <c r="C1650" s="28">
        <v>7559</v>
      </c>
      <c r="D1650" s="56"/>
      <c r="E1650" s="29">
        <v>866200</v>
      </c>
      <c r="F1650" s="99"/>
      <c r="G1650" s="99"/>
      <c r="H1650" s="32">
        <v>252200</v>
      </c>
      <c r="I1650" s="33">
        <v>605575</v>
      </c>
      <c r="J1650" s="100">
        <f t="shared" si="772"/>
        <v>15984</v>
      </c>
      <c r="L1650" s="5"/>
      <c r="M1650" s="5"/>
      <c r="N1650" s="5"/>
      <c r="O1650" s="5"/>
    </row>
    <row r="1651" spans="1:15" ht="16.5">
      <c r="A1651" s="27" t="s">
        <v>79</v>
      </c>
      <c r="B1651" s="8" t="str">
        <f t="shared" ref="B1651:B1654" si="773">+A1387</f>
        <v>JUILLET</v>
      </c>
      <c r="C1651" s="28">
        <v>214000</v>
      </c>
      <c r="D1651" s="29"/>
      <c r="E1651" s="29">
        <v>724100</v>
      </c>
      <c r="F1651" s="99"/>
      <c r="G1651" s="99"/>
      <c r="H1651" s="32"/>
      <c r="I1651" s="33">
        <v>960000</v>
      </c>
      <c r="J1651" s="100">
        <f>+SUM(C1651:G1651)-(H1651+I1651)</f>
        <v>-21900</v>
      </c>
      <c r="L1651" s="5"/>
      <c r="M1651" s="5"/>
      <c r="N1651" s="5"/>
      <c r="O1651" s="5"/>
    </row>
    <row r="1652" spans="1:15" ht="16.5">
      <c r="A1652" s="27" t="s">
        <v>79</v>
      </c>
      <c r="B1652" s="8" t="str">
        <f t="shared" si="773"/>
        <v>JUILLET</v>
      </c>
      <c r="C1652" s="28">
        <v>-13805</v>
      </c>
      <c r="D1652" s="29"/>
      <c r="E1652" s="29">
        <v>333400</v>
      </c>
      <c r="F1652" s="29">
        <v>150000</v>
      </c>
      <c r="G1652" s="29"/>
      <c r="H1652" s="32">
        <v>129000</v>
      </c>
      <c r="I1652" s="33">
        <v>338905</v>
      </c>
      <c r="J1652" s="30">
        <f>+SUM(C1652:G1652)-(H1652+I1652)</f>
        <v>1690</v>
      </c>
      <c r="L1652" s="5"/>
      <c r="M1652" s="5"/>
      <c r="N1652" s="5"/>
      <c r="O1652" s="5"/>
    </row>
    <row r="1653" spans="1:15" ht="16.5">
      <c r="A1653" s="27" t="s">
        <v>79</v>
      </c>
      <c r="B1653" s="8" t="str">
        <f t="shared" si="773"/>
        <v>JUILLET</v>
      </c>
      <c r="C1653" s="28">
        <v>84350</v>
      </c>
      <c r="D1653" s="29"/>
      <c r="E1653" s="29">
        <v>669400</v>
      </c>
      <c r="F1653" s="29"/>
      <c r="G1653" s="29"/>
      <c r="H1653" s="32">
        <v>100000</v>
      </c>
      <c r="I1653" s="33">
        <v>674700</v>
      </c>
      <c r="J1653" s="30">
        <f>+SUM(C1653:G1653)-(H1653+I1653)</f>
        <v>-20950</v>
      </c>
      <c r="L1653" s="5"/>
      <c r="M1653" s="5"/>
      <c r="N1653" s="5"/>
      <c r="O1653" s="5"/>
    </row>
    <row r="1654" spans="1:15" ht="16.5">
      <c r="A1654" s="27" t="s">
        <v>79</v>
      </c>
      <c r="B1654" s="8" t="str">
        <f t="shared" si="773"/>
        <v>JUILLET</v>
      </c>
      <c r="C1654" s="28">
        <v>-216251</v>
      </c>
      <c r="D1654" s="29"/>
      <c r="E1654" s="29">
        <v>242000</v>
      </c>
      <c r="F1654" s="29"/>
      <c r="G1654" s="29"/>
      <c r="H1654" s="32"/>
      <c r="I1654" s="54">
        <v>34830</v>
      </c>
      <c r="J1654" s="30">
        <f t="shared" si="772"/>
        <v>-9081</v>
      </c>
      <c r="L1654" s="5"/>
      <c r="M1654" s="5"/>
      <c r="N1654" s="5"/>
      <c r="O1654" s="5"/>
    </row>
    <row r="1655" spans="1:15" ht="16.5">
      <c r="A1655" s="27" t="s">
        <v>79</v>
      </c>
      <c r="B1655" s="8" t="s">
        <v>33</v>
      </c>
      <c r="C1655" s="28">
        <v>2025</v>
      </c>
      <c r="D1655" s="29"/>
      <c r="E1655" s="29">
        <v>25000</v>
      </c>
      <c r="F1655" s="29"/>
      <c r="G1655" s="29"/>
      <c r="H1655" s="32">
        <v>3025</v>
      </c>
      <c r="I1655" s="33">
        <v>24000</v>
      </c>
      <c r="J1655" s="30">
        <f>+SUM(C1655:G1655)-(H1655+I1655)</f>
        <v>0</v>
      </c>
      <c r="L1655" s="5"/>
      <c r="M1655" s="5"/>
      <c r="N1655" s="5"/>
      <c r="O1655" s="5"/>
    </row>
    <row r="1656" spans="1:15" ht="16.5">
      <c r="A1656" s="27" t="s">
        <v>79</v>
      </c>
      <c r="B1656" s="8" t="s">
        <v>32</v>
      </c>
      <c r="C1656" s="28">
        <v>10000</v>
      </c>
      <c r="D1656" s="31"/>
      <c r="E1656" s="29">
        <v>0</v>
      </c>
      <c r="F1656" s="31"/>
      <c r="G1656" s="31"/>
      <c r="H1656" s="32"/>
      <c r="I1656" s="33">
        <v>4700</v>
      </c>
      <c r="J1656" s="30">
        <f>+SUM(C1656:G1656)-(H1656+I1656)</f>
        <v>5300</v>
      </c>
      <c r="L1656" s="5"/>
      <c r="M1656" s="5"/>
      <c r="N1656" s="5"/>
      <c r="O1656" s="5"/>
    </row>
    <row r="1657" spans="1:15">
      <c r="A1657" s="34" t="s">
        <v>60</v>
      </c>
      <c r="B1657" s="35"/>
      <c r="C1657" s="35"/>
      <c r="D1657" s="35"/>
      <c r="E1657" s="35"/>
      <c r="F1657" s="35"/>
      <c r="G1657" s="35"/>
      <c r="H1657" s="35"/>
      <c r="I1657" s="35"/>
      <c r="J1657" s="36"/>
      <c r="L1657" s="5"/>
      <c r="M1657" s="5"/>
      <c r="N1657" s="5"/>
      <c r="O1657" s="5"/>
    </row>
    <row r="1658" spans="1:15">
      <c r="A1658" s="27" t="s">
        <v>79</v>
      </c>
      <c r="B1658" s="37" t="s">
        <v>61</v>
      </c>
      <c r="C1658" s="38">
        <v>791675</v>
      </c>
      <c r="D1658" s="39">
        <v>3185100</v>
      </c>
      <c r="E1658" s="39"/>
      <c r="F1658" s="39"/>
      <c r="G1658" s="40">
        <v>237025</v>
      </c>
      <c r="H1658" s="47">
        <v>3045100</v>
      </c>
      <c r="I1658" s="41">
        <v>876121</v>
      </c>
      <c r="J1658" s="42">
        <f>+SUM(C1658:G1658)-(H1658+I1658)</f>
        <v>292579</v>
      </c>
      <c r="L1658" s="5"/>
      <c r="M1658" s="5"/>
      <c r="N1658" s="5"/>
      <c r="O1658" s="5"/>
    </row>
    <row r="1659" spans="1:15">
      <c r="A1659" s="43" t="s">
        <v>62</v>
      </c>
      <c r="B1659" s="24"/>
      <c r="C1659" s="35"/>
      <c r="D1659" s="24"/>
      <c r="E1659" s="24"/>
      <c r="F1659" s="24"/>
      <c r="G1659" s="24"/>
      <c r="H1659" s="24"/>
      <c r="I1659" s="24"/>
      <c r="J1659" s="36"/>
      <c r="L1659" s="5"/>
      <c r="M1659" s="5"/>
      <c r="N1659" s="5"/>
      <c r="O1659" s="5"/>
    </row>
    <row r="1660" spans="1:15">
      <c r="A1660" s="27" t="s">
        <v>79</v>
      </c>
      <c r="B1660" s="37" t="s">
        <v>63</v>
      </c>
      <c r="C1660" s="44">
        <v>8039273</v>
      </c>
      <c r="D1660" s="52">
        <v>0</v>
      </c>
      <c r="E1660" s="49"/>
      <c r="F1660" s="49"/>
      <c r="G1660" s="49"/>
      <c r="H1660" s="51">
        <v>3000000</v>
      </c>
      <c r="I1660" s="53">
        <v>224679</v>
      </c>
      <c r="J1660" s="30">
        <f>+SUM(C1660:G1660)-(H1660+I1660)</f>
        <v>4814594</v>
      </c>
      <c r="L1660" s="5"/>
      <c r="M1660" s="5"/>
      <c r="N1660" s="5"/>
      <c r="O1660" s="5"/>
    </row>
    <row r="1661" spans="1:15">
      <c r="A1661" s="27" t="s">
        <v>79</v>
      </c>
      <c r="B1661" s="37" t="s">
        <v>64</v>
      </c>
      <c r="C1661" s="44">
        <v>13283340</v>
      </c>
      <c r="D1661" s="49">
        <v>0</v>
      </c>
      <c r="E1661" s="48"/>
      <c r="F1661" s="48"/>
      <c r="G1661" s="48"/>
      <c r="H1661" s="32">
        <v>185100</v>
      </c>
      <c r="I1661" s="50">
        <v>8352406</v>
      </c>
      <c r="J1661" s="30">
        <f>SUM(C1661:G1661)-(H1661+I1661)</f>
        <v>4745834</v>
      </c>
    </row>
    <row r="1662" spans="1:15">
      <c r="A1662" s="45" t="s">
        <v>79</v>
      </c>
      <c r="B1662" s="144" t="s">
        <v>82</v>
      </c>
      <c r="C1662" s="44">
        <v>3721074</v>
      </c>
      <c r="D1662" s="45"/>
      <c r="E1662" s="45"/>
      <c r="F1662" s="45"/>
      <c r="G1662" s="45"/>
      <c r="H1662" s="45"/>
      <c r="I1662" s="45"/>
      <c r="J1662" s="100">
        <f>SUM(C1662:G1662)-(H1662+I1662)</f>
        <v>3721074</v>
      </c>
    </row>
    <row r="1663" spans="1:15">
      <c r="A1663" s="45" t="s">
        <v>79</v>
      </c>
      <c r="B1663" s="144" t="s">
        <v>83</v>
      </c>
      <c r="C1663" s="44">
        <v>249769</v>
      </c>
      <c r="D1663" s="49"/>
      <c r="E1663" s="49"/>
      <c r="F1663" s="49"/>
      <c r="G1663" s="49"/>
      <c r="H1663" s="32"/>
      <c r="I1663" s="50"/>
      <c r="J1663" s="100">
        <f>SUM(C1663:G1663)-(H1663+I1663)</f>
        <v>249769</v>
      </c>
    </row>
    <row r="1664" spans="1:15">
      <c r="A1664" s="45" t="s">
        <v>79</v>
      </c>
      <c r="B1664" s="145" t="s">
        <v>84</v>
      </c>
      <c r="C1664" s="44">
        <v>233614</v>
      </c>
      <c r="D1664" s="49"/>
      <c r="E1664" s="49"/>
      <c r="F1664" s="49"/>
      <c r="G1664" s="49"/>
      <c r="H1664" s="32"/>
      <c r="I1664" s="50"/>
      <c r="J1664" s="100">
        <f>SUM(C1664:G1664)-(H1664+I1664)</f>
        <v>233614</v>
      </c>
    </row>
    <row r="1665" spans="1:15">
      <c r="A1665" s="45" t="s">
        <v>79</v>
      </c>
      <c r="B1665" s="146" t="s">
        <v>85</v>
      </c>
      <c r="C1665" s="44">
        <v>330169</v>
      </c>
      <c r="D1665" s="45"/>
      <c r="E1665" s="45"/>
      <c r="F1665" s="45"/>
      <c r="G1665" s="45"/>
      <c r="H1665" s="45"/>
      <c r="I1665" s="45"/>
      <c r="J1665" s="100">
        <f>SUM(C1665:G1665)-(H1665+I1665)</f>
        <v>330169</v>
      </c>
    </row>
    <row r="1666" spans="1:15" ht="15.75">
      <c r="C1666" s="9"/>
      <c r="I1666" s="9"/>
      <c r="J1666" s="104">
        <f>+SUM(J1646:J1665)</f>
        <v>14369131</v>
      </c>
    </row>
    <row r="1667" spans="1:15">
      <c r="C1667" s="9"/>
      <c r="I1667" s="9"/>
      <c r="J1667" s="9"/>
    </row>
    <row r="1668" spans="1:15">
      <c r="A1668" s="69" t="s">
        <v>65</v>
      </c>
      <c r="B1668" s="69"/>
      <c r="C1668" s="69"/>
      <c r="D1668" s="69"/>
      <c r="E1668" s="69"/>
      <c r="F1668" s="69"/>
      <c r="G1668" s="69"/>
      <c r="H1668" s="69"/>
      <c r="I1668" s="69"/>
      <c r="J1668" s="17"/>
      <c r="L1668" s="70"/>
      <c r="M1668" s="70"/>
      <c r="N1668" s="70"/>
      <c r="O1668" s="70"/>
    </row>
    <row r="1669" spans="1:15">
      <c r="A1669" s="19"/>
      <c r="B1669" s="17"/>
      <c r="C1669" s="71"/>
      <c r="D1669" s="71"/>
      <c r="E1669" s="71"/>
      <c r="F1669" s="71"/>
      <c r="G1669" s="71"/>
      <c r="H1669" s="17"/>
      <c r="I1669" s="17"/>
      <c r="J1669" s="69"/>
      <c r="L1669" s="70"/>
      <c r="M1669" s="70"/>
      <c r="N1669" s="70"/>
      <c r="O1669" s="70"/>
    </row>
    <row r="1670" spans="1:15">
      <c r="A1670" s="166" t="s">
        <v>53</v>
      </c>
      <c r="B1670" s="168" t="s">
        <v>54</v>
      </c>
      <c r="C1670" s="170" t="s">
        <v>67</v>
      </c>
      <c r="D1670" s="230" t="s">
        <v>55</v>
      </c>
      <c r="E1670" s="231"/>
      <c r="F1670" s="231"/>
      <c r="G1670" s="232"/>
      <c r="H1670" s="233" t="s">
        <v>56</v>
      </c>
      <c r="I1670" s="235" t="s">
        <v>57</v>
      </c>
      <c r="J1670" s="17"/>
      <c r="L1670" s="70"/>
      <c r="M1670" s="70"/>
      <c r="N1670" s="70"/>
      <c r="O1670" s="70"/>
    </row>
    <row r="1671" spans="1:15" ht="25.5">
      <c r="A1671" s="167"/>
      <c r="B1671" s="169"/>
      <c r="C1671" s="22"/>
      <c r="D1671" s="21" t="s">
        <v>24</v>
      </c>
      <c r="E1671" s="21" t="s">
        <v>25</v>
      </c>
      <c r="F1671" s="22" t="s">
        <v>69</v>
      </c>
      <c r="G1671" s="21" t="s">
        <v>58</v>
      </c>
      <c r="H1671" s="234"/>
      <c r="I1671" s="236"/>
      <c r="J1671" s="164" t="s">
        <v>68</v>
      </c>
      <c r="L1671" s="70"/>
      <c r="M1671" s="70"/>
      <c r="N1671" s="70"/>
      <c r="O1671" s="70"/>
    </row>
    <row r="1672" spans="1:15">
      <c r="A1672" s="72"/>
      <c r="B1672" s="73" t="s">
        <v>59</v>
      </c>
      <c r="C1672" s="74"/>
      <c r="D1672" s="74"/>
      <c r="E1672" s="74"/>
      <c r="F1672" s="74"/>
      <c r="G1672" s="74"/>
      <c r="H1672" s="74"/>
      <c r="I1672" s="75"/>
      <c r="J1672" s="165"/>
      <c r="L1672" s="70"/>
      <c r="M1672" s="70"/>
      <c r="N1672" s="70"/>
      <c r="O1672" s="70"/>
    </row>
    <row r="1673" spans="1:15" ht="16.5">
      <c r="A1673" s="76" t="s">
        <v>66</v>
      </c>
      <c r="B1673" s="8" t="s">
        <v>47</v>
      </c>
      <c r="C1673" s="77">
        <v>40560</v>
      </c>
      <c r="D1673" s="29"/>
      <c r="E1673" s="29">
        <v>0</v>
      </c>
      <c r="F1673" s="29"/>
      <c r="G1673" s="29"/>
      <c r="H1673" s="78"/>
      <c r="I1673" s="79">
        <v>21500</v>
      </c>
      <c r="J1673" s="30">
        <f>+SUM(C1673:G1673)-(H1673+I1673)</f>
        <v>19060</v>
      </c>
      <c r="L1673" s="70"/>
      <c r="M1673" s="70"/>
      <c r="N1673" s="70"/>
      <c r="O1673" s="70"/>
    </row>
    <row r="1674" spans="1:15" ht="16.5">
      <c r="A1674" s="76" t="s">
        <v>66</v>
      </c>
      <c r="B1674" s="8" t="s">
        <v>28</v>
      </c>
      <c r="C1674" s="77">
        <v>227975</v>
      </c>
      <c r="D1674" s="29"/>
      <c r="E1674" s="29">
        <v>119600</v>
      </c>
      <c r="F1674" s="29"/>
      <c r="G1674" s="29"/>
      <c r="H1674" s="78">
        <v>1635</v>
      </c>
      <c r="I1674" s="79">
        <v>345940</v>
      </c>
      <c r="J1674" s="30">
        <f t="shared" ref="J1674:J1681" si="774">+SUM(C1674:G1674)-(H1674+I1674)</f>
        <v>0</v>
      </c>
      <c r="L1674" s="70"/>
      <c r="M1674" s="70"/>
      <c r="N1674" s="70"/>
      <c r="O1674" s="70"/>
    </row>
    <row r="1675" spans="1:15" ht="16.5">
      <c r="A1675" s="76" t="s">
        <v>66</v>
      </c>
      <c r="B1675" s="8" t="s">
        <v>31</v>
      </c>
      <c r="C1675" s="77">
        <v>-605</v>
      </c>
      <c r="D1675" s="29"/>
      <c r="E1675" s="29">
        <v>30000</v>
      </c>
      <c r="F1675" s="29"/>
      <c r="G1675" s="29"/>
      <c r="H1675" s="80"/>
      <c r="I1675" s="81">
        <v>21000</v>
      </c>
      <c r="J1675" s="30">
        <f t="shared" si="774"/>
        <v>8395</v>
      </c>
      <c r="L1675" s="70"/>
      <c r="M1675" s="70"/>
      <c r="N1675" s="70"/>
      <c r="O1675" s="70"/>
    </row>
    <row r="1676" spans="1:15" ht="16.5">
      <c r="A1676" s="76" t="s">
        <v>66</v>
      </c>
      <c r="B1676" s="98" t="s">
        <v>26</v>
      </c>
      <c r="C1676" s="77">
        <v>264659</v>
      </c>
      <c r="D1676" s="99"/>
      <c r="E1676" s="99">
        <v>325000</v>
      </c>
      <c r="F1676" s="99"/>
      <c r="G1676" s="99"/>
      <c r="H1676" s="32">
        <v>75000</v>
      </c>
      <c r="I1676" s="32">
        <v>507100</v>
      </c>
      <c r="J1676" s="100">
        <f t="shared" si="774"/>
        <v>7559</v>
      </c>
      <c r="L1676" s="70"/>
      <c r="M1676" s="70"/>
      <c r="N1676" s="70"/>
      <c r="O1676" s="70"/>
    </row>
    <row r="1677" spans="1:15" ht="16.5">
      <c r="A1677" s="76" t="s">
        <v>66</v>
      </c>
      <c r="B1677" s="98" t="s">
        <v>48</v>
      </c>
      <c r="C1677" s="77">
        <v>272500</v>
      </c>
      <c r="D1677" s="99"/>
      <c r="E1677" s="99">
        <v>695000</v>
      </c>
      <c r="F1677" s="99"/>
      <c r="G1677" s="99"/>
      <c r="H1677" s="32"/>
      <c r="I1677" s="77">
        <v>753500</v>
      </c>
      <c r="J1677" s="100">
        <f t="shared" si="774"/>
        <v>214000</v>
      </c>
      <c r="L1677" s="70"/>
      <c r="M1677" s="70"/>
      <c r="N1677" s="70"/>
      <c r="O1677" s="70"/>
    </row>
    <row r="1678" spans="1:15" ht="16.5">
      <c r="A1678" s="76" t="s">
        <v>66</v>
      </c>
      <c r="B1678" s="8" t="s">
        <v>35</v>
      </c>
      <c r="C1678" s="77">
        <v>284595</v>
      </c>
      <c r="D1678" s="29"/>
      <c r="E1678" s="29">
        <v>275000</v>
      </c>
      <c r="F1678" s="29">
        <v>60000</v>
      </c>
      <c r="G1678" s="29"/>
      <c r="H1678" s="80"/>
      <c r="I1678" s="79">
        <v>633400</v>
      </c>
      <c r="J1678" s="30">
        <f t="shared" si="774"/>
        <v>-13805</v>
      </c>
      <c r="L1678" s="70"/>
      <c r="M1678" s="70"/>
      <c r="N1678" s="70"/>
      <c r="O1678" s="70"/>
    </row>
    <row r="1679" spans="1:15" ht="16.5">
      <c r="A1679" s="76" t="s">
        <v>66</v>
      </c>
      <c r="B1679" s="8" t="s">
        <v>27</v>
      </c>
      <c r="C1679" s="77">
        <v>-1750</v>
      </c>
      <c r="D1679" s="29"/>
      <c r="E1679" s="29">
        <v>96400</v>
      </c>
      <c r="F1679" s="29"/>
      <c r="G1679" s="29"/>
      <c r="H1679" s="80">
        <v>950</v>
      </c>
      <c r="I1679" s="79">
        <v>93700</v>
      </c>
      <c r="J1679" s="30">
        <f t="shared" si="774"/>
        <v>0</v>
      </c>
      <c r="L1679" s="70"/>
      <c r="M1679" s="70"/>
      <c r="N1679" s="70"/>
      <c r="O1679" s="70"/>
    </row>
    <row r="1680" spans="1:15" ht="16.5">
      <c r="A1680" s="76" t="s">
        <v>66</v>
      </c>
      <c r="B1680" s="8" t="s">
        <v>29</v>
      </c>
      <c r="C1680" s="77">
        <v>265600</v>
      </c>
      <c r="D1680" s="29"/>
      <c r="E1680" s="29">
        <v>855600</v>
      </c>
      <c r="F1680" s="29"/>
      <c r="G1680" s="29"/>
      <c r="H1680" s="80"/>
      <c r="I1680" s="79">
        <v>1036850</v>
      </c>
      <c r="J1680" s="30">
        <f t="shared" si="774"/>
        <v>84350</v>
      </c>
      <c r="L1680" s="70"/>
      <c r="M1680" s="70"/>
      <c r="N1680" s="70"/>
      <c r="O1680" s="70"/>
    </row>
    <row r="1681" spans="1:15" ht="16.5">
      <c r="A1681" s="76" t="s">
        <v>66</v>
      </c>
      <c r="B1681" s="8" t="s">
        <v>49</v>
      </c>
      <c r="C1681" s="77">
        <f t="shared" ref="C1681" si="775">+C1654</f>
        <v>-216251</v>
      </c>
      <c r="D1681" s="29"/>
      <c r="E1681" s="29">
        <v>0</v>
      </c>
      <c r="F1681" s="29"/>
      <c r="G1681" s="29"/>
      <c r="H1681" s="80"/>
      <c r="I1681" s="81">
        <v>0</v>
      </c>
      <c r="J1681" s="30">
        <f t="shared" si="774"/>
        <v>-216251</v>
      </c>
      <c r="L1681" s="70"/>
      <c r="M1681" s="70"/>
      <c r="N1681" s="70"/>
      <c r="O1681" s="70"/>
    </row>
    <row r="1682" spans="1:15" ht="16.5">
      <c r="A1682" s="76" t="s">
        <v>66</v>
      </c>
      <c r="B1682" s="8" t="s">
        <v>33</v>
      </c>
      <c r="C1682" s="77">
        <v>1025</v>
      </c>
      <c r="D1682" s="29"/>
      <c r="E1682" s="29">
        <v>25000</v>
      </c>
      <c r="F1682" s="29"/>
      <c r="G1682" s="29"/>
      <c r="H1682" s="80"/>
      <c r="I1682" s="79">
        <v>24000</v>
      </c>
      <c r="J1682" s="30">
        <f>+SUM(C1682:G1682)-(H1682+I1682)</f>
        <v>2025</v>
      </c>
      <c r="L1682" s="70"/>
      <c r="M1682" s="70"/>
      <c r="N1682" s="70"/>
      <c r="O1682" s="70"/>
    </row>
    <row r="1683" spans="1:15" ht="16.5">
      <c r="A1683" s="31" t="s">
        <v>66</v>
      </c>
      <c r="B1683" s="8" t="s">
        <v>32</v>
      </c>
      <c r="C1683" s="77">
        <v>0</v>
      </c>
      <c r="D1683" s="31"/>
      <c r="E1683" s="31">
        <v>10000</v>
      </c>
      <c r="F1683" s="31"/>
      <c r="G1683" s="31"/>
      <c r="H1683" s="80"/>
      <c r="I1683" s="79">
        <v>0</v>
      </c>
      <c r="J1683" s="30">
        <f>+SUM(C1683:G1683)-(H1683+I1683)</f>
        <v>10000</v>
      </c>
      <c r="L1683" s="70"/>
      <c r="M1683" s="70"/>
      <c r="N1683" s="70"/>
      <c r="O1683" s="70"/>
    </row>
    <row r="1684" spans="1:15">
      <c r="A1684" s="82" t="s">
        <v>60</v>
      </c>
      <c r="B1684" s="83"/>
      <c r="C1684" s="83"/>
      <c r="D1684" s="83"/>
      <c r="E1684" s="83"/>
      <c r="F1684" s="83"/>
      <c r="G1684" s="83"/>
      <c r="H1684" s="83"/>
      <c r="I1684" s="83"/>
      <c r="J1684" s="84"/>
      <c r="L1684" s="70"/>
      <c r="M1684" s="70"/>
      <c r="N1684" s="70"/>
      <c r="O1684" s="70"/>
    </row>
    <row r="1685" spans="1:15">
      <c r="A1685" s="31" t="s">
        <v>66</v>
      </c>
      <c r="B1685" s="37" t="s">
        <v>61</v>
      </c>
      <c r="C1685" s="38">
        <v>954796</v>
      </c>
      <c r="D1685" s="29">
        <v>3000000</v>
      </c>
      <c r="E1685" s="29"/>
      <c r="F1685" s="29"/>
      <c r="G1685" s="85">
        <v>17585</v>
      </c>
      <c r="H1685" s="86">
        <v>2431600</v>
      </c>
      <c r="I1685" s="87">
        <v>749106</v>
      </c>
      <c r="J1685" s="42">
        <f>+SUM(C1685:G1685)-(H1685+I1685)</f>
        <v>791675</v>
      </c>
      <c r="L1685" s="70"/>
      <c r="M1685" s="70"/>
      <c r="N1685" s="70"/>
      <c r="O1685" s="70"/>
    </row>
    <row r="1686" spans="1:15">
      <c r="A1686" s="88" t="s">
        <v>62</v>
      </c>
      <c r="B1686" s="73"/>
      <c r="C1686" s="83"/>
      <c r="D1686" s="73"/>
      <c r="E1686" s="73"/>
      <c r="F1686" s="73"/>
      <c r="G1686" s="73"/>
      <c r="H1686" s="73"/>
      <c r="I1686" s="73"/>
      <c r="J1686" s="84"/>
      <c r="L1686" s="70"/>
      <c r="M1686" s="70"/>
      <c r="N1686" s="70"/>
      <c r="O1686" s="70"/>
    </row>
    <row r="1687" spans="1:15">
      <c r="A1687" s="31" t="s">
        <v>66</v>
      </c>
      <c r="B1687" s="37" t="s">
        <v>63</v>
      </c>
      <c r="C1687" s="77">
        <v>705838</v>
      </c>
      <c r="D1687" s="89">
        <v>10801800</v>
      </c>
      <c r="E1687" s="90"/>
      <c r="F1687" s="90"/>
      <c r="G1687" s="90"/>
      <c r="H1687" s="91">
        <v>3000000</v>
      </c>
      <c r="I1687" s="92">
        <v>468365</v>
      </c>
      <c r="J1687" s="30">
        <f>+SUM(C1687:G1687)-(H1687+I1687)</f>
        <v>8039273</v>
      </c>
      <c r="L1687" s="70"/>
      <c r="M1687" s="70"/>
      <c r="N1687" s="70"/>
      <c r="O1687" s="70"/>
    </row>
    <row r="1688" spans="1:15">
      <c r="A1688" s="31" t="s">
        <v>66</v>
      </c>
      <c r="B1688" s="37" t="s">
        <v>64</v>
      </c>
      <c r="C1688" s="77">
        <v>14874402</v>
      </c>
      <c r="D1688" s="90">
        <v>3279785</v>
      </c>
      <c r="E1688" s="93"/>
      <c r="F1688" s="93"/>
      <c r="G1688" s="93"/>
      <c r="H1688" s="94"/>
      <c r="I1688" s="95">
        <v>4870847</v>
      </c>
      <c r="J1688" s="30">
        <f>SUM(C1688:G1688)-(H1688+I1688)</f>
        <v>13283340</v>
      </c>
      <c r="L1688" s="70"/>
      <c r="M1688" s="70"/>
      <c r="N1688" s="70"/>
      <c r="O1688" s="70"/>
    </row>
    <row r="1689" spans="1:15">
      <c r="L1689" s="70"/>
      <c r="M1689" s="70"/>
      <c r="N1689" s="70"/>
      <c r="O1689" s="70"/>
    </row>
    <row r="1690" spans="1:15">
      <c r="C1690" s="96">
        <f>+SUM(C1673:C1688)</f>
        <v>17673344</v>
      </c>
      <c r="I1690" s="96">
        <f>SUM(I1673:I1688)</f>
        <v>9525308</v>
      </c>
      <c r="J1690" s="96">
        <f>+SUM(J1673:J1688)</f>
        <v>22229621</v>
      </c>
      <c r="L1690" s="70"/>
      <c r="M1690" s="70"/>
      <c r="N1690" s="70"/>
      <c r="O1690" s="70"/>
    </row>
    <row r="1691" spans="1:15">
      <c r="C1691" s="9"/>
      <c r="I1691" s="9"/>
      <c r="J1691" s="9"/>
    </row>
    <row r="1692" spans="1:15">
      <c r="A1692" s="62" t="s">
        <v>70</v>
      </c>
      <c r="B1692" s="62"/>
    </row>
    <row r="1693" spans="1:15">
      <c r="A1693" s="63" t="s">
        <v>71</v>
      </c>
      <c r="B1693" s="63"/>
      <c r="C1693" s="63"/>
      <c r="D1693" s="63"/>
      <c r="E1693" s="63"/>
      <c r="F1693" s="63"/>
      <c r="G1693" s="63"/>
      <c r="H1693" s="63"/>
      <c r="I1693" s="63"/>
      <c r="J1693" s="63"/>
      <c r="L1693" s="5"/>
      <c r="M1693" s="5"/>
      <c r="N1693" s="5"/>
      <c r="O1693" s="5"/>
    </row>
    <row r="1695" spans="1:15" ht="30">
      <c r="A1695" s="218" t="s">
        <v>53</v>
      </c>
      <c r="B1695" s="218" t="s">
        <v>54</v>
      </c>
      <c r="C1695" s="229" t="s">
        <v>73</v>
      </c>
      <c r="D1695" s="224" t="s">
        <v>55</v>
      </c>
      <c r="E1695" s="224"/>
      <c r="F1695" s="224"/>
      <c r="G1695" s="224"/>
      <c r="H1695" s="225" t="s">
        <v>56</v>
      </c>
      <c r="I1695" s="227" t="s">
        <v>57</v>
      </c>
      <c r="J1695" s="220" t="s">
        <v>74</v>
      </c>
      <c r="K1695" s="221"/>
      <c r="L1695" s="5"/>
      <c r="M1695" s="5"/>
      <c r="N1695" s="5"/>
      <c r="O1695" s="5"/>
    </row>
    <row r="1696" spans="1:15">
      <c r="A1696" s="219"/>
      <c r="B1696" s="219"/>
      <c r="C1696" s="219"/>
      <c r="D1696" s="67" t="s">
        <v>24</v>
      </c>
      <c r="E1696" s="64" t="s">
        <v>25</v>
      </c>
      <c r="F1696" s="64" t="s">
        <v>27</v>
      </c>
      <c r="G1696" s="64" t="s">
        <v>58</v>
      </c>
      <c r="H1696" s="226"/>
      <c r="I1696" s="228"/>
      <c r="J1696" s="222"/>
      <c r="K1696" s="223"/>
      <c r="L1696" s="5"/>
      <c r="M1696" s="5"/>
      <c r="N1696" s="5"/>
      <c r="O1696" s="5"/>
    </row>
    <row r="1697" spans="1:15">
      <c r="A1697" s="45"/>
      <c r="B1697" s="45" t="s">
        <v>59</v>
      </c>
      <c r="C1697" s="47"/>
      <c r="D1697" s="47"/>
      <c r="E1697" s="47"/>
      <c r="F1697" s="47"/>
      <c r="G1697" s="47"/>
      <c r="H1697" s="47"/>
      <c r="I1697" s="47"/>
      <c r="J1697" s="47"/>
      <c r="K1697" s="45"/>
      <c r="L1697" s="5"/>
      <c r="M1697" s="5"/>
      <c r="N1697" s="5"/>
      <c r="O1697" s="5"/>
    </row>
    <row r="1698" spans="1:15">
      <c r="A1698" s="45" t="s">
        <v>72</v>
      </c>
      <c r="B1698" s="45" t="s">
        <v>47</v>
      </c>
      <c r="C1698" s="47">
        <v>89360</v>
      </c>
      <c r="D1698" s="47"/>
      <c r="E1698" s="47">
        <v>13000</v>
      </c>
      <c r="F1698" s="47"/>
      <c r="G1698" s="47"/>
      <c r="H1698" s="47"/>
      <c r="I1698" s="47">
        <v>61800</v>
      </c>
      <c r="J1698" s="47">
        <v>40560</v>
      </c>
      <c r="K1698" s="45"/>
      <c r="L1698" s="5"/>
      <c r="M1698" s="5"/>
      <c r="N1698" s="5"/>
      <c r="O1698" s="5"/>
    </row>
    <row r="1699" spans="1:15">
      <c r="A1699" s="45" t="s">
        <v>72</v>
      </c>
      <c r="B1699" s="45" t="s">
        <v>28</v>
      </c>
      <c r="C1699" s="47">
        <v>-1025</v>
      </c>
      <c r="D1699" s="47"/>
      <c r="E1699" s="47">
        <v>684500</v>
      </c>
      <c r="F1699" s="47"/>
      <c r="G1699" s="47"/>
      <c r="H1699" s="47"/>
      <c r="I1699" s="47">
        <v>455500</v>
      </c>
      <c r="J1699" s="47">
        <v>227975</v>
      </c>
      <c r="K1699" s="45"/>
      <c r="L1699" s="5"/>
      <c r="M1699" s="5"/>
      <c r="N1699" s="5"/>
      <c r="O1699" s="5"/>
    </row>
    <row r="1700" spans="1:15">
      <c r="A1700" s="45" t="s">
        <v>72</v>
      </c>
      <c r="B1700" s="45" t="s">
        <v>31</v>
      </c>
      <c r="C1700" s="47">
        <v>14395</v>
      </c>
      <c r="D1700" s="47"/>
      <c r="E1700" s="47">
        <v>40000</v>
      </c>
      <c r="F1700" s="47"/>
      <c r="G1700" s="47"/>
      <c r="H1700" s="47"/>
      <c r="I1700" s="47">
        <v>55000</v>
      </c>
      <c r="J1700" s="47">
        <v>-605</v>
      </c>
      <c r="K1700" s="45"/>
      <c r="L1700" s="5"/>
      <c r="M1700" s="5"/>
      <c r="N1700" s="5"/>
      <c r="O1700" s="5"/>
    </row>
    <row r="1701" spans="1:15">
      <c r="A1701" s="45" t="s">
        <v>72</v>
      </c>
      <c r="B1701" s="45" t="s">
        <v>26</v>
      </c>
      <c r="C1701" s="47">
        <v>8559</v>
      </c>
      <c r="D1701" s="47"/>
      <c r="E1701" s="47">
        <v>428750</v>
      </c>
      <c r="F1701" s="47">
        <v>280200</v>
      </c>
      <c r="G1701" s="47"/>
      <c r="H1701" s="47"/>
      <c r="I1701" s="47">
        <v>452850</v>
      </c>
      <c r="J1701" s="47">
        <v>264659</v>
      </c>
      <c r="K1701" s="45"/>
      <c r="L1701" s="5"/>
      <c r="M1701" s="5"/>
      <c r="N1701" s="5"/>
      <c r="O1701" s="5"/>
    </row>
    <row r="1702" spans="1:15">
      <c r="A1702" s="45" t="s">
        <v>72</v>
      </c>
      <c r="B1702" s="45" t="s">
        <v>48</v>
      </c>
      <c r="C1702" s="47">
        <v>-5750</v>
      </c>
      <c r="D1702" s="47"/>
      <c r="E1702" s="47">
        <v>1161750</v>
      </c>
      <c r="F1702" s="47"/>
      <c r="G1702" s="47"/>
      <c r="H1702" s="47">
        <v>124000</v>
      </c>
      <c r="I1702" s="47">
        <v>759500</v>
      </c>
      <c r="J1702" s="47">
        <v>272500</v>
      </c>
      <c r="K1702" s="45"/>
      <c r="L1702" s="5"/>
      <c r="M1702" s="5"/>
      <c r="N1702" s="5"/>
      <c r="O1702" s="5"/>
    </row>
    <row r="1703" spans="1:15">
      <c r="A1703" s="45" t="s">
        <v>72</v>
      </c>
      <c r="B1703" s="45" t="s">
        <v>35</v>
      </c>
      <c r="C1703" s="47">
        <v>12995</v>
      </c>
      <c r="D1703" s="47"/>
      <c r="E1703" s="47">
        <v>726000</v>
      </c>
      <c r="F1703" s="47"/>
      <c r="G1703" s="47"/>
      <c r="H1703" s="47"/>
      <c r="I1703" s="47">
        <v>454400</v>
      </c>
      <c r="J1703" s="47">
        <v>284595</v>
      </c>
      <c r="K1703" s="45"/>
      <c r="L1703" s="5"/>
      <c r="M1703" s="5"/>
      <c r="N1703" s="5"/>
      <c r="O1703" s="5"/>
    </row>
    <row r="1704" spans="1:15">
      <c r="A1704" s="45" t="s">
        <v>72</v>
      </c>
      <c r="B1704" s="45" t="s">
        <v>27</v>
      </c>
      <c r="C1704" s="47">
        <v>6050</v>
      </c>
      <c r="D1704" s="47"/>
      <c r="E1704" s="47">
        <v>736300</v>
      </c>
      <c r="F1704" s="47"/>
      <c r="G1704" s="47"/>
      <c r="H1704" s="47">
        <v>405200</v>
      </c>
      <c r="I1704" s="47">
        <v>338900</v>
      </c>
      <c r="J1704" s="47">
        <v>-1750</v>
      </c>
      <c r="K1704" s="45"/>
      <c r="L1704" s="5"/>
      <c r="M1704" s="5"/>
      <c r="N1704" s="5"/>
      <c r="O1704" s="5"/>
    </row>
    <row r="1705" spans="1:15">
      <c r="A1705" s="45" t="s">
        <v>72</v>
      </c>
      <c r="B1705" s="45" t="s">
        <v>29</v>
      </c>
      <c r="C1705" s="47">
        <v>142400</v>
      </c>
      <c r="D1705" s="47"/>
      <c r="E1705" s="47">
        <v>1014000</v>
      </c>
      <c r="F1705" s="47"/>
      <c r="G1705" s="47"/>
      <c r="H1705" s="47">
        <v>100000</v>
      </c>
      <c r="I1705" s="47">
        <v>790800</v>
      </c>
      <c r="J1705" s="47">
        <v>265600</v>
      </c>
      <c r="K1705" s="45"/>
      <c r="L1705" s="5"/>
      <c r="M1705" s="5"/>
      <c r="N1705" s="5"/>
      <c r="O1705" s="5"/>
    </row>
    <row r="1706" spans="1:15">
      <c r="A1706" s="45" t="s">
        <v>72</v>
      </c>
      <c r="B1706" s="45" t="s">
        <v>49</v>
      </c>
      <c r="C1706" s="47">
        <v>-221251.00072999997</v>
      </c>
      <c r="D1706" s="47"/>
      <c r="E1706" s="47">
        <v>485000</v>
      </c>
      <c r="F1706" s="47"/>
      <c r="G1706" s="47"/>
      <c r="H1706" s="47">
        <v>5000</v>
      </c>
      <c r="I1706" s="47">
        <v>475000</v>
      </c>
      <c r="J1706" s="47">
        <v>-216251.00072999997</v>
      </c>
      <c r="K1706" s="45"/>
      <c r="L1706" s="5"/>
      <c r="M1706" s="5"/>
      <c r="N1706" s="5"/>
      <c r="O1706" s="5"/>
    </row>
    <row r="1707" spans="1:15">
      <c r="A1707" s="45" t="s">
        <v>72</v>
      </c>
      <c r="B1707" s="45" t="s">
        <v>33</v>
      </c>
      <c r="C1707" s="47">
        <v>14225</v>
      </c>
      <c r="D1707" s="47"/>
      <c r="E1707" s="47">
        <v>30000</v>
      </c>
      <c r="F1707" s="47"/>
      <c r="G1707" s="47"/>
      <c r="H1707" s="47"/>
      <c r="I1707" s="47">
        <v>43200</v>
      </c>
      <c r="J1707" s="47">
        <v>1025</v>
      </c>
      <c r="K1707" s="45"/>
      <c r="L1707" s="5"/>
      <c r="M1707" s="5"/>
      <c r="N1707" s="5"/>
      <c r="O1707" s="5"/>
    </row>
    <row r="1708" spans="1:15">
      <c r="A1708" s="65" t="s">
        <v>60</v>
      </c>
      <c r="B1708" s="65"/>
      <c r="C1708" s="66"/>
      <c r="D1708" s="66"/>
      <c r="E1708" s="66"/>
      <c r="F1708" s="66"/>
      <c r="G1708" s="66"/>
      <c r="H1708" s="66"/>
      <c r="I1708" s="66"/>
      <c r="J1708" s="66"/>
      <c r="K1708" s="65"/>
      <c r="L1708" s="5"/>
      <c r="M1708" s="5"/>
      <c r="N1708" s="5"/>
      <c r="O1708" s="5"/>
    </row>
    <row r="1709" spans="1:15">
      <c r="A1709" s="45" t="s">
        <v>72</v>
      </c>
      <c r="B1709" s="45" t="s">
        <v>61</v>
      </c>
      <c r="C1709" s="47">
        <v>494738</v>
      </c>
      <c r="D1709" s="47">
        <v>6000000</v>
      </c>
      <c r="E1709" s="47"/>
      <c r="F1709" s="47"/>
      <c r="G1709" s="47">
        <v>105000</v>
      </c>
      <c r="H1709" s="47">
        <v>5070300</v>
      </c>
      <c r="I1709" s="47">
        <v>574642</v>
      </c>
      <c r="J1709" s="47">
        <v>954796</v>
      </c>
      <c r="K1709" s="45"/>
      <c r="L1709" s="5"/>
      <c r="M1709" s="5"/>
      <c r="N1709" s="5"/>
      <c r="O1709" s="5"/>
    </row>
    <row r="1710" spans="1:15">
      <c r="A1710" s="65" t="s">
        <v>62</v>
      </c>
      <c r="B1710" s="65"/>
      <c r="C1710" s="66"/>
      <c r="D1710" s="66"/>
      <c r="E1710" s="66"/>
      <c r="F1710" s="66"/>
      <c r="G1710" s="66"/>
      <c r="H1710" s="66"/>
      <c r="I1710" s="66"/>
      <c r="J1710" s="66"/>
      <c r="K1710" s="65"/>
      <c r="L1710" s="5"/>
      <c r="M1710" s="5"/>
      <c r="N1710" s="5"/>
      <c r="O1710" s="5"/>
    </row>
    <row r="1711" spans="1:15">
      <c r="A1711" s="45" t="s">
        <v>72</v>
      </c>
      <c r="B1711" s="45" t="s">
        <v>63</v>
      </c>
      <c r="C1711" s="47">
        <v>11363703</v>
      </c>
      <c r="D1711" s="47"/>
      <c r="E1711" s="47"/>
      <c r="F1711" s="47"/>
      <c r="G1711" s="47"/>
      <c r="H1711" s="47">
        <v>10000000</v>
      </c>
      <c r="I1711" s="47">
        <v>657865</v>
      </c>
      <c r="J1711" s="47">
        <v>705838</v>
      </c>
      <c r="K1711" s="45"/>
      <c r="L1711" s="5"/>
      <c r="M1711" s="5"/>
      <c r="N1711" s="5"/>
      <c r="O1711" s="5"/>
    </row>
    <row r="1712" spans="1:15">
      <c r="A1712" s="45" t="s">
        <v>72</v>
      </c>
      <c r="B1712" s="45" t="s">
        <v>64</v>
      </c>
      <c r="C1712" s="47">
        <v>4902843</v>
      </c>
      <c r="D1712" s="47">
        <v>17119140</v>
      </c>
      <c r="E1712" s="47"/>
      <c r="F1712" s="47"/>
      <c r="G1712" s="47"/>
      <c r="H1712" s="47"/>
      <c r="I1712" s="47">
        <v>7147581</v>
      </c>
      <c r="J1712" s="47">
        <v>14874402</v>
      </c>
      <c r="K1712" s="45"/>
      <c r="L1712" s="5"/>
      <c r="M1712" s="5"/>
      <c r="N1712" s="5"/>
      <c r="O1712" s="5"/>
    </row>
    <row r="1713" spans="1:15">
      <c r="A1713" s="45"/>
      <c r="B1713" s="45"/>
      <c r="C1713" s="47"/>
      <c r="D1713" s="47"/>
      <c r="E1713" s="47"/>
      <c r="F1713" s="47"/>
      <c r="G1713" s="47"/>
      <c r="H1713" s="47"/>
      <c r="I1713" s="47"/>
      <c r="J1713" s="47"/>
      <c r="K1713" s="45"/>
      <c r="L1713" s="5"/>
      <c r="M1713" s="5"/>
      <c r="N1713" s="5"/>
      <c r="O1713" s="5"/>
    </row>
    <row r="1714" spans="1:15">
      <c r="A1714" s="45"/>
      <c r="B1714" s="45"/>
      <c r="C1714" s="47"/>
      <c r="D1714" s="47"/>
      <c r="E1714" s="47"/>
      <c r="F1714" s="47"/>
      <c r="G1714" s="47"/>
      <c r="H1714" s="47"/>
      <c r="I1714" s="47">
        <v>12267038</v>
      </c>
      <c r="J1714" s="47">
        <v>17673343.99927</v>
      </c>
      <c r="K1714" s="45" t="b">
        <v>1</v>
      </c>
      <c r="L1714" s="5"/>
      <c r="M1714" s="5"/>
      <c r="N1714" s="5"/>
      <c r="O1714" s="5"/>
    </row>
    <row r="1715" spans="1:15">
      <c r="J1715" s="68" t="b">
        <v>1</v>
      </c>
      <c r="L1715" s="5"/>
      <c r="M1715" s="5"/>
      <c r="N1715" s="5"/>
      <c r="O1715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0"/>
  <sheetViews>
    <sheetView workbookViewId="0">
      <selection activeCell="E22" sqref="E22"/>
    </sheetView>
  </sheetViews>
  <sheetFormatPr baseColWidth="10" defaultRowHeight="15"/>
  <cols>
    <col min="1" max="1" width="21" customWidth="1"/>
    <col min="2" max="2" width="16.140625" customWidth="1"/>
    <col min="3" max="4" width="8" customWidth="1"/>
    <col min="5" max="5" width="12.5703125" bestFit="1" customWidth="1"/>
  </cols>
  <sheetData>
    <row r="3" spans="1:5">
      <c r="A3" s="1" t="s">
        <v>328</v>
      </c>
      <c r="B3" t="s">
        <v>302</v>
      </c>
    </row>
    <row r="4" spans="1:5">
      <c r="A4" s="2" t="s">
        <v>349</v>
      </c>
      <c r="B4" s="247">
        <v>7290791</v>
      </c>
    </row>
    <row r="5" spans="1:5">
      <c r="A5" s="2" t="s">
        <v>337</v>
      </c>
      <c r="B5" s="247">
        <v>2653925</v>
      </c>
    </row>
    <row r="6" spans="1:5">
      <c r="A6" s="2" t="s">
        <v>779</v>
      </c>
      <c r="B6" s="247">
        <v>2141877</v>
      </c>
    </row>
    <row r="7" spans="1:5">
      <c r="A7" s="2" t="s">
        <v>329</v>
      </c>
      <c r="B7" s="247">
        <v>12086593</v>
      </c>
    </row>
    <row r="13" spans="1:5">
      <c r="A13" s="1" t="s">
        <v>302</v>
      </c>
      <c r="B13" s="1" t="s">
        <v>330</v>
      </c>
    </row>
    <row r="14" spans="1:5">
      <c r="A14" s="1" t="s">
        <v>328</v>
      </c>
      <c r="B14" t="s">
        <v>349</v>
      </c>
      <c r="C14" t="s">
        <v>337</v>
      </c>
      <c r="D14" t="s">
        <v>779</v>
      </c>
      <c r="E14" t="s">
        <v>329</v>
      </c>
    </row>
    <row r="15" spans="1:5">
      <c r="A15" s="2" t="s">
        <v>197</v>
      </c>
      <c r="B15" s="247"/>
      <c r="C15" s="247">
        <v>1420225</v>
      </c>
      <c r="D15" s="247">
        <v>803877</v>
      </c>
      <c r="E15" s="247">
        <v>2224102</v>
      </c>
    </row>
    <row r="16" spans="1:5">
      <c r="A16" s="2" t="s">
        <v>198</v>
      </c>
      <c r="B16" s="247">
        <v>7290791</v>
      </c>
      <c r="C16" s="247">
        <v>1233700</v>
      </c>
      <c r="D16" s="247">
        <v>1338000</v>
      </c>
      <c r="E16" s="247">
        <v>9862491</v>
      </c>
    </row>
    <row r="17" spans="1:5">
      <c r="A17" s="2" t="s">
        <v>329</v>
      </c>
      <c r="B17" s="247">
        <v>7290791</v>
      </c>
      <c r="C17" s="247">
        <v>2653925</v>
      </c>
      <c r="D17" s="247">
        <v>2141877</v>
      </c>
      <c r="E17" s="247">
        <v>12086593</v>
      </c>
    </row>
    <row r="19" spans="1:5">
      <c r="C19" s="176">
        <f>(B16*100%)/E16</f>
        <v>0.73924437548282684</v>
      </c>
      <c r="D19" s="177" t="s">
        <v>199</v>
      </c>
    </row>
    <row r="20" spans="1:5">
      <c r="C20" s="176">
        <f>((C16+D16)*100%)/E16</f>
        <v>0.26075562451717321</v>
      </c>
      <c r="D20" s="177" t="s">
        <v>341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AS21"/>
  <sheetViews>
    <sheetView workbookViewId="0">
      <pane xSplit="1" topLeftCell="AM1" activePane="topRight" state="frozen"/>
      <selection pane="topRight" activeCell="AR9" sqref="AR9"/>
    </sheetView>
  </sheetViews>
  <sheetFormatPr baseColWidth="10" defaultRowHeight="15"/>
  <cols>
    <col min="1" max="1" width="21" customWidth="1"/>
    <col min="2" max="2" width="23.85546875" bestFit="1" customWidth="1"/>
    <col min="3" max="3" width="19.140625" customWidth="1"/>
    <col min="4" max="4" width="16.140625" customWidth="1"/>
    <col min="5" max="5" width="19.140625" customWidth="1"/>
    <col min="6" max="6" width="16.140625" customWidth="1"/>
    <col min="7" max="7" width="19.140625" customWidth="1"/>
    <col min="8" max="8" width="16.140625" customWidth="1"/>
    <col min="9" max="9" width="19.140625" customWidth="1"/>
    <col min="10" max="10" width="16.140625" customWidth="1"/>
    <col min="11" max="11" width="19.140625" customWidth="1"/>
    <col min="12" max="12" width="16.140625" customWidth="1"/>
    <col min="13" max="13" width="19.140625" customWidth="1"/>
    <col min="14" max="14" width="16.140625" customWidth="1"/>
    <col min="15" max="15" width="19.140625" customWidth="1"/>
    <col min="16" max="16" width="16.140625" customWidth="1"/>
    <col min="17" max="17" width="19.140625" customWidth="1"/>
    <col min="18" max="18" width="16.140625" customWidth="1"/>
    <col min="19" max="19" width="19.140625" customWidth="1"/>
    <col min="20" max="20" width="16.140625" customWidth="1"/>
    <col min="21" max="21" width="19.140625" customWidth="1"/>
    <col min="22" max="22" width="16.140625" customWidth="1"/>
    <col min="23" max="23" width="19.140625" customWidth="1"/>
    <col min="24" max="24" width="16.140625" customWidth="1"/>
    <col min="25" max="25" width="19.140625" customWidth="1"/>
    <col min="26" max="26" width="16.140625" customWidth="1"/>
    <col min="27" max="27" width="19.140625" customWidth="1"/>
    <col min="28" max="28" width="16.140625" customWidth="1"/>
    <col min="29" max="29" width="19.140625" customWidth="1"/>
    <col min="30" max="30" width="16.140625" customWidth="1"/>
    <col min="31" max="31" width="19.140625" customWidth="1"/>
    <col min="32" max="32" width="17.42578125" customWidth="1"/>
    <col min="33" max="33" width="19.140625" customWidth="1"/>
    <col min="34" max="34" width="16.140625" customWidth="1"/>
    <col min="35" max="35" width="19.140625" customWidth="1"/>
    <col min="36" max="36" width="16.140625" customWidth="1"/>
    <col min="37" max="37" width="19.140625" customWidth="1"/>
    <col min="38" max="38" width="21" customWidth="1"/>
    <col min="39" max="39" width="24.140625" customWidth="1"/>
    <col min="40" max="40" width="21" customWidth="1"/>
    <col min="41" max="41" width="18.42578125" customWidth="1"/>
    <col min="42" max="42" width="16.42578125" customWidth="1"/>
    <col min="43" max="43" width="17.28515625" customWidth="1"/>
    <col min="44" max="44" width="16.5703125" customWidth="1"/>
    <col min="45" max="45" width="14" customWidth="1"/>
  </cols>
  <sheetData>
    <row r="3" spans="1:45">
      <c r="B3" s="1" t="s">
        <v>330</v>
      </c>
    </row>
    <row r="4" spans="1:45">
      <c r="B4" t="s">
        <v>412</v>
      </c>
      <c r="D4" t="s">
        <v>347</v>
      </c>
      <c r="F4" t="s">
        <v>350</v>
      </c>
      <c r="H4" t="s">
        <v>430</v>
      </c>
      <c r="J4" t="s">
        <v>346</v>
      </c>
      <c r="L4" t="s">
        <v>327</v>
      </c>
      <c r="N4" t="s">
        <v>375</v>
      </c>
      <c r="P4" t="s">
        <v>348</v>
      </c>
      <c r="R4" t="s">
        <v>169</v>
      </c>
      <c r="T4" t="s">
        <v>173</v>
      </c>
      <c r="V4" t="s">
        <v>3</v>
      </c>
      <c r="X4" t="s">
        <v>170</v>
      </c>
      <c r="Z4" t="s">
        <v>369</v>
      </c>
      <c r="AB4" t="s">
        <v>34</v>
      </c>
      <c r="AD4" t="s">
        <v>308</v>
      </c>
      <c r="AF4" t="s">
        <v>451</v>
      </c>
      <c r="AH4" t="s">
        <v>555</v>
      </c>
      <c r="AJ4" t="s">
        <v>75</v>
      </c>
      <c r="AL4" t="s">
        <v>338</v>
      </c>
      <c r="AM4" t="s">
        <v>339</v>
      </c>
    </row>
    <row r="5" spans="1:45">
      <c r="A5" s="1" t="s">
        <v>328</v>
      </c>
      <c r="B5" t="s">
        <v>302</v>
      </c>
      <c r="C5" t="s">
        <v>340</v>
      </c>
      <c r="D5" t="s">
        <v>302</v>
      </c>
      <c r="E5" t="s">
        <v>340</v>
      </c>
      <c r="F5" t="s">
        <v>302</v>
      </c>
      <c r="G5" t="s">
        <v>340</v>
      </c>
      <c r="H5" t="s">
        <v>302</v>
      </c>
      <c r="I5" t="s">
        <v>340</v>
      </c>
      <c r="J5" t="s">
        <v>302</v>
      </c>
      <c r="K5" t="s">
        <v>340</v>
      </c>
      <c r="L5" t="s">
        <v>302</v>
      </c>
      <c r="M5" t="s">
        <v>340</v>
      </c>
      <c r="N5" t="s">
        <v>302</v>
      </c>
      <c r="O5" t="s">
        <v>340</v>
      </c>
      <c r="P5" t="s">
        <v>302</v>
      </c>
      <c r="Q5" t="s">
        <v>340</v>
      </c>
      <c r="R5" t="s">
        <v>302</v>
      </c>
      <c r="S5" t="s">
        <v>340</v>
      </c>
      <c r="T5" t="s">
        <v>302</v>
      </c>
      <c r="U5" t="s">
        <v>340</v>
      </c>
      <c r="V5" t="s">
        <v>302</v>
      </c>
      <c r="W5" t="s">
        <v>340</v>
      </c>
      <c r="X5" t="s">
        <v>302</v>
      </c>
      <c r="Y5" t="s">
        <v>340</v>
      </c>
      <c r="Z5" t="s">
        <v>302</v>
      </c>
      <c r="AA5" t="s">
        <v>340</v>
      </c>
      <c r="AB5" t="s">
        <v>302</v>
      </c>
      <c r="AC5" t="s">
        <v>340</v>
      </c>
      <c r="AD5" t="s">
        <v>302</v>
      </c>
      <c r="AE5" t="s">
        <v>340</v>
      </c>
      <c r="AF5" t="s">
        <v>302</v>
      </c>
      <c r="AG5" t="s">
        <v>340</v>
      </c>
      <c r="AH5" t="s">
        <v>302</v>
      </c>
      <c r="AI5" t="s">
        <v>340</v>
      </c>
      <c r="AJ5" t="s">
        <v>302</v>
      </c>
      <c r="AK5" t="s">
        <v>340</v>
      </c>
      <c r="AP5" s="45" t="s">
        <v>42</v>
      </c>
      <c r="AQ5" s="45" t="s">
        <v>43</v>
      </c>
      <c r="AR5" s="45" t="s">
        <v>44</v>
      </c>
      <c r="AS5" s="45" t="s">
        <v>45</v>
      </c>
    </row>
    <row r="6" spans="1:45">
      <c r="A6" s="2" t="s">
        <v>24</v>
      </c>
      <c r="B6" s="247">
        <v>23345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>
        <v>600000</v>
      </c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>
        <v>2000000</v>
      </c>
      <c r="AK6" s="247"/>
      <c r="AL6" s="247">
        <v>2623345</v>
      </c>
      <c r="AM6" s="247"/>
      <c r="AO6" s="178" t="str">
        <f t="shared" ref="AO6:AO19" si="0">A6</f>
        <v>BCI</v>
      </c>
      <c r="AP6" s="47">
        <f>AK6</f>
        <v>0</v>
      </c>
      <c r="AQ6" s="47">
        <f>AJ6</f>
        <v>2000000</v>
      </c>
      <c r="AR6" s="47">
        <f>AL6-AQ6</f>
        <v>623345</v>
      </c>
      <c r="AS6" s="178">
        <v>0</v>
      </c>
    </row>
    <row r="7" spans="1:45">
      <c r="A7" s="2" t="s">
        <v>147</v>
      </c>
      <c r="B7" s="247">
        <v>43732</v>
      </c>
      <c r="C7" s="247"/>
      <c r="D7" s="247"/>
      <c r="E7" s="247"/>
      <c r="F7" s="247"/>
      <c r="G7" s="247"/>
      <c r="H7" s="247"/>
      <c r="I7" s="247">
        <v>17502402</v>
      </c>
      <c r="J7" s="247"/>
      <c r="K7" s="247"/>
      <c r="L7" s="247"/>
      <c r="M7" s="247"/>
      <c r="N7" s="247"/>
      <c r="O7" s="247"/>
      <c r="P7" s="247"/>
      <c r="Q7" s="247"/>
      <c r="R7" s="247">
        <v>4959755</v>
      </c>
      <c r="S7" s="247"/>
      <c r="T7" s="247">
        <v>500000</v>
      </c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>
        <v>6000000</v>
      </c>
      <c r="AK7" s="247"/>
      <c r="AL7" s="247">
        <v>11503487</v>
      </c>
      <c r="AM7" s="247">
        <v>17502402</v>
      </c>
      <c r="AO7" s="178" t="str">
        <f t="shared" si="0"/>
        <v>BCI-Sous Compte</v>
      </c>
      <c r="AP7" s="47">
        <f t="shared" ref="AP7:AP18" si="1">AK7</f>
        <v>0</v>
      </c>
      <c r="AQ7" s="47">
        <f t="shared" ref="AQ7:AQ18" si="2">AJ7</f>
        <v>6000000</v>
      </c>
      <c r="AR7" s="47">
        <f t="shared" ref="AR7:AR18" si="3">AL7-AQ7</f>
        <v>5503487</v>
      </c>
      <c r="AS7" s="178">
        <v>17502402</v>
      </c>
    </row>
    <row r="8" spans="1:45">
      <c r="A8" s="2" t="s">
        <v>25</v>
      </c>
      <c r="B8" s="247"/>
      <c r="C8" s="247"/>
      <c r="D8" s="247">
        <v>172000</v>
      </c>
      <c r="E8" s="247"/>
      <c r="F8" s="247"/>
      <c r="G8" s="247"/>
      <c r="H8" s="247"/>
      <c r="I8" s="247"/>
      <c r="J8" s="247">
        <v>45050</v>
      </c>
      <c r="K8" s="247"/>
      <c r="L8" s="247"/>
      <c r="M8" s="247"/>
      <c r="N8" s="247">
        <v>208000</v>
      </c>
      <c r="O8" s="247"/>
      <c r="P8" s="247">
        <v>55000</v>
      </c>
      <c r="Q8" s="247"/>
      <c r="R8" s="247"/>
      <c r="S8" s="247"/>
      <c r="T8" s="247">
        <v>112291</v>
      </c>
      <c r="U8" s="247"/>
      <c r="V8" s="247">
        <v>95625</v>
      </c>
      <c r="W8" s="247"/>
      <c r="X8" s="247">
        <v>355000</v>
      </c>
      <c r="Y8" s="247"/>
      <c r="Z8" s="247">
        <v>138695</v>
      </c>
      <c r="AA8" s="247"/>
      <c r="AB8" s="247"/>
      <c r="AC8" s="247"/>
      <c r="AD8" s="247"/>
      <c r="AE8" s="247"/>
      <c r="AF8" s="247"/>
      <c r="AG8" s="247"/>
      <c r="AH8" s="247"/>
      <c r="AI8" s="247"/>
      <c r="AJ8" s="247">
        <v>5090500</v>
      </c>
      <c r="AK8" s="247">
        <v>8085000</v>
      </c>
      <c r="AL8" s="247">
        <v>6272161</v>
      </c>
      <c r="AM8" s="247">
        <v>8085000</v>
      </c>
      <c r="AO8" s="178" t="str">
        <f t="shared" si="0"/>
        <v>Caisse</v>
      </c>
      <c r="AP8" s="47">
        <f t="shared" si="1"/>
        <v>8085000</v>
      </c>
      <c r="AQ8" s="47">
        <f t="shared" si="2"/>
        <v>5090500</v>
      </c>
      <c r="AR8" s="47">
        <f t="shared" si="3"/>
        <v>1181661</v>
      </c>
      <c r="AS8" s="178">
        <v>0</v>
      </c>
    </row>
    <row r="9" spans="1:45">
      <c r="A9" s="2" t="s">
        <v>47</v>
      </c>
      <c r="B9" s="247"/>
      <c r="C9" s="247"/>
      <c r="D9" s="247">
        <v>380000</v>
      </c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>
        <v>46600</v>
      </c>
      <c r="AC9" s="247"/>
      <c r="AD9" s="247"/>
      <c r="AE9" s="247"/>
      <c r="AF9" s="247">
        <v>542900</v>
      </c>
      <c r="AG9" s="247"/>
      <c r="AH9" s="247"/>
      <c r="AI9" s="247"/>
      <c r="AJ9" s="247">
        <v>863750</v>
      </c>
      <c r="AK9" s="247">
        <v>2015750</v>
      </c>
      <c r="AL9" s="247">
        <v>1833250</v>
      </c>
      <c r="AM9" s="247">
        <v>2015750</v>
      </c>
      <c r="AO9" s="178" t="str">
        <f t="shared" si="0"/>
        <v>Crépin</v>
      </c>
      <c r="AP9" s="47">
        <f t="shared" si="1"/>
        <v>2015750</v>
      </c>
      <c r="AQ9" s="47">
        <f t="shared" si="2"/>
        <v>863750</v>
      </c>
      <c r="AR9" s="47">
        <f t="shared" si="3"/>
        <v>969500</v>
      </c>
      <c r="AS9" s="178">
        <v>0</v>
      </c>
    </row>
    <row r="10" spans="1:45">
      <c r="A10" s="2" t="s">
        <v>293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>
        <v>8000</v>
      </c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>
        <v>136750</v>
      </c>
      <c r="AE10" s="247"/>
      <c r="AF10" s="247">
        <v>397000</v>
      </c>
      <c r="AG10" s="247"/>
      <c r="AH10" s="247"/>
      <c r="AI10" s="247"/>
      <c r="AJ10" s="247"/>
      <c r="AK10" s="247">
        <v>535000</v>
      </c>
      <c r="AL10" s="247">
        <v>541750</v>
      </c>
      <c r="AM10" s="247">
        <v>535000</v>
      </c>
      <c r="AO10" s="178" t="str">
        <f t="shared" si="0"/>
        <v>Donald-Roméo</v>
      </c>
      <c r="AP10" s="47">
        <f t="shared" si="1"/>
        <v>535000</v>
      </c>
      <c r="AQ10" s="47">
        <f t="shared" si="2"/>
        <v>0</v>
      </c>
      <c r="AR10" s="47">
        <f t="shared" si="3"/>
        <v>541750</v>
      </c>
      <c r="AS10" s="178">
        <v>0</v>
      </c>
    </row>
    <row r="11" spans="1:45">
      <c r="A11" s="2" t="s">
        <v>301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>
        <v>62150</v>
      </c>
      <c r="AC11" s="247"/>
      <c r="AD11" s="247"/>
      <c r="AE11" s="247"/>
      <c r="AF11" s="247">
        <v>223350</v>
      </c>
      <c r="AG11" s="247"/>
      <c r="AH11" s="247"/>
      <c r="AI11" s="247"/>
      <c r="AJ11" s="247"/>
      <c r="AK11" s="247">
        <v>403500</v>
      </c>
      <c r="AL11" s="247">
        <v>285500</v>
      </c>
      <c r="AM11" s="247">
        <v>403500</v>
      </c>
      <c r="AO11" s="178" t="str">
        <f t="shared" si="0"/>
        <v>DOVI</v>
      </c>
      <c r="AP11" s="47">
        <f t="shared" si="1"/>
        <v>403500</v>
      </c>
      <c r="AQ11" s="47">
        <f t="shared" si="2"/>
        <v>0</v>
      </c>
      <c r="AR11" s="47">
        <f t="shared" si="3"/>
        <v>285500</v>
      </c>
      <c r="AS11" s="178">
        <v>0</v>
      </c>
    </row>
    <row r="12" spans="1:45">
      <c r="A12" s="2" t="s">
        <v>142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7"/>
      <c r="Z12" s="247"/>
      <c r="AA12" s="247"/>
      <c r="AB12" s="247">
        <v>34000</v>
      </c>
      <c r="AC12" s="247"/>
      <c r="AD12" s="247"/>
      <c r="AE12" s="247"/>
      <c r="AF12" s="247"/>
      <c r="AG12" s="247"/>
      <c r="AH12" s="247"/>
      <c r="AI12" s="247"/>
      <c r="AJ12" s="247"/>
      <c r="AK12" s="247">
        <v>40000</v>
      </c>
      <c r="AL12" s="247">
        <v>34000</v>
      </c>
      <c r="AM12" s="247">
        <v>40000</v>
      </c>
      <c r="AO12" s="178" t="str">
        <f t="shared" si="0"/>
        <v>Grace</v>
      </c>
      <c r="AP12" s="47">
        <f t="shared" si="1"/>
        <v>40000</v>
      </c>
      <c r="AQ12" s="47">
        <f t="shared" si="2"/>
        <v>0</v>
      </c>
      <c r="AR12" s="47">
        <f t="shared" si="3"/>
        <v>34000</v>
      </c>
      <c r="AS12" s="178">
        <v>0</v>
      </c>
    </row>
    <row r="13" spans="1:45">
      <c r="A13" s="2" t="s">
        <v>196</v>
      </c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>
        <v>62500</v>
      </c>
      <c r="AC13" s="247"/>
      <c r="AD13" s="247"/>
      <c r="AE13" s="247"/>
      <c r="AF13" s="247">
        <v>100000</v>
      </c>
      <c r="AG13" s="247"/>
      <c r="AH13" s="247"/>
      <c r="AI13" s="247"/>
      <c r="AJ13" s="247">
        <v>15000</v>
      </c>
      <c r="AK13" s="247">
        <v>176000</v>
      </c>
      <c r="AL13" s="247">
        <v>177500</v>
      </c>
      <c r="AM13" s="247">
        <v>176000</v>
      </c>
      <c r="AO13" s="178" t="str">
        <f t="shared" si="0"/>
        <v>Hurielle</v>
      </c>
      <c r="AP13" s="47">
        <f t="shared" si="1"/>
        <v>176000</v>
      </c>
      <c r="AQ13" s="47">
        <f t="shared" si="2"/>
        <v>15000</v>
      </c>
      <c r="AR13" s="47">
        <f t="shared" si="3"/>
        <v>162500</v>
      </c>
      <c r="AS13" s="178">
        <v>0</v>
      </c>
    </row>
    <row r="14" spans="1:45">
      <c r="A14" s="2" t="s">
        <v>307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>
        <v>91700</v>
      </c>
      <c r="AC14" s="247"/>
      <c r="AD14" s="247"/>
      <c r="AE14" s="247"/>
      <c r="AF14" s="247">
        <v>350000</v>
      </c>
      <c r="AG14" s="247"/>
      <c r="AH14" s="247">
        <v>36700</v>
      </c>
      <c r="AI14" s="247"/>
      <c r="AJ14" s="247">
        <v>30000</v>
      </c>
      <c r="AK14" s="247">
        <v>469000</v>
      </c>
      <c r="AL14" s="247">
        <v>508400</v>
      </c>
      <c r="AM14" s="247">
        <v>469000</v>
      </c>
      <c r="AO14" s="178" t="str">
        <f t="shared" si="0"/>
        <v>IT87</v>
      </c>
      <c r="AP14" s="47">
        <f t="shared" si="1"/>
        <v>469000</v>
      </c>
      <c r="AQ14" s="47">
        <f t="shared" si="2"/>
        <v>30000</v>
      </c>
      <c r="AR14" s="47">
        <f t="shared" si="3"/>
        <v>478400</v>
      </c>
      <c r="AS14" s="178">
        <v>0</v>
      </c>
    </row>
    <row r="15" spans="1:45">
      <c r="A15" s="2" t="s">
        <v>93</v>
      </c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>
        <v>127500</v>
      </c>
      <c r="AC15" s="247"/>
      <c r="AD15" s="247"/>
      <c r="AE15" s="247"/>
      <c r="AF15" s="247">
        <v>75000</v>
      </c>
      <c r="AG15" s="247"/>
      <c r="AH15" s="247"/>
      <c r="AI15" s="247"/>
      <c r="AJ15" s="247"/>
      <c r="AK15" s="247">
        <v>197000</v>
      </c>
      <c r="AL15" s="247">
        <v>202500</v>
      </c>
      <c r="AM15" s="247">
        <v>197000</v>
      </c>
      <c r="AO15" s="178" t="str">
        <f t="shared" si="0"/>
        <v>Merveille</v>
      </c>
      <c r="AP15" s="47">
        <f t="shared" si="1"/>
        <v>197000</v>
      </c>
      <c r="AQ15" s="47">
        <f t="shared" si="2"/>
        <v>0</v>
      </c>
      <c r="AR15" s="47">
        <f t="shared" si="3"/>
        <v>202500</v>
      </c>
      <c r="AS15" s="178">
        <v>0</v>
      </c>
    </row>
    <row r="16" spans="1:45">
      <c r="A16" s="2" t="s">
        <v>294</v>
      </c>
      <c r="B16" s="247"/>
      <c r="C16" s="247"/>
      <c r="D16" s="247"/>
      <c r="E16" s="247"/>
      <c r="F16" s="247">
        <v>8000</v>
      </c>
      <c r="G16" s="247"/>
      <c r="H16" s="247"/>
      <c r="I16" s="247"/>
      <c r="J16" s="247"/>
      <c r="K16" s="247"/>
      <c r="L16" s="247">
        <v>32000</v>
      </c>
      <c r="M16" s="247"/>
      <c r="N16" s="247"/>
      <c r="O16" s="247"/>
      <c r="P16" s="247">
        <v>3450</v>
      </c>
      <c r="Q16" s="247"/>
      <c r="R16" s="247"/>
      <c r="S16" s="247"/>
      <c r="T16" s="247"/>
      <c r="U16" s="247"/>
      <c r="V16" s="247"/>
      <c r="W16" s="247"/>
      <c r="X16" s="247"/>
      <c r="Y16" s="247"/>
      <c r="Z16" s="247"/>
      <c r="AA16" s="247"/>
      <c r="AB16" s="247">
        <v>91500</v>
      </c>
      <c r="AC16" s="247"/>
      <c r="AD16" s="247"/>
      <c r="AE16" s="247"/>
      <c r="AF16" s="247">
        <v>421000</v>
      </c>
      <c r="AG16" s="247"/>
      <c r="AH16" s="247"/>
      <c r="AI16" s="247"/>
      <c r="AJ16" s="247">
        <v>60000</v>
      </c>
      <c r="AK16" s="247">
        <v>687000</v>
      </c>
      <c r="AL16" s="247">
        <v>615950</v>
      </c>
      <c r="AM16" s="247">
        <v>687000</v>
      </c>
      <c r="AO16" s="178" t="str">
        <f t="shared" si="0"/>
        <v>Oracle</v>
      </c>
      <c r="AP16" s="47">
        <f t="shared" si="1"/>
        <v>687000</v>
      </c>
      <c r="AQ16" s="47">
        <f t="shared" si="2"/>
        <v>60000</v>
      </c>
      <c r="AR16" s="47">
        <f t="shared" si="3"/>
        <v>555950</v>
      </c>
      <c r="AS16" s="178">
        <v>0</v>
      </c>
    </row>
    <row r="17" spans="1:45">
      <c r="A17" s="2" t="s">
        <v>29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7"/>
      <c r="P17" s="247"/>
      <c r="Q17" s="247"/>
      <c r="R17" s="247"/>
      <c r="S17" s="247"/>
      <c r="T17" s="247"/>
      <c r="U17" s="247"/>
      <c r="V17" s="247"/>
      <c r="W17" s="247"/>
      <c r="X17" s="247"/>
      <c r="Y17" s="247"/>
      <c r="Z17" s="247"/>
      <c r="AA17" s="247"/>
      <c r="AB17" s="247">
        <v>144900</v>
      </c>
      <c r="AC17" s="247"/>
      <c r="AD17" s="247"/>
      <c r="AE17" s="247"/>
      <c r="AF17" s="247">
        <v>564000</v>
      </c>
      <c r="AG17" s="247"/>
      <c r="AH17" s="247">
        <v>72000</v>
      </c>
      <c r="AI17" s="247"/>
      <c r="AJ17" s="247">
        <v>40000</v>
      </c>
      <c r="AK17" s="247">
        <v>763000</v>
      </c>
      <c r="AL17" s="247">
        <v>820900</v>
      </c>
      <c r="AM17" s="247">
        <v>763000</v>
      </c>
      <c r="AO17" s="178" t="str">
        <f t="shared" si="0"/>
        <v>P29</v>
      </c>
      <c r="AP17" s="47">
        <f t="shared" si="1"/>
        <v>763000</v>
      </c>
      <c r="AQ17" s="47">
        <f t="shared" si="2"/>
        <v>40000</v>
      </c>
      <c r="AR17" s="47">
        <f t="shared" si="3"/>
        <v>780900</v>
      </c>
      <c r="AS17" s="178">
        <v>0</v>
      </c>
    </row>
    <row r="18" spans="1:45">
      <c r="A18" s="2" t="s">
        <v>264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>
        <v>139100</v>
      </c>
      <c r="AC18" s="247"/>
      <c r="AD18" s="247"/>
      <c r="AE18" s="247"/>
      <c r="AF18" s="247">
        <v>539000</v>
      </c>
      <c r="AG18" s="247"/>
      <c r="AH18" s="247">
        <v>89000</v>
      </c>
      <c r="AI18" s="247"/>
      <c r="AJ18" s="247"/>
      <c r="AK18" s="247">
        <v>728000</v>
      </c>
      <c r="AL18" s="247">
        <v>767100</v>
      </c>
      <c r="AM18" s="247">
        <v>728000</v>
      </c>
      <c r="AO18" s="178" t="str">
        <f t="shared" si="0"/>
        <v>T73</v>
      </c>
      <c r="AP18" s="47">
        <f t="shared" si="1"/>
        <v>728000</v>
      </c>
      <c r="AQ18" s="47">
        <f t="shared" si="2"/>
        <v>0</v>
      </c>
      <c r="AR18" s="47">
        <f t="shared" si="3"/>
        <v>767100</v>
      </c>
      <c r="AS18" s="178">
        <v>0</v>
      </c>
    </row>
    <row r="19" spans="1:45">
      <c r="A19" s="2" t="s">
        <v>329</v>
      </c>
      <c r="B19" s="247">
        <v>67077</v>
      </c>
      <c r="C19" s="247"/>
      <c r="D19" s="247">
        <v>552000</v>
      </c>
      <c r="E19" s="247"/>
      <c r="F19" s="247">
        <v>8000</v>
      </c>
      <c r="G19" s="247"/>
      <c r="H19" s="247"/>
      <c r="I19" s="247">
        <v>17502402</v>
      </c>
      <c r="J19" s="247">
        <v>45050</v>
      </c>
      <c r="K19" s="247"/>
      <c r="L19" s="247">
        <v>40000</v>
      </c>
      <c r="M19" s="247"/>
      <c r="N19" s="247">
        <v>808000</v>
      </c>
      <c r="O19" s="247"/>
      <c r="P19" s="247">
        <v>58450</v>
      </c>
      <c r="Q19" s="247"/>
      <c r="R19" s="247">
        <v>4959755</v>
      </c>
      <c r="S19" s="247"/>
      <c r="T19" s="247">
        <v>612291</v>
      </c>
      <c r="U19" s="247"/>
      <c r="V19" s="247">
        <v>95625</v>
      </c>
      <c r="W19" s="247"/>
      <c r="X19" s="247">
        <v>355000</v>
      </c>
      <c r="Y19" s="247"/>
      <c r="Z19" s="247">
        <v>138695</v>
      </c>
      <c r="AA19" s="247"/>
      <c r="AB19" s="247">
        <v>799950</v>
      </c>
      <c r="AC19" s="247"/>
      <c r="AD19" s="247">
        <v>136750</v>
      </c>
      <c r="AE19" s="247"/>
      <c r="AF19" s="247">
        <v>3212250</v>
      </c>
      <c r="AG19" s="247"/>
      <c r="AH19" s="247">
        <v>197700</v>
      </c>
      <c r="AI19" s="247"/>
      <c r="AJ19" s="247">
        <v>14099250</v>
      </c>
      <c r="AK19" s="247">
        <v>14099250</v>
      </c>
      <c r="AL19" s="247">
        <v>26185843</v>
      </c>
      <c r="AM19" s="247">
        <v>31601652</v>
      </c>
      <c r="AO19" s="178" t="str">
        <f t="shared" si="0"/>
        <v>Total général</v>
      </c>
      <c r="AP19" s="178">
        <f t="shared" ref="AP19:AQ19" si="4">SUM(AP5:AP18)</f>
        <v>14099250</v>
      </c>
      <c r="AQ19" s="178">
        <f t="shared" si="4"/>
        <v>14099250</v>
      </c>
      <c r="AR19" s="261">
        <f>SUM(AR5:AR18)</f>
        <v>12086593</v>
      </c>
      <c r="AS19" s="261">
        <f>SUM(AS5:AS18)</f>
        <v>17502402</v>
      </c>
    </row>
    <row r="21" spans="1:45">
      <c r="AP21" s="212">
        <f>AP19-AQ19</f>
        <v>0</v>
      </c>
      <c r="AQ21" s="2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02"/>
  <sheetViews>
    <sheetView tabSelected="1" zoomScale="68" zoomScaleNormal="68" workbookViewId="0">
      <pane ySplit="12" topLeftCell="A13" activePane="bottomLeft" state="frozen"/>
      <selection pane="bottomLeft" activeCell="F239" sqref="F239"/>
    </sheetView>
  </sheetViews>
  <sheetFormatPr baseColWidth="10" defaultColWidth="9.140625" defaultRowHeight="15.75"/>
  <cols>
    <col min="1" max="1" width="12.42578125" style="273" customWidth="1"/>
    <col min="2" max="2" width="97.85546875" customWidth="1"/>
    <col min="3" max="3" width="19.5703125" customWidth="1"/>
    <col min="4" max="4" width="30.42578125" customWidth="1"/>
    <col min="5" max="5" width="14.42578125" customWidth="1"/>
    <col min="6" max="6" width="12.85546875" customWidth="1"/>
    <col min="7" max="7" width="14" customWidth="1"/>
    <col min="8" max="8" width="16.7109375" customWidth="1"/>
    <col min="9" max="9" width="13" customWidth="1"/>
    <col min="13" max="13" width="20.42578125" customWidth="1"/>
    <col min="15" max="15" width="9.140625" style="245"/>
  </cols>
  <sheetData>
    <row r="1" spans="1:18">
      <c r="A1" s="237" t="s">
        <v>358</v>
      </c>
      <c r="B1" s="237"/>
      <c r="C1" s="237"/>
      <c r="D1" s="237"/>
      <c r="E1" s="238"/>
      <c r="F1" s="239"/>
      <c r="G1" s="237"/>
      <c r="H1" s="237"/>
      <c r="I1" s="240"/>
      <c r="J1" s="237"/>
      <c r="K1" s="237"/>
      <c r="L1" s="237"/>
      <c r="M1" s="237"/>
      <c r="N1" s="237"/>
      <c r="O1" s="241"/>
      <c r="P1" s="242"/>
    </row>
    <row r="2" spans="1:18" s="178" customFormat="1" ht="16.5">
      <c r="A2" s="264"/>
      <c r="B2" s="191" t="s">
        <v>326</v>
      </c>
      <c r="C2" s="192">
        <v>13671678</v>
      </c>
      <c r="D2" s="187"/>
      <c r="E2" s="188"/>
      <c r="F2" s="193"/>
      <c r="G2" s="194"/>
      <c r="J2" s="186"/>
      <c r="N2" s="187"/>
      <c r="O2" s="195"/>
      <c r="P2" s="207"/>
    </row>
    <row r="3" spans="1:18" s="178" customFormat="1" ht="16.5">
      <c r="A3" s="264"/>
      <c r="C3" s="187"/>
      <c r="D3" s="187"/>
      <c r="E3" s="188"/>
      <c r="F3" s="193"/>
      <c r="G3" s="194"/>
      <c r="J3" s="186"/>
      <c r="N3" s="187"/>
      <c r="O3" s="195"/>
      <c r="P3" s="207"/>
    </row>
    <row r="4" spans="1:18" s="178" customFormat="1" ht="16.5">
      <c r="A4" s="264"/>
      <c r="B4" s="196" t="s">
        <v>6</v>
      </c>
      <c r="C4" s="197" t="s">
        <v>7</v>
      </c>
      <c r="D4" s="187"/>
      <c r="E4" s="188"/>
      <c r="F4" s="193"/>
      <c r="G4" s="194"/>
      <c r="I4" s="58"/>
      <c r="J4" s="186"/>
      <c r="N4" s="187"/>
      <c r="O4" s="195"/>
      <c r="P4" s="207"/>
    </row>
    <row r="5" spans="1:18" s="178" customFormat="1" ht="16.5">
      <c r="A5" s="264"/>
      <c r="B5" s="155" t="s">
        <v>8</v>
      </c>
      <c r="C5" s="198">
        <f>SUM(E13:E998)</f>
        <v>31601652</v>
      </c>
      <c r="D5" s="187"/>
      <c r="E5" s="199" t="s">
        <v>100</v>
      </c>
      <c r="F5" s="193"/>
      <c r="G5" s="194"/>
      <c r="H5" s="189"/>
      <c r="J5" s="186"/>
      <c r="N5" s="187"/>
      <c r="O5" s="195"/>
      <c r="P5" s="207"/>
    </row>
    <row r="6" spans="1:18" s="178" customFormat="1" ht="18">
      <c r="A6" s="264"/>
      <c r="B6" s="155" t="s">
        <v>9</v>
      </c>
      <c r="C6" s="198">
        <f>SUM(F13:F999)</f>
        <v>26185843</v>
      </c>
      <c r="D6" s="187"/>
      <c r="E6" s="213">
        <f>+C7-Récapitulatif!I19</f>
        <v>0</v>
      </c>
      <c r="F6" s="193"/>
      <c r="G6" s="194"/>
      <c r="J6" s="200"/>
      <c r="K6" s="190"/>
      <c r="N6" s="187"/>
      <c r="O6" s="195"/>
      <c r="P6" s="207"/>
    </row>
    <row r="7" spans="1:18" s="178" customFormat="1" ht="16.5">
      <c r="A7" s="264"/>
      <c r="B7" s="201" t="s">
        <v>10</v>
      </c>
      <c r="C7" s="202">
        <f>C2+C5-C6</f>
        <v>19087487</v>
      </c>
      <c r="D7" s="203">
        <f>C7-Récapitulatif!I19</f>
        <v>0</v>
      </c>
      <c r="E7" s="188"/>
      <c r="F7" s="193"/>
      <c r="G7" s="194"/>
      <c r="J7" s="186"/>
      <c r="K7" s="190"/>
      <c r="N7" s="187"/>
      <c r="O7" s="195"/>
      <c r="P7" s="207"/>
    </row>
    <row r="8" spans="1:18" s="178" customFormat="1" ht="16.5">
      <c r="A8" s="264"/>
      <c r="C8" s="187"/>
      <c r="D8" s="187"/>
      <c r="E8" s="188"/>
      <c r="F8" s="193"/>
      <c r="G8" s="194"/>
      <c r="J8" s="186"/>
      <c r="N8" s="187"/>
      <c r="O8" s="195"/>
      <c r="P8" s="207"/>
    </row>
    <row r="9" spans="1:18" s="178" customFormat="1" ht="16.5">
      <c r="A9" s="265"/>
      <c r="O9" s="243"/>
      <c r="P9" s="208"/>
    </row>
    <row r="10" spans="1:18" s="178" customFormat="1" ht="16.5">
      <c r="A10" s="265"/>
      <c r="O10" s="243"/>
      <c r="P10" s="208"/>
    </row>
    <row r="11" spans="1:18" s="178" customFormat="1" ht="16.5">
      <c r="A11" s="266"/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244"/>
      <c r="P11" s="208"/>
    </row>
    <row r="12" spans="1:18" s="178" customFormat="1" ht="16.5">
      <c r="A12" s="285" t="s">
        <v>0</v>
      </c>
      <c r="B12" s="250" t="s">
        <v>11</v>
      </c>
      <c r="C12" s="248" t="s">
        <v>12</v>
      </c>
      <c r="D12" s="248" t="s">
        <v>13</v>
      </c>
      <c r="E12" s="188" t="s">
        <v>14</v>
      </c>
      <c r="F12" s="286" t="s">
        <v>15</v>
      </c>
      <c r="G12" s="194" t="s">
        <v>16</v>
      </c>
      <c r="H12" s="250" t="s">
        <v>17</v>
      </c>
      <c r="I12" s="250" t="s">
        <v>18</v>
      </c>
      <c r="J12" s="248" t="s">
        <v>19</v>
      </c>
      <c r="K12" s="250" t="s">
        <v>20</v>
      </c>
      <c r="L12" s="250" t="s">
        <v>21</v>
      </c>
      <c r="M12" s="250" t="s">
        <v>81</v>
      </c>
      <c r="N12" s="287" t="s">
        <v>23</v>
      </c>
      <c r="O12" s="250" t="s">
        <v>22</v>
      </c>
      <c r="P12" s="207"/>
      <c r="Q12" s="155"/>
      <c r="R12" s="155"/>
    </row>
    <row r="13" spans="1:18" s="246" customFormat="1" ht="16.5">
      <c r="A13" s="267">
        <v>45292</v>
      </c>
      <c r="B13" s="248" t="s">
        <v>359</v>
      </c>
      <c r="C13" s="248"/>
      <c r="D13" s="248"/>
      <c r="E13" s="214"/>
      <c r="F13" s="215"/>
      <c r="G13" s="216">
        <f>+C2</f>
        <v>13671678</v>
      </c>
      <c r="H13" s="248"/>
      <c r="I13" s="250"/>
      <c r="J13" s="248"/>
      <c r="K13" s="248"/>
      <c r="L13" s="248"/>
      <c r="M13" s="248"/>
      <c r="N13" s="248"/>
      <c r="O13" s="248"/>
      <c r="P13" s="217"/>
      <c r="Q13" s="186"/>
      <c r="R13" s="186"/>
    </row>
    <row r="14" spans="1:18" s="251" customFormat="1" ht="16.5">
      <c r="A14" s="267">
        <v>45293</v>
      </c>
      <c r="B14" s="248" t="s">
        <v>360</v>
      </c>
      <c r="C14" s="248" t="s">
        <v>170</v>
      </c>
      <c r="D14" s="248" t="s">
        <v>2</v>
      </c>
      <c r="E14" s="214"/>
      <c r="F14" s="215">
        <v>53000</v>
      </c>
      <c r="G14" s="216">
        <f>+G13+E14-F14</f>
        <v>13618678</v>
      </c>
      <c r="H14" s="248" t="s">
        <v>25</v>
      </c>
      <c r="I14" s="250" t="s">
        <v>361</v>
      </c>
      <c r="J14" s="248" t="s">
        <v>349</v>
      </c>
      <c r="K14" s="248" t="s">
        <v>198</v>
      </c>
      <c r="L14" s="248" t="s">
        <v>619</v>
      </c>
      <c r="M14" s="248" t="s">
        <v>639</v>
      </c>
      <c r="N14" s="248" t="s">
        <v>632</v>
      </c>
      <c r="O14" s="248"/>
      <c r="P14" s="249"/>
      <c r="Q14" s="248"/>
      <c r="R14" s="248"/>
    </row>
    <row r="15" spans="1:18" s="251" customFormat="1" ht="16.5">
      <c r="A15" s="267">
        <v>45293</v>
      </c>
      <c r="B15" s="248" t="s">
        <v>362</v>
      </c>
      <c r="C15" s="248" t="s">
        <v>170</v>
      </c>
      <c r="D15" s="248" t="s">
        <v>153</v>
      </c>
      <c r="E15" s="214"/>
      <c r="F15" s="215">
        <v>74000</v>
      </c>
      <c r="G15" s="216">
        <f t="shared" ref="G15:G77" si="0">+G14+E15-F15</f>
        <v>13544678</v>
      </c>
      <c r="H15" s="248" t="s">
        <v>25</v>
      </c>
      <c r="I15" s="250" t="s">
        <v>361</v>
      </c>
      <c r="J15" s="248" t="s">
        <v>349</v>
      </c>
      <c r="K15" s="248" t="s">
        <v>198</v>
      </c>
      <c r="L15" s="248" t="s">
        <v>619</v>
      </c>
      <c r="M15" s="248" t="s">
        <v>640</v>
      </c>
      <c r="N15" s="248" t="s">
        <v>632</v>
      </c>
      <c r="O15" s="248"/>
      <c r="P15" s="249"/>
      <c r="Q15" s="248"/>
      <c r="R15" s="248"/>
    </row>
    <row r="16" spans="1:18" s="251" customFormat="1" ht="16.5">
      <c r="A16" s="267">
        <v>45293</v>
      </c>
      <c r="B16" s="248" t="s">
        <v>363</v>
      </c>
      <c r="C16" s="248" t="s">
        <v>170</v>
      </c>
      <c r="D16" s="248" t="s">
        <v>4</v>
      </c>
      <c r="E16" s="214"/>
      <c r="F16" s="215">
        <v>57000</v>
      </c>
      <c r="G16" s="216">
        <f t="shared" si="0"/>
        <v>13487678</v>
      </c>
      <c r="H16" s="248" t="s">
        <v>25</v>
      </c>
      <c r="I16" s="250" t="s">
        <v>361</v>
      </c>
      <c r="J16" s="248" t="s">
        <v>349</v>
      </c>
      <c r="K16" s="248" t="s">
        <v>198</v>
      </c>
      <c r="L16" s="248" t="s">
        <v>619</v>
      </c>
      <c r="M16" s="248" t="s">
        <v>641</v>
      </c>
      <c r="N16" s="248" t="s">
        <v>632</v>
      </c>
      <c r="O16" s="248"/>
      <c r="P16" s="249"/>
      <c r="Q16" s="248"/>
      <c r="R16" s="248"/>
    </row>
    <row r="17" spans="1:18" s="251" customFormat="1" ht="16.5">
      <c r="A17" s="267">
        <v>45293</v>
      </c>
      <c r="B17" s="248" t="s">
        <v>364</v>
      </c>
      <c r="C17" s="248" t="s">
        <v>170</v>
      </c>
      <c r="D17" s="215" t="s">
        <v>2</v>
      </c>
      <c r="E17" s="214"/>
      <c r="F17" s="215">
        <f>10000</f>
        <v>10000</v>
      </c>
      <c r="G17" s="216">
        <f t="shared" si="0"/>
        <v>13477678</v>
      </c>
      <c r="H17" s="248" t="s">
        <v>25</v>
      </c>
      <c r="I17" s="250" t="s">
        <v>361</v>
      </c>
      <c r="J17" s="248" t="s">
        <v>349</v>
      </c>
      <c r="K17" s="248" t="s">
        <v>198</v>
      </c>
      <c r="L17" s="248" t="s">
        <v>619</v>
      </c>
      <c r="M17" s="248" t="s">
        <v>642</v>
      </c>
      <c r="N17" s="248" t="s">
        <v>632</v>
      </c>
      <c r="O17" s="248"/>
      <c r="P17" s="249"/>
      <c r="Q17" s="248"/>
      <c r="R17" s="248"/>
    </row>
    <row r="18" spans="1:18" s="251" customFormat="1" ht="16.5">
      <c r="A18" s="267">
        <v>45293</v>
      </c>
      <c r="B18" s="248" t="s">
        <v>365</v>
      </c>
      <c r="C18" s="248" t="s">
        <v>170</v>
      </c>
      <c r="D18" s="248" t="s">
        <v>153</v>
      </c>
      <c r="E18" s="214"/>
      <c r="F18" s="215">
        <v>10000</v>
      </c>
      <c r="G18" s="216">
        <f t="shared" si="0"/>
        <v>13467678</v>
      </c>
      <c r="H18" s="248" t="s">
        <v>25</v>
      </c>
      <c r="I18" s="250" t="s">
        <v>361</v>
      </c>
      <c r="J18" s="248" t="s">
        <v>349</v>
      </c>
      <c r="K18" s="248" t="s">
        <v>198</v>
      </c>
      <c r="L18" s="248" t="s">
        <v>619</v>
      </c>
      <c r="M18" s="248" t="s">
        <v>643</v>
      </c>
      <c r="N18" s="248" t="s">
        <v>632</v>
      </c>
      <c r="O18" s="248"/>
      <c r="P18" s="249"/>
      <c r="Q18" s="248"/>
      <c r="R18" s="248"/>
    </row>
    <row r="19" spans="1:18" s="251" customFormat="1" ht="16.5">
      <c r="A19" s="267">
        <v>45293</v>
      </c>
      <c r="B19" s="248" t="s">
        <v>366</v>
      </c>
      <c r="C19" s="248" t="s">
        <v>170</v>
      </c>
      <c r="D19" s="248" t="s">
        <v>4</v>
      </c>
      <c r="E19" s="214"/>
      <c r="F19" s="215">
        <v>21000</v>
      </c>
      <c r="G19" s="216">
        <f t="shared" si="0"/>
        <v>13446678</v>
      </c>
      <c r="H19" s="248" t="s">
        <v>25</v>
      </c>
      <c r="I19" s="250" t="s">
        <v>361</v>
      </c>
      <c r="J19" s="248" t="s">
        <v>349</v>
      </c>
      <c r="K19" s="248" t="s">
        <v>198</v>
      </c>
      <c r="L19" s="248" t="s">
        <v>619</v>
      </c>
      <c r="M19" s="248" t="s">
        <v>644</v>
      </c>
      <c r="N19" s="248" t="s">
        <v>632</v>
      </c>
      <c r="O19" s="248"/>
      <c r="P19" s="249"/>
      <c r="Q19" s="248"/>
      <c r="R19" s="248"/>
    </row>
    <row r="20" spans="1:18" s="251" customFormat="1" ht="16.5">
      <c r="A20" s="267">
        <v>45293</v>
      </c>
      <c r="B20" s="248" t="s">
        <v>411</v>
      </c>
      <c r="C20" s="214" t="s">
        <v>412</v>
      </c>
      <c r="D20" s="215" t="s">
        <v>314</v>
      </c>
      <c r="F20" s="250">
        <v>23345</v>
      </c>
      <c r="G20" s="216">
        <f t="shared" si="0"/>
        <v>13423333</v>
      </c>
      <c r="H20" s="250" t="s">
        <v>24</v>
      </c>
      <c r="I20" s="248" t="s">
        <v>410</v>
      </c>
      <c r="J20" s="251" t="s">
        <v>779</v>
      </c>
      <c r="K20" s="251" t="s">
        <v>197</v>
      </c>
      <c r="L20" s="248" t="s">
        <v>619</v>
      </c>
      <c r="M20" s="248"/>
      <c r="N20" s="248"/>
      <c r="O20" s="248"/>
      <c r="P20" s="249"/>
      <c r="Q20" s="248"/>
      <c r="R20" s="248"/>
    </row>
    <row r="21" spans="1:18" s="251" customFormat="1" ht="16.5">
      <c r="A21" s="267">
        <v>45293</v>
      </c>
      <c r="B21" s="248" t="s">
        <v>413</v>
      </c>
      <c r="C21" s="248" t="s">
        <v>375</v>
      </c>
      <c r="D21" s="215" t="s">
        <v>153</v>
      </c>
      <c r="F21" s="250">
        <v>200000</v>
      </c>
      <c r="G21" s="216">
        <f t="shared" si="0"/>
        <v>13223333</v>
      </c>
      <c r="H21" s="250" t="s">
        <v>24</v>
      </c>
      <c r="I21" s="248">
        <v>3654602</v>
      </c>
      <c r="J21" s="248" t="s">
        <v>779</v>
      </c>
      <c r="K21" s="248" t="s">
        <v>197</v>
      </c>
      <c r="L21" s="248" t="s">
        <v>619</v>
      </c>
      <c r="M21" s="248"/>
      <c r="N21" s="248"/>
      <c r="O21" s="248"/>
      <c r="P21" s="249"/>
      <c r="Q21" s="248"/>
      <c r="R21" s="248"/>
    </row>
    <row r="22" spans="1:18" s="251" customFormat="1" ht="16.5">
      <c r="A22" s="267">
        <v>45293</v>
      </c>
      <c r="B22" s="248" t="s">
        <v>414</v>
      </c>
      <c r="C22" s="248" t="s">
        <v>375</v>
      </c>
      <c r="D22" s="215" t="s">
        <v>153</v>
      </c>
      <c r="F22" s="250">
        <v>200000</v>
      </c>
      <c r="G22" s="216">
        <f t="shared" si="0"/>
        <v>13023333</v>
      </c>
      <c r="H22" s="250" t="s">
        <v>24</v>
      </c>
      <c r="I22" s="248">
        <v>3654605</v>
      </c>
      <c r="J22" s="248" t="s">
        <v>779</v>
      </c>
      <c r="K22" s="248" t="s">
        <v>197</v>
      </c>
      <c r="L22" s="248" t="s">
        <v>619</v>
      </c>
      <c r="M22" s="248"/>
      <c r="N22" s="248"/>
      <c r="O22" s="248"/>
      <c r="P22" s="249"/>
      <c r="Q22" s="248"/>
      <c r="R22" s="248"/>
    </row>
    <row r="23" spans="1:18" s="251" customFormat="1" ht="16.5">
      <c r="A23" s="267">
        <v>45293</v>
      </c>
      <c r="B23" s="248" t="s">
        <v>415</v>
      </c>
      <c r="C23" s="248" t="s">
        <v>375</v>
      </c>
      <c r="D23" s="215" t="s">
        <v>153</v>
      </c>
      <c r="F23" s="250">
        <v>200000</v>
      </c>
      <c r="G23" s="216">
        <f t="shared" si="0"/>
        <v>12823333</v>
      </c>
      <c r="H23" s="250" t="s">
        <v>24</v>
      </c>
      <c r="I23" s="248">
        <v>3654606</v>
      </c>
      <c r="J23" s="248" t="s">
        <v>779</v>
      </c>
      <c r="K23" s="248" t="s">
        <v>197</v>
      </c>
      <c r="L23" s="248" t="s">
        <v>619</v>
      </c>
      <c r="M23" s="248"/>
      <c r="N23" s="248"/>
      <c r="O23" s="248"/>
      <c r="P23" s="249"/>
      <c r="Q23" s="248"/>
      <c r="R23" s="248"/>
    </row>
    <row r="24" spans="1:18" s="251" customFormat="1" ht="16.5">
      <c r="A24" s="267">
        <v>45293</v>
      </c>
      <c r="B24" s="248" t="s">
        <v>418</v>
      </c>
      <c r="C24" s="214" t="s">
        <v>412</v>
      </c>
      <c r="D24" s="215" t="s">
        <v>314</v>
      </c>
      <c r="E24" s="248"/>
      <c r="F24" s="250">
        <v>43732</v>
      </c>
      <c r="G24" s="216">
        <f t="shared" si="0"/>
        <v>12779601</v>
      </c>
      <c r="H24" s="250" t="s">
        <v>147</v>
      </c>
      <c r="I24" s="248" t="s">
        <v>417</v>
      </c>
      <c r="J24" s="251" t="s">
        <v>349</v>
      </c>
      <c r="K24" s="251" t="s">
        <v>198</v>
      </c>
      <c r="L24" s="251" t="s">
        <v>619</v>
      </c>
      <c r="M24" s="248" t="s">
        <v>645</v>
      </c>
      <c r="N24" s="248" t="s">
        <v>620</v>
      </c>
      <c r="O24" s="248"/>
      <c r="P24" s="249"/>
      <c r="Q24" s="248"/>
      <c r="R24" s="248"/>
    </row>
    <row r="25" spans="1:18" s="251" customFormat="1" ht="16.5">
      <c r="A25" s="267">
        <v>45294</v>
      </c>
      <c r="B25" s="248" t="s">
        <v>367</v>
      </c>
      <c r="C25" s="248" t="s">
        <v>75</v>
      </c>
      <c r="D25" s="248"/>
      <c r="E25" s="214">
        <v>2000000</v>
      </c>
      <c r="F25" s="215"/>
      <c r="G25" s="216">
        <f t="shared" si="0"/>
        <v>14779601</v>
      </c>
      <c r="H25" s="248" t="s">
        <v>25</v>
      </c>
      <c r="I25" s="250"/>
      <c r="J25" s="248"/>
      <c r="K25" s="248"/>
      <c r="L25" s="248"/>
      <c r="M25" s="248"/>
      <c r="N25" s="248"/>
      <c r="O25" s="248"/>
      <c r="P25" s="249"/>
      <c r="Q25" s="248"/>
      <c r="R25" s="248"/>
    </row>
    <row r="26" spans="1:18" s="251" customFormat="1" ht="16.5">
      <c r="A26" s="267">
        <v>45294</v>
      </c>
      <c r="B26" s="248" t="s">
        <v>419</v>
      </c>
      <c r="C26" s="214" t="s">
        <v>75</v>
      </c>
      <c r="D26" s="215"/>
      <c r="E26" s="248"/>
      <c r="F26" s="250">
        <v>2000000</v>
      </c>
      <c r="G26" s="216">
        <f t="shared" si="0"/>
        <v>12779601</v>
      </c>
      <c r="H26" s="250" t="s">
        <v>147</v>
      </c>
      <c r="I26" s="248">
        <v>3667438</v>
      </c>
      <c r="M26" s="248"/>
      <c r="N26" s="248"/>
      <c r="O26" s="248"/>
      <c r="P26" s="249"/>
      <c r="Q26" s="248"/>
      <c r="R26" s="248"/>
    </row>
    <row r="27" spans="1:18" s="251" customFormat="1" ht="16.5">
      <c r="A27" s="267">
        <v>45295</v>
      </c>
      <c r="B27" s="248" t="s">
        <v>29</v>
      </c>
      <c r="C27" s="248" t="s">
        <v>75</v>
      </c>
      <c r="D27" s="215"/>
      <c r="E27" s="214"/>
      <c r="F27" s="215">
        <v>40000</v>
      </c>
      <c r="G27" s="216">
        <f t="shared" si="0"/>
        <v>12739601</v>
      </c>
      <c r="H27" s="248" t="s">
        <v>25</v>
      </c>
      <c r="I27" s="250"/>
      <c r="J27" s="248"/>
      <c r="K27" s="248"/>
      <c r="L27" s="248"/>
      <c r="M27" s="248"/>
      <c r="N27" s="248"/>
      <c r="O27" s="248"/>
      <c r="P27" s="249"/>
      <c r="Q27" s="248"/>
      <c r="R27" s="248"/>
    </row>
    <row r="28" spans="1:18" s="251" customFormat="1" ht="16.5">
      <c r="A28" s="267">
        <v>45295</v>
      </c>
      <c r="B28" s="248" t="s">
        <v>264</v>
      </c>
      <c r="C28" s="248" t="s">
        <v>75</v>
      </c>
      <c r="D28" s="248"/>
      <c r="E28" s="214"/>
      <c r="F28" s="215">
        <v>40000</v>
      </c>
      <c r="G28" s="216">
        <f t="shared" si="0"/>
        <v>12699601</v>
      </c>
      <c r="H28" s="248" t="s">
        <v>25</v>
      </c>
      <c r="I28" s="250"/>
      <c r="J28" s="248"/>
      <c r="K28" s="248"/>
      <c r="L28" s="248"/>
      <c r="M28" s="248"/>
      <c r="N28" s="248"/>
      <c r="O28" s="248"/>
      <c r="P28" s="249"/>
      <c r="Q28" s="248"/>
      <c r="R28" s="248"/>
    </row>
    <row r="29" spans="1:18" s="251" customFormat="1" ht="16.5">
      <c r="A29" s="267">
        <v>45295</v>
      </c>
      <c r="B29" s="248" t="s">
        <v>560</v>
      </c>
      <c r="C29" s="248" t="s">
        <v>517</v>
      </c>
      <c r="D29" s="248"/>
      <c r="E29" s="214">
        <v>40000</v>
      </c>
      <c r="F29" s="215"/>
      <c r="G29" s="216">
        <f t="shared" si="0"/>
        <v>12739601</v>
      </c>
      <c r="H29" s="248" t="s">
        <v>264</v>
      </c>
      <c r="I29" s="250"/>
      <c r="J29" s="248"/>
      <c r="K29" s="248"/>
      <c r="L29" s="248"/>
      <c r="M29" s="248"/>
      <c r="N29" s="248"/>
      <c r="O29" s="248"/>
      <c r="P29" s="249"/>
      <c r="Q29" s="248"/>
      <c r="R29" s="248"/>
    </row>
    <row r="30" spans="1:18" s="251" customFormat="1" ht="16.5">
      <c r="A30" s="268">
        <v>45295</v>
      </c>
      <c r="B30" s="251" t="s">
        <v>588</v>
      </c>
      <c r="C30" s="251" t="s">
        <v>75</v>
      </c>
      <c r="E30" s="205">
        <v>40000</v>
      </c>
      <c r="F30" s="210"/>
      <c r="G30" s="216">
        <f t="shared" si="0"/>
        <v>12779601</v>
      </c>
      <c r="H30" s="251" t="s">
        <v>29</v>
      </c>
      <c r="M30" s="252"/>
      <c r="P30" s="249"/>
      <c r="Q30" s="248"/>
      <c r="R30" s="248"/>
    </row>
    <row r="31" spans="1:18" s="251" customFormat="1" ht="16.5">
      <c r="A31" s="267">
        <v>45296</v>
      </c>
      <c r="B31" s="248" t="s">
        <v>93</v>
      </c>
      <c r="C31" s="248" t="s">
        <v>75</v>
      </c>
      <c r="D31" s="248"/>
      <c r="E31" s="214"/>
      <c r="F31" s="215">
        <v>20000</v>
      </c>
      <c r="G31" s="216">
        <f t="shared" si="0"/>
        <v>12759601</v>
      </c>
      <c r="H31" s="248" t="s">
        <v>25</v>
      </c>
      <c r="I31" s="248"/>
      <c r="J31" s="248"/>
      <c r="K31" s="248"/>
      <c r="L31" s="248"/>
      <c r="M31" s="248"/>
      <c r="N31" s="248"/>
      <c r="O31" s="248"/>
      <c r="P31" s="249"/>
      <c r="Q31" s="248"/>
      <c r="R31" s="248"/>
    </row>
    <row r="32" spans="1:18" s="251" customFormat="1" ht="16.5">
      <c r="A32" s="267">
        <v>45296</v>
      </c>
      <c r="B32" s="248" t="s">
        <v>29</v>
      </c>
      <c r="C32" s="248" t="s">
        <v>75</v>
      </c>
      <c r="D32" s="248"/>
      <c r="E32" s="214"/>
      <c r="F32" s="215">
        <v>201000</v>
      </c>
      <c r="G32" s="216">
        <f t="shared" si="0"/>
        <v>12558601</v>
      </c>
      <c r="H32" s="248" t="s">
        <v>25</v>
      </c>
      <c r="I32" s="248"/>
      <c r="J32" s="248"/>
      <c r="K32" s="248"/>
      <c r="L32" s="248"/>
      <c r="M32" s="248"/>
      <c r="N32" s="248"/>
      <c r="O32" s="248"/>
      <c r="P32" s="249"/>
      <c r="Q32" s="248"/>
      <c r="R32" s="248"/>
    </row>
    <row r="33" spans="1:18" s="251" customFormat="1" ht="16.5">
      <c r="A33" s="267">
        <v>45296</v>
      </c>
      <c r="B33" s="248" t="s">
        <v>264</v>
      </c>
      <c r="C33" s="248" t="s">
        <v>75</v>
      </c>
      <c r="D33" s="248"/>
      <c r="E33" s="214"/>
      <c r="F33" s="215">
        <v>201000</v>
      </c>
      <c r="G33" s="216">
        <f t="shared" si="0"/>
        <v>12357601</v>
      </c>
      <c r="H33" s="248" t="s">
        <v>25</v>
      </c>
      <c r="I33" s="248"/>
      <c r="J33" s="248"/>
      <c r="K33" s="248"/>
      <c r="L33" s="248"/>
      <c r="M33" s="248"/>
      <c r="N33" s="248"/>
      <c r="O33" s="248"/>
      <c r="P33" s="249"/>
      <c r="Q33" s="248"/>
      <c r="R33" s="248"/>
    </row>
    <row r="34" spans="1:18" s="251" customFormat="1" ht="16.5">
      <c r="A34" s="267">
        <v>45296</v>
      </c>
      <c r="B34" s="248" t="s">
        <v>368</v>
      </c>
      <c r="C34" s="248" t="s">
        <v>369</v>
      </c>
      <c r="D34" s="248" t="s">
        <v>314</v>
      </c>
      <c r="E34" s="214"/>
      <c r="F34" s="215">
        <f>402000*3%</f>
        <v>12060</v>
      </c>
      <c r="G34" s="216">
        <f t="shared" si="0"/>
        <v>12345541</v>
      </c>
      <c r="H34" s="248" t="s">
        <v>25</v>
      </c>
      <c r="I34" s="248" t="s">
        <v>361</v>
      </c>
      <c r="J34" s="248" t="s">
        <v>349</v>
      </c>
      <c r="K34" s="248" t="s">
        <v>198</v>
      </c>
      <c r="L34" s="248" t="s">
        <v>619</v>
      </c>
      <c r="M34" s="248" t="s">
        <v>646</v>
      </c>
      <c r="N34" s="248" t="s">
        <v>620</v>
      </c>
      <c r="O34" s="248"/>
      <c r="P34" s="249"/>
      <c r="Q34" s="248"/>
      <c r="R34" s="248"/>
    </row>
    <row r="35" spans="1:18" s="251" customFormat="1" ht="16.5">
      <c r="A35" s="267">
        <v>45296</v>
      </c>
      <c r="B35" s="248" t="s">
        <v>528</v>
      </c>
      <c r="C35" s="248" t="s">
        <v>75</v>
      </c>
      <c r="D35" s="248"/>
      <c r="E35" s="214">
        <v>20000</v>
      </c>
      <c r="F35" s="215"/>
      <c r="G35" s="216">
        <f t="shared" si="0"/>
        <v>12365541</v>
      </c>
      <c r="H35" s="248" t="s">
        <v>93</v>
      </c>
      <c r="I35" s="250"/>
      <c r="J35" s="248"/>
      <c r="K35" s="248"/>
      <c r="L35" s="248"/>
      <c r="M35" s="248"/>
      <c r="N35" s="248"/>
      <c r="O35" s="248"/>
      <c r="P35" s="249"/>
      <c r="Q35" s="248"/>
      <c r="R35" s="248"/>
    </row>
    <row r="36" spans="1:18" s="251" customFormat="1" ht="16.5">
      <c r="A36" s="267">
        <v>45296</v>
      </c>
      <c r="B36" s="248" t="s">
        <v>561</v>
      </c>
      <c r="C36" s="248" t="s">
        <v>34</v>
      </c>
      <c r="D36" s="248" t="s">
        <v>4</v>
      </c>
      <c r="E36" s="214"/>
      <c r="F36" s="215">
        <v>7000</v>
      </c>
      <c r="G36" s="216">
        <f t="shared" si="0"/>
        <v>12358541</v>
      </c>
      <c r="H36" s="248" t="s">
        <v>264</v>
      </c>
      <c r="I36" s="250" t="s">
        <v>394</v>
      </c>
      <c r="J36" s="248" t="s">
        <v>779</v>
      </c>
      <c r="K36" s="248" t="s">
        <v>198</v>
      </c>
      <c r="L36" s="248" t="s">
        <v>619</v>
      </c>
      <c r="M36" s="248" t="s">
        <v>647</v>
      </c>
      <c r="N36" s="248" t="s">
        <v>633</v>
      </c>
      <c r="O36" s="248"/>
      <c r="P36" s="249"/>
      <c r="Q36" s="248"/>
      <c r="R36" s="248"/>
    </row>
    <row r="37" spans="1:18" s="251" customFormat="1" ht="16.5">
      <c r="A37" s="267">
        <v>45296</v>
      </c>
      <c r="B37" s="250" t="s">
        <v>637</v>
      </c>
      <c r="C37" s="250" t="s">
        <v>451</v>
      </c>
      <c r="D37" s="248" t="s">
        <v>4</v>
      </c>
      <c r="E37" s="250"/>
      <c r="F37" s="250">
        <v>140000</v>
      </c>
      <c r="G37" s="216">
        <f t="shared" si="0"/>
        <v>12218541</v>
      </c>
      <c r="H37" s="250" t="s">
        <v>264</v>
      </c>
      <c r="I37" s="248" t="s">
        <v>446</v>
      </c>
      <c r="J37" s="248" t="s">
        <v>779</v>
      </c>
      <c r="K37" s="248" t="s">
        <v>198</v>
      </c>
      <c r="L37" s="248" t="s">
        <v>619</v>
      </c>
      <c r="M37" s="248" t="s">
        <v>648</v>
      </c>
      <c r="N37" s="248" t="s">
        <v>635</v>
      </c>
      <c r="O37" s="250"/>
      <c r="P37" s="249"/>
      <c r="Q37" s="248"/>
      <c r="R37" s="248"/>
    </row>
    <row r="38" spans="1:18" s="251" customFormat="1" ht="16.5">
      <c r="A38" s="267">
        <v>45296</v>
      </c>
      <c r="B38" s="250" t="s">
        <v>562</v>
      </c>
      <c r="C38" s="250" t="s">
        <v>34</v>
      </c>
      <c r="D38" s="248" t="s">
        <v>4</v>
      </c>
      <c r="E38" s="250"/>
      <c r="F38" s="250">
        <v>3500</v>
      </c>
      <c r="G38" s="216">
        <f t="shared" si="0"/>
        <v>12215041</v>
      </c>
      <c r="H38" s="250" t="s">
        <v>264</v>
      </c>
      <c r="I38" s="250" t="s">
        <v>394</v>
      </c>
      <c r="J38" s="248" t="s">
        <v>779</v>
      </c>
      <c r="K38" s="248" t="s">
        <v>198</v>
      </c>
      <c r="L38" s="248" t="s">
        <v>619</v>
      </c>
      <c r="M38" s="248" t="s">
        <v>649</v>
      </c>
      <c r="N38" s="248" t="s">
        <v>633</v>
      </c>
      <c r="O38" s="250"/>
      <c r="P38" s="249"/>
      <c r="Q38" s="248"/>
      <c r="R38" s="248"/>
    </row>
    <row r="39" spans="1:18" s="251" customFormat="1" ht="16.5">
      <c r="A39" s="268">
        <v>45296</v>
      </c>
      <c r="B39" s="251" t="s">
        <v>589</v>
      </c>
      <c r="C39" s="251" t="s">
        <v>34</v>
      </c>
      <c r="D39" s="248" t="s">
        <v>4</v>
      </c>
      <c r="E39" s="205"/>
      <c r="F39" s="205">
        <v>10000</v>
      </c>
      <c r="G39" s="216">
        <f t="shared" si="0"/>
        <v>12205041</v>
      </c>
      <c r="H39" s="251" t="s">
        <v>29</v>
      </c>
      <c r="I39" s="251" t="s">
        <v>587</v>
      </c>
      <c r="J39" s="248" t="s">
        <v>779</v>
      </c>
      <c r="K39" s="248" t="s">
        <v>198</v>
      </c>
      <c r="L39" s="248" t="s">
        <v>619</v>
      </c>
      <c r="M39" s="248" t="s">
        <v>650</v>
      </c>
      <c r="N39" s="248" t="s">
        <v>633</v>
      </c>
      <c r="P39" s="249"/>
      <c r="Q39" s="248"/>
      <c r="R39" s="248"/>
    </row>
    <row r="40" spans="1:18" s="251" customFormat="1" ht="16.5">
      <c r="A40" s="268">
        <v>45296</v>
      </c>
      <c r="B40" s="251" t="s">
        <v>590</v>
      </c>
      <c r="C40" s="251" t="s">
        <v>34</v>
      </c>
      <c r="D40" s="248" t="s">
        <v>4</v>
      </c>
      <c r="E40" s="205"/>
      <c r="F40" s="205">
        <v>3500</v>
      </c>
      <c r="G40" s="216">
        <f t="shared" si="0"/>
        <v>12201541</v>
      </c>
      <c r="H40" s="251" t="s">
        <v>29</v>
      </c>
      <c r="I40" s="251" t="s">
        <v>361</v>
      </c>
      <c r="J40" s="248" t="s">
        <v>779</v>
      </c>
      <c r="K40" s="248" t="s">
        <v>198</v>
      </c>
      <c r="L40" s="248" t="s">
        <v>619</v>
      </c>
      <c r="M40" s="248" t="s">
        <v>651</v>
      </c>
      <c r="N40" s="248" t="s">
        <v>633</v>
      </c>
      <c r="P40" s="249"/>
      <c r="Q40" s="248"/>
      <c r="R40" s="248"/>
    </row>
    <row r="41" spans="1:18" s="251" customFormat="1" ht="16.5">
      <c r="A41" s="268">
        <v>45296</v>
      </c>
      <c r="B41" s="251" t="s">
        <v>591</v>
      </c>
      <c r="C41" s="251" t="s">
        <v>335</v>
      </c>
      <c r="D41" s="248" t="s">
        <v>4</v>
      </c>
      <c r="E41" s="205"/>
      <c r="F41" s="205">
        <v>140000</v>
      </c>
      <c r="G41" s="216">
        <f t="shared" si="0"/>
        <v>12061541</v>
      </c>
      <c r="H41" s="251" t="s">
        <v>29</v>
      </c>
      <c r="I41" s="251" t="s">
        <v>396</v>
      </c>
      <c r="J41" s="248" t="s">
        <v>779</v>
      </c>
      <c r="K41" s="248" t="s">
        <v>198</v>
      </c>
      <c r="L41" s="248" t="s">
        <v>619</v>
      </c>
      <c r="M41" s="248" t="s">
        <v>652</v>
      </c>
      <c r="N41" s="248" t="s">
        <v>635</v>
      </c>
      <c r="P41" s="249"/>
      <c r="Q41" s="248"/>
      <c r="R41" s="248"/>
    </row>
    <row r="42" spans="1:18" s="251" customFormat="1" ht="16.5">
      <c r="A42" s="267">
        <v>45297</v>
      </c>
      <c r="B42" s="250" t="s">
        <v>560</v>
      </c>
      <c r="C42" s="250" t="s">
        <v>517</v>
      </c>
      <c r="D42" s="215"/>
      <c r="E42" s="250">
        <v>201000</v>
      </c>
      <c r="F42" s="250"/>
      <c r="G42" s="216">
        <f t="shared" si="0"/>
        <v>12262541</v>
      </c>
      <c r="H42" s="250" t="s">
        <v>264</v>
      </c>
      <c r="I42" s="250"/>
      <c r="J42" s="248"/>
      <c r="K42" s="248"/>
      <c r="L42" s="248"/>
      <c r="M42" s="248"/>
      <c r="N42" s="248"/>
      <c r="O42" s="250"/>
      <c r="P42" s="249"/>
      <c r="Q42" s="248"/>
      <c r="R42" s="248"/>
    </row>
    <row r="43" spans="1:18" s="251" customFormat="1" ht="16.5">
      <c r="A43" s="268">
        <v>45297</v>
      </c>
      <c r="B43" s="251" t="s">
        <v>588</v>
      </c>
      <c r="C43" s="251" t="s">
        <v>75</v>
      </c>
      <c r="E43" s="205">
        <v>201000</v>
      </c>
      <c r="F43" s="205"/>
      <c r="G43" s="216">
        <f t="shared" si="0"/>
        <v>12463541</v>
      </c>
      <c r="H43" s="251" t="s">
        <v>29</v>
      </c>
      <c r="M43" s="252"/>
      <c r="P43" s="249"/>
      <c r="Q43" s="248"/>
      <c r="R43" s="248"/>
    </row>
    <row r="44" spans="1:18" s="251" customFormat="1" ht="16.5">
      <c r="A44" s="267">
        <v>45299</v>
      </c>
      <c r="B44" s="248" t="s">
        <v>563</v>
      </c>
      <c r="C44" s="248" t="s">
        <v>451</v>
      </c>
      <c r="D44" s="248" t="s">
        <v>4</v>
      </c>
      <c r="E44" s="214"/>
      <c r="F44" s="215">
        <v>45000</v>
      </c>
      <c r="G44" s="216">
        <f t="shared" si="0"/>
        <v>12418541</v>
      </c>
      <c r="H44" s="248" t="s">
        <v>264</v>
      </c>
      <c r="I44" s="250" t="s">
        <v>394</v>
      </c>
      <c r="J44" s="248" t="s">
        <v>779</v>
      </c>
      <c r="K44" s="248" t="s">
        <v>198</v>
      </c>
      <c r="L44" s="248" t="s">
        <v>619</v>
      </c>
      <c r="M44" s="248" t="s">
        <v>653</v>
      </c>
      <c r="N44" s="248" t="s">
        <v>635</v>
      </c>
      <c r="O44" s="248"/>
      <c r="P44" s="249"/>
      <c r="Q44" s="248"/>
      <c r="R44" s="248"/>
    </row>
    <row r="45" spans="1:18" s="251" customFormat="1" ht="16.5">
      <c r="A45" s="267">
        <v>45299</v>
      </c>
      <c r="B45" s="248" t="s">
        <v>564</v>
      </c>
      <c r="C45" s="248" t="s">
        <v>34</v>
      </c>
      <c r="D45" s="248" t="s">
        <v>4</v>
      </c>
      <c r="E45" s="214"/>
      <c r="F45" s="215">
        <v>7000</v>
      </c>
      <c r="G45" s="216">
        <f t="shared" si="0"/>
        <v>12411541</v>
      </c>
      <c r="H45" s="248" t="s">
        <v>264</v>
      </c>
      <c r="I45" s="250" t="s">
        <v>394</v>
      </c>
      <c r="J45" s="248" t="s">
        <v>779</v>
      </c>
      <c r="K45" s="248" t="s">
        <v>198</v>
      </c>
      <c r="L45" s="248" t="s">
        <v>619</v>
      </c>
      <c r="M45" s="248" t="s">
        <v>654</v>
      </c>
      <c r="N45" s="248" t="s">
        <v>633</v>
      </c>
      <c r="O45" s="248"/>
      <c r="P45" s="249"/>
      <c r="Q45" s="248"/>
      <c r="R45" s="248"/>
    </row>
    <row r="46" spans="1:18" s="251" customFormat="1" ht="16.5">
      <c r="A46" s="267">
        <v>45299</v>
      </c>
      <c r="B46" s="248" t="s">
        <v>420</v>
      </c>
      <c r="C46" s="214" t="s">
        <v>169</v>
      </c>
      <c r="D46" s="215" t="s">
        <v>153</v>
      </c>
      <c r="E46" s="248"/>
      <c r="F46" s="250">
        <v>223375</v>
      </c>
      <c r="G46" s="216">
        <f t="shared" si="0"/>
        <v>12188166</v>
      </c>
      <c r="H46" s="250" t="s">
        <v>147</v>
      </c>
      <c r="I46" s="248">
        <v>3667445</v>
      </c>
      <c r="J46" s="251" t="s">
        <v>349</v>
      </c>
      <c r="K46" s="251" t="s">
        <v>198</v>
      </c>
      <c r="L46" s="251" t="s">
        <v>619</v>
      </c>
      <c r="M46" s="248" t="s">
        <v>655</v>
      </c>
      <c r="N46" s="248" t="s">
        <v>625</v>
      </c>
      <c r="O46" s="248"/>
      <c r="P46" s="249"/>
      <c r="Q46" s="248"/>
      <c r="R46" s="248"/>
    </row>
    <row r="47" spans="1:18" s="251" customFormat="1" ht="16.5">
      <c r="A47" s="267">
        <v>45299</v>
      </c>
      <c r="B47" s="262" t="s">
        <v>421</v>
      </c>
      <c r="C47" s="250" t="s">
        <v>169</v>
      </c>
      <c r="D47" s="250" t="s">
        <v>153</v>
      </c>
      <c r="E47" s="250"/>
      <c r="F47" s="250">
        <v>103493</v>
      </c>
      <c r="G47" s="216">
        <f t="shared" si="0"/>
        <v>12084673</v>
      </c>
      <c r="H47" s="250" t="s">
        <v>147</v>
      </c>
      <c r="I47" s="248">
        <v>3667445</v>
      </c>
      <c r="J47" s="251" t="s">
        <v>349</v>
      </c>
      <c r="K47" s="251" t="s">
        <v>198</v>
      </c>
      <c r="L47" s="251" t="s">
        <v>619</v>
      </c>
      <c r="M47" s="248" t="s">
        <v>656</v>
      </c>
      <c r="N47" s="248" t="s">
        <v>625</v>
      </c>
      <c r="O47" s="250"/>
      <c r="P47" s="249"/>
      <c r="Q47" s="248"/>
      <c r="R47" s="248"/>
    </row>
    <row r="48" spans="1:18" s="251" customFormat="1" ht="16.5">
      <c r="A48" s="267">
        <v>45299</v>
      </c>
      <c r="B48" s="248" t="s">
        <v>422</v>
      </c>
      <c r="C48" s="214" t="s">
        <v>169</v>
      </c>
      <c r="D48" s="215" t="s">
        <v>153</v>
      </c>
      <c r="E48" s="248"/>
      <c r="F48" s="250">
        <v>103493</v>
      </c>
      <c r="G48" s="216">
        <f t="shared" si="0"/>
        <v>11981180</v>
      </c>
      <c r="H48" s="250" t="s">
        <v>147</v>
      </c>
      <c r="I48" s="248">
        <v>3667445</v>
      </c>
      <c r="J48" s="251" t="s">
        <v>349</v>
      </c>
      <c r="K48" s="251" t="s">
        <v>198</v>
      </c>
      <c r="L48" s="251" t="s">
        <v>619</v>
      </c>
      <c r="M48" s="248" t="s">
        <v>657</v>
      </c>
      <c r="N48" s="248" t="s">
        <v>625</v>
      </c>
      <c r="O48" s="248"/>
      <c r="P48" s="249"/>
      <c r="Q48" s="248"/>
      <c r="R48" s="248"/>
    </row>
    <row r="49" spans="1:18" s="251" customFormat="1" ht="16.5">
      <c r="A49" s="267">
        <v>45299</v>
      </c>
      <c r="B49" s="248" t="s">
        <v>423</v>
      </c>
      <c r="C49" s="214" t="s">
        <v>169</v>
      </c>
      <c r="D49" s="215" t="s">
        <v>153</v>
      </c>
      <c r="E49" s="248"/>
      <c r="F49" s="250">
        <v>103493</v>
      </c>
      <c r="G49" s="216">
        <f t="shared" si="0"/>
        <v>11877687</v>
      </c>
      <c r="H49" s="250" t="s">
        <v>147</v>
      </c>
      <c r="I49" s="248">
        <v>3667445</v>
      </c>
      <c r="J49" s="251" t="s">
        <v>349</v>
      </c>
      <c r="K49" s="251" t="s">
        <v>198</v>
      </c>
      <c r="L49" s="251" t="s">
        <v>619</v>
      </c>
      <c r="M49" s="248" t="s">
        <v>658</v>
      </c>
      <c r="N49" s="248" t="s">
        <v>625</v>
      </c>
      <c r="O49" s="248"/>
      <c r="P49" s="249"/>
      <c r="Q49" s="248"/>
      <c r="R49" s="248"/>
    </row>
    <row r="50" spans="1:18" s="251" customFormat="1" ht="16.5">
      <c r="A50" s="267">
        <v>45299</v>
      </c>
      <c r="B50" s="248" t="s">
        <v>424</v>
      </c>
      <c r="C50" s="214" t="s">
        <v>169</v>
      </c>
      <c r="D50" s="215" t="s">
        <v>2</v>
      </c>
      <c r="E50" s="248"/>
      <c r="F50" s="250">
        <v>126897</v>
      </c>
      <c r="G50" s="216">
        <f t="shared" si="0"/>
        <v>11750790</v>
      </c>
      <c r="H50" s="250" t="s">
        <v>147</v>
      </c>
      <c r="I50" s="248">
        <v>3667445</v>
      </c>
      <c r="J50" s="251" t="s">
        <v>349</v>
      </c>
      <c r="K50" s="251" t="s">
        <v>198</v>
      </c>
      <c r="L50" s="251" t="s">
        <v>619</v>
      </c>
      <c r="M50" s="248" t="s">
        <v>659</v>
      </c>
      <c r="N50" s="248" t="s">
        <v>626</v>
      </c>
      <c r="O50" s="248"/>
      <c r="P50" s="249"/>
      <c r="Q50" s="248"/>
      <c r="R50" s="248"/>
    </row>
    <row r="51" spans="1:18" s="251" customFormat="1" ht="16.5">
      <c r="A51" s="267">
        <v>45299</v>
      </c>
      <c r="B51" s="248" t="s">
        <v>425</v>
      </c>
      <c r="C51" s="214" t="s">
        <v>169</v>
      </c>
      <c r="D51" s="215" t="s">
        <v>314</v>
      </c>
      <c r="E51" s="248"/>
      <c r="F51" s="250">
        <v>178550</v>
      </c>
      <c r="G51" s="216">
        <f t="shared" si="0"/>
        <v>11572240</v>
      </c>
      <c r="H51" s="250" t="s">
        <v>147</v>
      </c>
      <c r="I51" s="248">
        <v>3667445</v>
      </c>
      <c r="J51" s="251" t="s">
        <v>349</v>
      </c>
      <c r="K51" s="251" t="s">
        <v>198</v>
      </c>
      <c r="L51" s="251" t="s">
        <v>619</v>
      </c>
      <c r="M51" s="248" t="s">
        <v>660</v>
      </c>
      <c r="N51" s="248" t="s">
        <v>626</v>
      </c>
      <c r="O51" s="248"/>
      <c r="P51" s="249"/>
      <c r="Q51" s="248"/>
      <c r="R51" s="248"/>
    </row>
    <row r="52" spans="1:18" s="251" customFormat="1" ht="16.5">
      <c r="A52" s="267">
        <v>45299</v>
      </c>
      <c r="B52" s="215" t="s">
        <v>426</v>
      </c>
      <c r="C52" s="214" t="s">
        <v>169</v>
      </c>
      <c r="D52" s="215" t="s">
        <v>154</v>
      </c>
      <c r="E52" s="248"/>
      <c r="F52" s="250">
        <v>185155</v>
      </c>
      <c r="G52" s="216">
        <f t="shared" si="0"/>
        <v>11387085</v>
      </c>
      <c r="H52" s="250" t="s">
        <v>147</v>
      </c>
      <c r="I52" s="248">
        <v>3667445</v>
      </c>
      <c r="J52" s="251" t="s">
        <v>349</v>
      </c>
      <c r="K52" s="251" t="s">
        <v>198</v>
      </c>
      <c r="L52" s="251" t="s">
        <v>619</v>
      </c>
      <c r="M52" s="248" t="s">
        <v>661</v>
      </c>
      <c r="N52" s="248" t="s">
        <v>627</v>
      </c>
      <c r="O52" s="248"/>
      <c r="P52" s="249"/>
      <c r="Q52" s="248"/>
      <c r="R52" s="248"/>
    </row>
    <row r="53" spans="1:18" s="251" customFormat="1" ht="16.5">
      <c r="A53" s="267">
        <v>45301</v>
      </c>
      <c r="B53" s="248" t="s">
        <v>370</v>
      </c>
      <c r="C53" s="248" t="s">
        <v>173</v>
      </c>
      <c r="D53" s="248" t="s">
        <v>314</v>
      </c>
      <c r="E53" s="214"/>
      <c r="F53" s="214">
        <v>93559</v>
      </c>
      <c r="G53" s="216">
        <f t="shared" si="0"/>
        <v>11293526</v>
      </c>
      <c r="H53" s="248" t="s">
        <v>25</v>
      </c>
      <c r="I53" s="250" t="s">
        <v>361</v>
      </c>
      <c r="J53" s="248" t="s">
        <v>349</v>
      </c>
      <c r="K53" s="248" t="s">
        <v>198</v>
      </c>
      <c r="L53" s="248" t="s">
        <v>619</v>
      </c>
      <c r="M53" s="248" t="s">
        <v>662</v>
      </c>
      <c r="N53" s="248" t="s">
        <v>630</v>
      </c>
      <c r="O53" s="248"/>
      <c r="P53" s="249"/>
      <c r="Q53" s="248"/>
      <c r="R53" s="248"/>
    </row>
    <row r="54" spans="1:18" s="251" customFormat="1" ht="16.5">
      <c r="A54" s="267">
        <v>45301</v>
      </c>
      <c r="B54" s="248" t="s">
        <v>371</v>
      </c>
      <c r="C54" s="248" t="s">
        <v>173</v>
      </c>
      <c r="D54" s="248" t="s">
        <v>314</v>
      </c>
      <c r="E54" s="214"/>
      <c r="F54" s="215">
        <v>18732</v>
      </c>
      <c r="G54" s="216">
        <f t="shared" si="0"/>
        <v>11274794</v>
      </c>
      <c r="H54" s="248" t="s">
        <v>25</v>
      </c>
      <c r="I54" s="250" t="s">
        <v>361</v>
      </c>
      <c r="J54" s="248" t="s">
        <v>779</v>
      </c>
      <c r="K54" s="248" t="s">
        <v>197</v>
      </c>
      <c r="L54" s="248" t="s">
        <v>619</v>
      </c>
      <c r="M54" s="248"/>
      <c r="N54" s="248"/>
      <c r="O54" s="248"/>
      <c r="P54" s="249"/>
      <c r="Q54" s="248"/>
      <c r="R54" s="248"/>
    </row>
    <row r="55" spans="1:18" s="251" customFormat="1" ht="16.5">
      <c r="A55" s="267">
        <v>45301</v>
      </c>
      <c r="B55" s="248" t="s">
        <v>293</v>
      </c>
      <c r="C55" s="248" t="s">
        <v>75</v>
      </c>
      <c r="D55" s="248"/>
      <c r="E55" s="214"/>
      <c r="F55" s="215">
        <v>86000</v>
      </c>
      <c r="G55" s="216">
        <f t="shared" si="0"/>
        <v>11188794</v>
      </c>
      <c r="H55" s="248" t="s">
        <v>25</v>
      </c>
      <c r="I55" s="250"/>
      <c r="J55" s="248"/>
      <c r="K55" s="248"/>
      <c r="L55" s="248"/>
      <c r="M55" s="248"/>
      <c r="N55" s="248"/>
      <c r="O55" s="248"/>
      <c r="P55" s="249"/>
      <c r="Q55" s="248"/>
      <c r="R55" s="248"/>
    </row>
    <row r="56" spans="1:18" s="283" customFormat="1" ht="16.5">
      <c r="A56" s="267">
        <v>45301</v>
      </c>
      <c r="B56" s="248" t="s">
        <v>372</v>
      </c>
      <c r="C56" s="248" t="s">
        <v>369</v>
      </c>
      <c r="D56" s="248" t="s">
        <v>314</v>
      </c>
      <c r="E56" s="214"/>
      <c r="F56" s="215">
        <v>30000</v>
      </c>
      <c r="G56" s="216">
        <f t="shared" si="0"/>
        <v>11158794</v>
      </c>
      <c r="H56" s="248" t="s">
        <v>25</v>
      </c>
      <c r="I56" s="248" t="s">
        <v>361</v>
      </c>
      <c r="J56" s="248" t="s">
        <v>349</v>
      </c>
      <c r="K56" s="248" t="s">
        <v>198</v>
      </c>
      <c r="L56" s="248" t="s">
        <v>619</v>
      </c>
      <c r="M56" s="248" t="s">
        <v>663</v>
      </c>
      <c r="N56" s="248" t="s">
        <v>620</v>
      </c>
      <c r="O56" s="248"/>
      <c r="P56" s="284"/>
      <c r="Q56" s="282"/>
      <c r="R56" s="282"/>
    </row>
    <row r="57" spans="1:18" s="283" customFormat="1" ht="16.5">
      <c r="A57" s="267">
        <v>45301</v>
      </c>
      <c r="B57" s="248" t="s">
        <v>480</v>
      </c>
      <c r="C57" s="248" t="s">
        <v>75</v>
      </c>
      <c r="D57" s="248"/>
      <c r="E57" s="214">
        <v>86000</v>
      </c>
      <c r="F57" s="215"/>
      <c r="G57" s="216">
        <f t="shared" si="0"/>
        <v>11244794</v>
      </c>
      <c r="H57" s="248" t="s">
        <v>293</v>
      </c>
      <c r="I57" s="250"/>
      <c r="J57" s="248"/>
      <c r="K57" s="248"/>
      <c r="L57" s="248"/>
      <c r="M57" s="248"/>
      <c r="N57" s="248"/>
      <c r="O57" s="248"/>
      <c r="P57" s="284"/>
      <c r="Q57" s="282"/>
      <c r="R57" s="282"/>
    </row>
    <row r="58" spans="1:18" s="283" customFormat="1" ht="16.5">
      <c r="A58" s="267">
        <v>45301</v>
      </c>
      <c r="B58" s="248" t="s">
        <v>481</v>
      </c>
      <c r="C58" s="248" t="s">
        <v>308</v>
      </c>
      <c r="D58" s="248" t="s">
        <v>153</v>
      </c>
      <c r="E58" s="214"/>
      <c r="F58" s="215">
        <v>8000</v>
      </c>
      <c r="G58" s="216">
        <f t="shared" si="0"/>
        <v>11236794</v>
      </c>
      <c r="H58" s="248" t="s">
        <v>293</v>
      </c>
      <c r="I58" s="250" t="s">
        <v>394</v>
      </c>
      <c r="J58" s="248" t="s">
        <v>779</v>
      </c>
      <c r="K58" s="248" t="s">
        <v>198</v>
      </c>
      <c r="L58" s="248" t="s">
        <v>619</v>
      </c>
      <c r="M58" s="248" t="s">
        <v>664</v>
      </c>
      <c r="N58" s="248" t="s">
        <v>633</v>
      </c>
      <c r="O58" s="248"/>
      <c r="P58" s="284"/>
      <c r="Q58" s="282"/>
      <c r="R58" s="282"/>
    </row>
    <row r="59" spans="1:18" s="283" customFormat="1" ht="16.5">
      <c r="A59" s="267">
        <v>45302</v>
      </c>
      <c r="B59" s="250" t="s">
        <v>29</v>
      </c>
      <c r="C59" s="250" t="s">
        <v>75</v>
      </c>
      <c r="D59" s="215"/>
      <c r="E59" s="250"/>
      <c r="F59" s="250">
        <v>150000</v>
      </c>
      <c r="G59" s="216">
        <f t="shared" si="0"/>
        <v>11086794</v>
      </c>
      <c r="H59" s="250" t="s">
        <v>25</v>
      </c>
      <c r="I59" s="250"/>
      <c r="J59" s="248"/>
      <c r="K59" s="248"/>
      <c r="L59" s="248"/>
      <c r="M59" s="248"/>
      <c r="N59" s="248"/>
      <c r="O59" s="250"/>
      <c r="P59" s="284"/>
      <c r="Q59" s="282"/>
      <c r="R59" s="282"/>
    </row>
    <row r="60" spans="1:18" s="283" customFormat="1" ht="16.5">
      <c r="A60" s="267">
        <v>45302</v>
      </c>
      <c r="B60" s="248" t="s">
        <v>264</v>
      </c>
      <c r="C60" s="214" t="s">
        <v>75</v>
      </c>
      <c r="D60" s="215"/>
      <c r="E60" s="251"/>
      <c r="F60" s="250">
        <v>150000</v>
      </c>
      <c r="G60" s="216">
        <f t="shared" si="0"/>
        <v>10936794</v>
      </c>
      <c r="H60" s="248" t="s">
        <v>25</v>
      </c>
      <c r="I60" s="248"/>
      <c r="J60" s="248"/>
      <c r="K60" s="248"/>
      <c r="L60" s="248"/>
      <c r="M60" s="248"/>
      <c r="N60" s="248"/>
      <c r="O60" s="248"/>
      <c r="P60" s="284"/>
      <c r="Q60" s="282"/>
      <c r="R60" s="282"/>
    </row>
    <row r="61" spans="1:18" s="283" customFormat="1" ht="16.5">
      <c r="A61" s="267">
        <v>45302</v>
      </c>
      <c r="B61" s="248" t="s">
        <v>368</v>
      </c>
      <c r="C61" s="248" t="s">
        <v>369</v>
      </c>
      <c r="D61" s="248" t="s">
        <v>314</v>
      </c>
      <c r="E61" s="251"/>
      <c r="F61" s="250">
        <v>9000</v>
      </c>
      <c r="G61" s="216">
        <f t="shared" si="0"/>
        <v>10927794</v>
      </c>
      <c r="H61" s="248" t="s">
        <v>25</v>
      </c>
      <c r="I61" s="248" t="s">
        <v>361</v>
      </c>
      <c r="J61" s="248" t="s">
        <v>349</v>
      </c>
      <c r="K61" s="248" t="s">
        <v>198</v>
      </c>
      <c r="L61" s="248" t="s">
        <v>619</v>
      </c>
      <c r="M61" s="248" t="s">
        <v>665</v>
      </c>
      <c r="N61" s="248" t="s">
        <v>620</v>
      </c>
      <c r="O61" s="248"/>
      <c r="P61" s="284"/>
      <c r="Q61" s="282"/>
      <c r="R61" s="282"/>
    </row>
    <row r="62" spans="1:18" s="283" customFormat="1" ht="16.5">
      <c r="A62" s="267">
        <v>45302</v>
      </c>
      <c r="B62" s="248" t="s">
        <v>373</v>
      </c>
      <c r="C62" s="248" t="s">
        <v>75</v>
      </c>
      <c r="D62" s="248"/>
      <c r="E62" s="214">
        <v>40000</v>
      </c>
      <c r="F62" s="215"/>
      <c r="G62" s="216">
        <f t="shared" si="0"/>
        <v>10967794</v>
      </c>
      <c r="H62" s="248" t="s">
        <v>25</v>
      </c>
      <c r="I62" s="250"/>
      <c r="J62" s="248"/>
      <c r="K62" s="248"/>
      <c r="L62" s="248"/>
      <c r="M62" s="248"/>
      <c r="N62" s="248"/>
      <c r="O62" s="248"/>
      <c r="P62" s="284"/>
      <c r="Q62" s="282"/>
      <c r="R62" s="282"/>
    </row>
    <row r="63" spans="1:18" s="251" customFormat="1" ht="16.5">
      <c r="A63" s="267">
        <v>45302</v>
      </c>
      <c r="B63" s="248" t="s">
        <v>482</v>
      </c>
      <c r="C63" s="248" t="s">
        <v>308</v>
      </c>
      <c r="D63" s="248" t="s">
        <v>153</v>
      </c>
      <c r="E63" s="214"/>
      <c r="F63" s="215">
        <v>3500</v>
      </c>
      <c r="G63" s="216">
        <f t="shared" si="0"/>
        <v>10964294</v>
      </c>
      <c r="H63" s="248" t="s">
        <v>293</v>
      </c>
      <c r="I63" s="250" t="s">
        <v>394</v>
      </c>
      <c r="J63" s="248" t="s">
        <v>779</v>
      </c>
      <c r="K63" s="248" t="s">
        <v>198</v>
      </c>
      <c r="L63" s="248" t="s">
        <v>619</v>
      </c>
      <c r="M63" s="248" t="s">
        <v>666</v>
      </c>
      <c r="N63" s="248" t="s">
        <v>633</v>
      </c>
      <c r="O63" s="248"/>
      <c r="P63" s="249"/>
      <c r="Q63" s="248"/>
      <c r="R63" s="248"/>
    </row>
    <row r="64" spans="1:18" s="251" customFormat="1" ht="16.5">
      <c r="A64" s="267">
        <v>45302</v>
      </c>
      <c r="B64" s="248" t="s">
        <v>493</v>
      </c>
      <c r="C64" s="248" t="s">
        <v>335</v>
      </c>
      <c r="D64" s="248" t="s">
        <v>153</v>
      </c>
      <c r="E64" s="214"/>
      <c r="F64" s="215">
        <v>80000</v>
      </c>
      <c r="G64" s="216">
        <f t="shared" si="0"/>
        <v>10884294</v>
      </c>
      <c r="H64" s="248" t="s">
        <v>293</v>
      </c>
      <c r="I64" s="250" t="s">
        <v>394</v>
      </c>
      <c r="J64" s="248" t="s">
        <v>779</v>
      </c>
      <c r="K64" s="248" t="s">
        <v>198</v>
      </c>
      <c r="L64" s="248" t="s">
        <v>619</v>
      </c>
      <c r="M64" s="248" t="s">
        <v>667</v>
      </c>
      <c r="N64" s="248" t="s">
        <v>635</v>
      </c>
      <c r="O64" s="248"/>
      <c r="P64" s="249"/>
      <c r="Q64" s="248"/>
      <c r="R64" s="248"/>
    </row>
    <row r="65" spans="1:18" s="251" customFormat="1" ht="16.5">
      <c r="A65" s="267">
        <v>45302</v>
      </c>
      <c r="B65" s="248" t="s">
        <v>565</v>
      </c>
      <c r="C65" s="248" t="s">
        <v>451</v>
      </c>
      <c r="D65" s="248" t="s">
        <v>4</v>
      </c>
      <c r="E65" s="214"/>
      <c r="F65" s="215">
        <v>45000</v>
      </c>
      <c r="G65" s="216">
        <f t="shared" si="0"/>
        <v>10839294</v>
      </c>
      <c r="H65" s="248" t="s">
        <v>264</v>
      </c>
      <c r="I65" s="250" t="s">
        <v>394</v>
      </c>
      <c r="J65" s="248" t="s">
        <v>779</v>
      </c>
      <c r="K65" s="248" t="s">
        <v>198</v>
      </c>
      <c r="L65" s="248" t="s">
        <v>619</v>
      </c>
      <c r="M65" s="248" t="s">
        <v>668</v>
      </c>
      <c r="N65" s="248" t="s">
        <v>635</v>
      </c>
      <c r="O65" s="248"/>
      <c r="P65" s="249"/>
      <c r="Q65" s="248"/>
      <c r="R65" s="248"/>
    </row>
    <row r="66" spans="1:18" s="251" customFormat="1" ht="16.5">
      <c r="A66" s="267">
        <v>45302</v>
      </c>
      <c r="B66" s="248" t="s">
        <v>566</v>
      </c>
      <c r="C66" s="248" t="s">
        <v>34</v>
      </c>
      <c r="D66" s="248" t="s">
        <v>4</v>
      </c>
      <c r="E66" s="214"/>
      <c r="F66" s="215">
        <v>2000</v>
      </c>
      <c r="G66" s="216">
        <f t="shared" si="0"/>
        <v>10837294</v>
      </c>
      <c r="H66" s="248" t="s">
        <v>264</v>
      </c>
      <c r="I66" s="248" t="s">
        <v>394</v>
      </c>
      <c r="J66" s="248" t="s">
        <v>779</v>
      </c>
      <c r="K66" s="248" t="s">
        <v>198</v>
      </c>
      <c r="L66" s="248" t="s">
        <v>619</v>
      </c>
      <c r="M66" s="248" t="s">
        <v>669</v>
      </c>
      <c r="N66" s="248" t="s">
        <v>633</v>
      </c>
      <c r="O66" s="248"/>
      <c r="P66" s="249"/>
      <c r="Q66" s="248"/>
      <c r="R66" s="248"/>
    </row>
    <row r="67" spans="1:18" s="251" customFormat="1" ht="16.5">
      <c r="A67" s="267">
        <v>45302</v>
      </c>
      <c r="B67" s="248" t="s">
        <v>560</v>
      </c>
      <c r="C67" s="248" t="s">
        <v>517</v>
      </c>
      <c r="D67" s="215"/>
      <c r="E67" s="214">
        <v>150000</v>
      </c>
      <c r="F67" s="215"/>
      <c r="G67" s="216">
        <f t="shared" si="0"/>
        <v>10987294</v>
      </c>
      <c r="H67" s="248" t="s">
        <v>264</v>
      </c>
      <c r="I67" s="250"/>
      <c r="J67" s="248"/>
      <c r="K67" s="248"/>
      <c r="L67" s="248"/>
      <c r="M67" s="248"/>
      <c r="N67" s="248"/>
      <c r="O67" s="248"/>
      <c r="P67" s="249"/>
      <c r="Q67" s="248"/>
      <c r="R67" s="248"/>
    </row>
    <row r="68" spans="1:18" s="251" customFormat="1" ht="16.5">
      <c r="A68" s="268">
        <v>45302</v>
      </c>
      <c r="B68" s="251" t="s">
        <v>588</v>
      </c>
      <c r="C68" s="251" t="s">
        <v>75</v>
      </c>
      <c r="E68" s="205">
        <v>150000</v>
      </c>
      <c r="F68" s="205"/>
      <c r="G68" s="216">
        <f t="shared" si="0"/>
        <v>11137294</v>
      </c>
      <c r="H68" s="251" t="s">
        <v>29</v>
      </c>
      <c r="M68" s="252"/>
      <c r="P68" s="249"/>
      <c r="Q68" s="248"/>
      <c r="R68" s="248"/>
    </row>
    <row r="69" spans="1:18" s="251" customFormat="1" ht="16.5">
      <c r="A69" s="268">
        <v>45302</v>
      </c>
      <c r="B69" s="253" t="s">
        <v>592</v>
      </c>
      <c r="C69" s="251" t="s">
        <v>75</v>
      </c>
      <c r="F69" s="209">
        <v>40000</v>
      </c>
      <c r="G69" s="216">
        <f t="shared" si="0"/>
        <v>11097294</v>
      </c>
      <c r="H69" s="251" t="s">
        <v>29</v>
      </c>
      <c r="P69" s="249"/>
      <c r="Q69" s="248"/>
      <c r="R69" s="248"/>
    </row>
    <row r="70" spans="1:18" s="251" customFormat="1" ht="16.5">
      <c r="A70" s="267">
        <v>45303</v>
      </c>
      <c r="B70" s="248" t="s">
        <v>374</v>
      </c>
      <c r="C70" s="248" t="s">
        <v>375</v>
      </c>
      <c r="D70" s="248" t="s">
        <v>153</v>
      </c>
      <c r="E70" s="214"/>
      <c r="F70" s="215">
        <v>76000</v>
      </c>
      <c r="G70" s="216">
        <f t="shared" si="0"/>
        <v>11021294</v>
      </c>
      <c r="H70" s="248" t="s">
        <v>25</v>
      </c>
      <c r="I70" s="250" t="s">
        <v>394</v>
      </c>
      <c r="J70" s="248" t="s">
        <v>779</v>
      </c>
      <c r="K70" s="248" t="s">
        <v>197</v>
      </c>
      <c r="L70" s="248" t="s">
        <v>619</v>
      </c>
      <c r="M70" s="248"/>
      <c r="N70" s="248"/>
      <c r="O70" s="248"/>
      <c r="P70" s="249"/>
      <c r="Q70" s="248"/>
      <c r="R70" s="248"/>
    </row>
    <row r="71" spans="1:18" s="251" customFormat="1" ht="16.5">
      <c r="A71" s="267">
        <v>45303</v>
      </c>
      <c r="B71" s="248" t="s">
        <v>293</v>
      </c>
      <c r="C71" s="248" t="s">
        <v>75</v>
      </c>
      <c r="D71" s="248"/>
      <c r="E71" s="214"/>
      <c r="F71" s="215">
        <v>150000</v>
      </c>
      <c r="G71" s="216">
        <f t="shared" si="0"/>
        <v>10871294</v>
      </c>
      <c r="H71" s="248" t="s">
        <v>25</v>
      </c>
      <c r="I71" s="250"/>
      <c r="J71" s="248"/>
      <c r="K71" s="248"/>
      <c r="L71" s="248"/>
      <c r="M71" s="248"/>
      <c r="N71" s="248"/>
      <c r="O71" s="248"/>
      <c r="P71" s="249"/>
      <c r="Q71" s="248"/>
      <c r="R71" s="248"/>
    </row>
    <row r="72" spans="1:18" s="251" customFormat="1" ht="16.5">
      <c r="A72" s="267">
        <v>45303</v>
      </c>
      <c r="B72" s="248" t="s">
        <v>376</v>
      </c>
      <c r="C72" s="248" t="s">
        <v>75</v>
      </c>
      <c r="D72" s="248"/>
      <c r="E72" s="214"/>
      <c r="F72" s="215">
        <v>148000</v>
      </c>
      <c r="G72" s="216">
        <f t="shared" si="0"/>
        <v>10723294</v>
      </c>
      <c r="H72" s="248" t="s">
        <v>25</v>
      </c>
      <c r="I72" s="250"/>
      <c r="J72" s="248"/>
      <c r="K72" s="248"/>
      <c r="L72" s="248"/>
      <c r="M72" s="248"/>
      <c r="N72" s="248"/>
      <c r="O72" s="248"/>
      <c r="P72" s="249"/>
      <c r="Q72" s="248"/>
      <c r="R72" s="248"/>
    </row>
    <row r="73" spans="1:18" s="251" customFormat="1" ht="16.5">
      <c r="A73" s="267">
        <v>45303</v>
      </c>
      <c r="B73" s="248" t="s">
        <v>294</v>
      </c>
      <c r="C73" s="248" t="s">
        <v>75</v>
      </c>
      <c r="D73" s="248"/>
      <c r="E73" s="214"/>
      <c r="F73" s="215">
        <v>188000</v>
      </c>
      <c r="G73" s="216">
        <f t="shared" si="0"/>
        <v>10535294</v>
      </c>
      <c r="H73" s="248" t="s">
        <v>25</v>
      </c>
      <c r="I73" s="250"/>
      <c r="J73" s="248"/>
      <c r="K73" s="248"/>
      <c r="L73" s="248"/>
      <c r="M73" s="248"/>
      <c r="N73" s="248"/>
      <c r="O73" s="248"/>
      <c r="P73" s="249"/>
      <c r="Q73" s="248"/>
      <c r="R73" s="248"/>
    </row>
    <row r="74" spans="1:18" s="251" customFormat="1" ht="16.5">
      <c r="A74" s="267">
        <v>45303</v>
      </c>
      <c r="B74" s="248" t="s">
        <v>301</v>
      </c>
      <c r="C74" s="248" t="s">
        <v>75</v>
      </c>
      <c r="D74" s="248"/>
      <c r="E74" s="214"/>
      <c r="F74" s="215">
        <v>148000</v>
      </c>
      <c r="G74" s="216">
        <f t="shared" si="0"/>
        <v>10387294</v>
      </c>
      <c r="H74" s="248" t="s">
        <v>25</v>
      </c>
      <c r="I74" s="250"/>
      <c r="J74" s="248"/>
      <c r="K74" s="248"/>
      <c r="L74" s="248"/>
      <c r="M74" s="248"/>
      <c r="N74" s="248"/>
      <c r="O74" s="248"/>
      <c r="P74" s="249"/>
      <c r="Q74" s="248"/>
      <c r="R74" s="248"/>
    </row>
    <row r="75" spans="1:18" s="251" customFormat="1" ht="16.5">
      <c r="A75" s="267">
        <v>45303</v>
      </c>
      <c r="B75" s="248" t="s">
        <v>196</v>
      </c>
      <c r="C75" s="248" t="s">
        <v>75</v>
      </c>
      <c r="D75" s="248"/>
      <c r="E75" s="214"/>
      <c r="F75" s="215">
        <v>94000</v>
      </c>
      <c r="G75" s="216">
        <f t="shared" si="0"/>
        <v>10293294</v>
      </c>
      <c r="H75" s="248" t="s">
        <v>25</v>
      </c>
      <c r="I75" s="250"/>
      <c r="J75" s="248"/>
      <c r="K75" s="248"/>
      <c r="L75" s="248"/>
      <c r="M75" s="248"/>
      <c r="N75" s="248"/>
      <c r="O75" s="248"/>
      <c r="P75" s="249"/>
      <c r="Q75" s="248"/>
      <c r="R75" s="248"/>
    </row>
    <row r="76" spans="1:18" s="251" customFormat="1" ht="16.5">
      <c r="A76" s="267">
        <v>45303</v>
      </c>
      <c r="B76" s="248" t="s">
        <v>307</v>
      </c>
      <c r="C76" s="248" t="s">
        <v>75</v>
      </c>
      <c r="D76" s="248"/>
      <c r="E76" s="214"/>
      <c r="F76" s="215">
        <v>100000</v>
      </c>
      <c r="G76" s="216">
        <f t="shared" si="0"/>
        <v>10193294</v>
      </c>
      <c r="H76" s="248" t="s">
        <v>25</v>
      </c>
      <c r="I76" s="250"/>
      <c r="J76" s="248"/>
      <c r="K76" s="248"/>
      <c r="L76" s="248"/>
      <c r="M76" s="248"/>
      <c r="N76" s="248"/>
      <c r="O76" s="248"/>
      <c r="P76" s="249"/>
      <c r="Q76" s="248"/>
      <c r="R76" s="248"/>
    </row>
    <row r="77" spans="1:18" s="251" customFormat="1" ht="16.5">
      <c r="A77" s="267">
        <v>45303</v>
      </c>
      <c r="B77" s="248" t="s">
        <v>443</v>
      </c>
      <c r="C77" s="248" t="s">
        <v>75</v>
      </c>
      <c r="D77" s="248"/>
      <c r="E77" s="214">
        <v>148000</v>
      </c>
      <c r="F77" s="215"/>
      <c r="G77" s="216">
        <f t="shared" si="0"/>
        <v>10341294</v>
      </c>
      <c r="H77" s="248" t="s">
        <v>47</v>
      </c>
      <c r="I77" s="248"/>
      <c r="J77" s="248"/>
      <c r="K77" s="248"/>
      <c r="L77" s="248"/>
      <c r="M77" s="248"/>
      <c r="N77" s="248"/>
      <c r="O77" s="248"/>
      <c r="P77" s="249"/>
      <c r="Q77" s="248"/>
      <c r="R77" s="248"/>
    </row>
    <row r="78" spans="1:18" s="251" customFormat="1" ht="16.5">
      <c r="A78" s="267">
        <v>45303</v>
      </c>
      <c r="B78" s="248" t="s">
        <v>444</v>
      </c>
      <c r="C78" s="248" t="s">
        <v>34</v>
      </c>
      <c r="D78" s="248" t="s">
        <v>2</v>
      </c>
      <c r="E78" s="214"/>
      <c r="F78" s="215">
        <v>8000</v>
      </c>
      <c r="G78" s="216">
        <f t="shared" ref="G78:G141" si="1">+G77+E78-F78</f>
        <v>10333294</v>
      </c>
      <c r="H78" s="248" t="s">
        <v>47</v>
      </c>
      <c r="I78" s="248" t="s">
        <v>361</v>
      </c>
      <c r="J78" s="248" t="s">
        <v>779</v>
      </c>
      <c r="K78" s="248" t="s">
        <v>198</v>
      </c>
      <c r="L78" s="248" t="s">
        <v>619</v>
      </c>
      <c r="M78" s="248" t="s">
        <v>670</v>
      </c>
      <c r="N78" s="248" t="s">
        <v>633</v>
      </c>
      <c r="O78" s="248"/>
      <c r="P78" s="249"/>
      <c r="Q78" s="248"/>
      <c r="R78" s="248"/>
    </row>
    <row r="79" spans="1:18" s="251" customFormat="1" ht="16.5">
      <c r="A79" s="267">
        <v>45303</v>
      </c>
      <c r="B79" s="248" t="s">
        <v>499</v>
      </c>
      <c r="C79" s="248" t="s">
        <v>75</v>
      </c>
      <c r="D79" s="248"/>
      <c r="E79" s="214">
        <v>188000</v>
      </c>
      <c r="F79" s="215"/>
      <c r="G79" s="216">
        <f t="shared" si="1"/>
        <v>10521294</v>
      </c>
      <c r="H79" s="248" t="s">
        <v>294</v>
      </c>
      <c r="I79" s="248"/>
      <c r="J79" s="248"/>
      <c r="K79" s="248"/>
      <c r="L79" s="248"/>
      <c r="M79" s="248"/>
      <c r="N79" s="248"/>
      <c r="O79" s="248"/>
      <c r="P79" s="249"/>
      <c r="Q79" s="248"/>
      <c r="R79" s="248"/>
    </row>
    <row r="80" spans="1:18" s="251" customFormat="1" ht="16.5">
      <c r="A80" s="267">
        <v>45303</v>
      </c>
      <c r="B80" s="248" t="s">
        <v>500</v>
      </c>
      <c r="C80" s="248" t="s">
        <v>34</v>
      </c>
      <c r="D80" s="248" t="s">
        <v>153</v>
      </c>
      <c r="E80" s="214"/>
      <c r="F80" s="215">
        <v>8000</v>
      </c>
      <c r="G80" s="216">
        <f t="shared" si="1"/>
        <v>10513294</v>
      </c>
      <c r="H80" s="248" t="s">
        <v>294</v>
      </c>
      <c r="I80" s="248" t="s">
        <v>394</v>
      </c>
      <c r="J80" s="248" t="s">
        <v>779</v>
      </c>
      <c r="K80" s="248" t="s">
        <v>198</v>
      </c>
      <c r="L80" s="248" t="s">
        <v>619</v>
      </c>
      <c r="M80" s="248" t="s">
        <v>671</v>
      </c>
      <c r="N80" s="248" t="s">
        <v>633</v>
      </c>
      <c r="O80" s="248"/>
      <c r="P80" s="249"/>
      <c r="Q80" s="248"/>
      <c r="R80" s="248"/>
    </row>
    <row r="81" spans="1:18" s="251" customFormat="1" ht="16.5">
      <c r="A81" s="267">
        <v>45303</v>
      </c>
      <c r="B81" s="248" t="s">
        <v>501</v>
      </c>
      <c r="C81" s="248" t="s">
        <v>348</v>
      </c>
      <c r="D81" s="248" t="s">
        <v>153</v>
      </c>
      <c r="E81" s="214"/>
      <c r="F81" s="215">
        <v>800</v>
      </c>
      <c r="G81" s="216">
        <f t="shared" si="1"/>
        <v>10512494</v>
      </c>
      <c r="H81" s="248" t="s">
        <v>294</v>
      </c>
      <c r="I81" s="248" t="s">
        <v>394</v>
      </c>
      <c r="J81" s="248" t="s">
        <v>779</v>
      </c>
      <c r="K81" s="248" t="s">
        <v>197</v>
      </c>
      <c r="L81" s="248" t="s">
        <v>619</v>
      </c>
      <c r="M81" s="248"/>
      <c r="N81" s="248"/>
      <c r="O81" s="248"/>
      <c r="P81" s="249"/>
      <c r="Q81" s="248"/>
      <c r="R81" s="248"/>
    </row>
    <row r="82" spans="1:18" s="251" customFormat="1" ht="16.5">
      <c r="A82" s="267">
        <v>45303</v>
      </c>
      <c r="B82" s="248" t="s">
        <v>516</v>
      </c>
      <c r="C82" s="248" t="s">
        <v>517</v>
      </c>
      <c r="D82" s="248"/>
      <c r="E82" s="214">
        <v>94000</v>
      </c>
      <c r="F82" s="215"/>
      <c r="G82" s="216">
        <f t="shared" si="1"/>
        <v>10606494</v>
      </c>
      <c r="H82" s="248" t="s">
        <v>196</v>
      </c>
      <c r="I82" s="250"/>
      <c r="J82" s="248"/>
      <c r="K82" s="248"/>
      <c r="L82" s="248"/>
      <c r="M82" s="248"/>
      <c r="N82" s="248"/>
      <c r="O82" s="248"/>
      <c r="P82" s="249"/>
      <c r="Q82" s="248"/>
      <c r="R82" s="248"/>
    </row>
    <row r="83" spans="1:18" s="251" customFormat="1" ht="16.5">
      <c r="A83" s="269">
        <v>45303</v>
      </c>
      <c r="B83" s="251" t="s">
        <v>539</v>
      </c>
      <c r="C83" s="250" t="s">
        <v>75</v>
      </c>
      <c r="E83" s="251">
        <v>100000</v>
      </c>
      <c r="G83" s="216">
        <f t="shared" si="1"/>
        <v>10706494</v>
      </c>
      <c r="H83" s="250" t="s">
        <v>307</v>
      </c>
      <c r="P83" s="249"/>
      <c r="Q83" s="248"/>
      <c r="R83" s="248"/>
    </row>
    <row r="84" spans="1:18" s="251" customFormat="1" ht="16.5">
      <c r="A84" s="269">
        <v>45303</v>
      </c>
      <c r="B84" s="251" t="s">
        <v>540</v>
      </c>
      <c r="C84" s="250" t="s">
        <v>34</v>
      </c>
      <c r="D84" s="248" t="s">
        <v>4</v>
      </c>
      <c r="F84" s="251">
        <v>10000</v>
      </c>
      <c r="G84" s="216">
        <f t="shared" si="1"/>
        <v>10696494</v>
      </c>
      <c r="H84" s="250" t="s">
        <v>307</v>
      </c>
      <c r="I84" s="251" t="s">
        <v>394</v>
      </c>
      <c r="J84" s="248" t="s">
        <v>779</v>
      </c>
      <c r="K84" s="248" t="s">
        <v>198</v>
      </c>
      <c r="L84" s="248" t="s">
        <v>619</v>
      </c>
      <c r="M84" s="248" t="s">
        <v>672</v>
      </c>
      <c r="N84" s="248" t="s">
        <v>633</v>
      </c>
      <c r="P84" s="249"/>
      <c r="Q84" s="248"/>
      <c r="R84" s="248"/>
    </row>
    <row r="85" spans="1:18" s="251" customFormat="1" ht="16.5">
      <c r="A85" s="270">
        <v>45303</v>
      </c>
      <c r="B85" s="251" t="s">
        <v>602</v>
      </c>
      <c r="C85" s="250" t="s">
        <v>75</v>
      </c>
      <c r="D85" s="254"/>
      <c r="E85" s="205">
        <v>148000</v>
      </c>
      <c r="F85" s="205"/>
      <c r="G85" s="216">
        <f t="shared" si="1"/>
        <v>10844494</v>
      </c>
      <c r="H85" s="251" t="s">
        <v>301</v>
      </c>
      <c r="M85" s="252"/>
      <c r="N85" s="250"/>
      <c r="P85" s="249"/>
      <c r="Q85" s="248"/>
      <c r="R85" s="248"/>
    </row>
    <row r="86" spans="1:18" s="251" customFormat="1" ht="16.5">
      <c r="A86" s="268">
        <v>45303</v>
      </c>
      <c r="B86" s="251" t="s">
        <v>603</v>
      </c>
      <c r="C86" s="250" t="s">
        <v>34</v>
      </c>
      <c r="D86" s="251" t="s">
        <v>2</v>
      </c>
      <c r="E86" s="205"/>
      <c r="F86" s="210">
        <v>8000</v>
      </c>
      <c r="G86" s="216">
        <f t="shared" si="1"/>
        <v>10836494</v>
      </c>
      <c r="H86" s="251" t="s">
        <v>301</v>
      </c>
      <c r="I86" s="251" t="s">
        <v>587</v>
      </c>
      <c r="J86" s="248" t="s">
        <v>779</v>
      </c>
      <c r="K86" s="248" t="s">
        <v>198</v>
      </c>
      <c r="L86" s="248" t="s">
        <v>619</v>
      </c>
      <c r="M86" s="248" t="s">
        <v>673</v>
      </c>
      <c r="N86" s="248" t="s">
        <v>633</v>
      </c>
      <c r="P86" s="249"/>
      <c r="Q86" s="248"/>
      <c r="R86" s="248"/>
    </row>
    <row r="87" spans="1:18" s="251" customFormat="1" ht="16.5">
      <c r="A87" s="267">
        <v>45304</v>
      </c>
      <c r="B87" s="248" t="s">
        <v>445</v>
      </c>
      <c r="C87" s="248" t="s">
        <v>335</v>
      </c>
      <c r="D87" s="248" t="s">
        <v>2</v>
      </c>
      <c r="E87" s="214"/>
      <c r="F87" s="215">
        <v>280000</v>
      </c>
      <c r="G87" s="216">
        <f t="shared" si="1"/>
        <v>10556494</v>
      </c>
      <c r="H87" s="248" t="s">
        <v>47</v>
      </c>
      <c r="I87" s="248" t="s">
        <v>446</v>
      </c>
      <c r="J87" s="248" t="s">
        <v>779</v>
      </c>
      <c r="K87" s="248" t="s">
        <v>198</v>
      </c>
      <c r="L87" s="248" t="s">
        <v>619</v>
      </c>
      <c r="M87" s="248" t="s">
        <v>674</v>
      </c>
      <c r="N87" s="248" t="s">
        <v>635</v>
      </c>
      <c r="O87" s="248"/>
      <c r="P87" s="249"/>
      <c r="Q87" s="248"/>
      <c r="R87" s="248"/>
    </row>
    <row r="88" spans="1:18" s="251" customFormat="1" ht="16.5">
      <c r="A88" s="267">
        <v>45304</v>
      </c>
      <c r="B88" s="248" t="s">
        <v>447</v>
      </c>
      <c r="C88" s="248" t="s">
        <v>34</v>
      </c>
      <c r="D88" s="248" t="s">
        <v>2</v>
      </c>
      <c r="E88" s="214"/>
      <c r="F88" s="215">
        <v>3500</v>
      </c>
      <c r="G88" s="216">
        <f t="shared" si="1"/>
        <v>10552994</v>
      </c>
      <c r="H88" s="248" t="s">
        <v>47</v>
      </c>
      <c r="I88" s="250" t="s">
        <v>361</v>
      </c>
      <c r="J88" s="248" t="s">
        <v>779</v>
      </c>
      <c r="K88" s="248" t="s">
        <v>198</v>
      </c>
      <c r="L88" s="248" t="s">
        <v>619</v>
      </c>
      <c r="M88" s="248" t="s">
        <v>675</v>
      </c>
      <c r="N88" s="248" t="s">
        <v>633</v>
      </c>
      <c r="O88" s="248"/>
      <c r="P88" s="249"/>
      <c r="Q88" s="248"/>
      <c r="R88" s="248"/>
    </row>
    <row r="89" spans="1:18" s="251" customFormat="1" ht="16.5">
      <c r="A89" s="267">
        <v>45304</v>
      </c>
      <c r="B89" s="248" t="s">
        <v>480</v>
      </c>
      <c r="C89" s="248" t="s">
        <v>75</v>
      </c>
      <c r="D89" s="248"/>
      <c r="E89" s="214">
        <v>150000</v>
      </c>
      <c r="F89" s="215"/>
      <c r="G89" s="216">
        <f t="shared" si="1"/>
        <v>10702994</v>
      </c>
      <c r="H89" s="248" t="s">
        <v>293</v>
      </c>
      <c r="I89" s="250"/>
      <c r="J89" s="248"/>
      <c r="K89" s="248"/>
      <c r="L89" s="248"/>
      <c r="M89" s="248"/>
      <c r="N89" s="248"/>
      <c r="O89" s="248"/>
      <c r="P89" s="249"/>
      <c r="Q89" s="248"/>
      <c r="R89" s="248"/>
    </row>
    <row r="90" spans="1:18" s="251" customFormat="1" ht="16.5">
      <c r="A90" s="267">
        <v>45304</v>
      </c>
      <c r="B90" s="248" t="s">
        <v>502</v>
      </c>
      <c r="C90" s="248" t="s">
        <v>34</v>
      </c>
      <c r="D90" s="248" t="s">
        <v>153</v>
      </c>
      <c r="E90" s="214"/>
      <c r="F90" s="215">
        <v>3500</v>
      </c>
      <c r="G90" s="216">
        <f t="shared" si="1"/>
        <v>10699494</v>
      </c>
      <c r="H90" s="248" t="s">
        <v>294</v>
      </c>
      <c r="I90" s="250" t="s">
        <v>396</v>
      </c>
      <c r="J90" s="248" t="s">
        <v>779</v>
      </c>
      <c r="K90" s="248" t="s">
        <v>198</v>
      </c>
      <c r="L90" s="248" t="s">
        <v>619</v>
      </c>
      <c r="M90" s="248" t="s">
        <v>676</v>
      </c>
      <c r="N90" s="248" t="s">
        <v>633</v>
      </c>
      <c r="O90" s="248"/>
      <c r="P90" s="249"/>
      <c r="Q90" s="248"/>
      <c r="R90" s="248"/>
    </row>
    <row r="91" spans="1:18" s="251" customFormat="1" ht="16.5">
      <c r="A91" s="267">
        <v>45304</v>
      </c>
      <c r="B91" s="248" t="s">
        <v>503</v>
      </c>
      <c r="C91" s="214" t="s">
        <v>335</v>
      </c>
      <c r="D91" s="215" t="s">
        <v>153</v>
      </c>
      <c r="F91" s="250">
        <v>220000</v>
      </c>
      <c r="G91" s="216">
        <f t="shared" si="1"/>
        <v>10479494</v>
      </c>
      <c r="H91" s="248" t="s">
        <v>294</v>
      </c>
      <c r="I91" s="248" t="s">
        <v>396</v>
      </c>
      <c r="J91" s="248" t="s">
        <v>779</v>
      </c>
      <c r="K91" s="248" t="s">
        <v>198</v>
      </c>
      <c r="L91" s="248" t="s">
        <v>619</v>
      </c>
      <c r="M91" s="248" t="s">
        <v>677</v>
      </c>
      <c r="N91" s="248" t="s">
        <v>635</v>
      </c>
      <c r="O91" s="248"/>
      <c r="P91" s="249"/>
      <c r="Q91" s="248"/>
      <c r="R91" s="248"/>
    </row>
    <row r="92" spans="1:18" s="251" customFormat="1" ht="16.5">
      <c r="A92" s="267">
        <v>45304</v>
      </c>
      <c r="B92" s="251" t="s">
        <v>541</v>
      </c>
      <c r="C92" s="250" t="s">
        <v>335</v>
      </c>
      <c r="D92" s="248" t="s">
        <v>4</v>
      </c>
      <c r="F92" s="251">
        <v>70000</v>
      </c>
      <c r="G92" s="216">
        <f t="shared" si="1"/>
        <v>10409494</v>
      </c>
      <c r="H92" s="250" t="s">
        <v>307</v>
      </c>
      <c r="I92" s="251" t="s">
        <v>446</v>
      </c>
      <c r="J92" s="248" t="s">
        <v>779</v>
      </c>
      <c r="K92" s="248" t="s">
        <v>198</v>
      </c>
      <c r="L92" s="248" t="s">
        <v>619</v>
      </c>
      <c r="M92" s="248" t="s">
        <v>678</v>
      </c>
      <c r="N92" s="248" t="s">
        <v>635</v>
      </c>
      <c r="P92" s="249"/>
      <c r="Q92" s="248"/>
      <c r="R92" s="248"/>
    </row>
    <row r="93" spans="1:18" s="251" customFormat="1" ht="16.5">
      <c r="A93" s="267">
        <v>45304</v>
      </c>
      <c r="B93" s="248" t="s">
        <v>567</v>
      </c>
      <c r="C93" s="248" t="s">
        <v>451</v>
      </c>
      <c r="D93" s="248" t="s">
        <v>4</v>
      </c>
      <c r="E93" s="214"/>
      <c r="F93" s="215">
        <v>30000</v>
      </c>
      <c r="G93" s="216">
        <f t="shared" si="1"/>
        <v>10379494</v>
      </c>
      <c r="H93" s="248" t="s">
        <v>264</v>
      </c>
      <c r="I93" s="250" t="s">
        <v>394</v>
      </c>
      <c r="J93" s="248" t="s">
        <v>779</v>
      </c>
      <c r="K93" s="248" t="s">
        <v>198</v>
      </c>
      <c r="L93" s="248" t="s">
        <v>619</v>
      </c>
      <c r="M93" s="248" t="s">
        <v>679</v>
      </c>
      <c r="N93" s="248" t="s">
        <v>635</v>
      </c>
      <c r="O93" s="248"/>
      <c r="P93" s="249"/>
      <c r="Q93" s="248"/>
      <c r="R93" s="248"/>
    </row>
    <row r="94" spans="1:18" s="251" customFormat="1" ht="16.5">
      <c r="A94" s="267">
        <v>45304</v>
      </c>
      <c r="B94" s="248" t="s">
        <v>568</v>
      </c>
      <c r="C94" s="248" t="s">
        <v>34</v>
      </c>
      <c r="D94" s="248" t="s">
        <v>4</v>
      </c>
      <c r="E94" s="214"/>
      <c r="F94" s="215">
        <v>7000</v>
      </c>
      <c r="G94" s="216">
        <f t="shared" si="1"/>
        <v>10372494</v>
      </c>
      <c r="H94" s="248" t="s">
        <v>264</v>
      </c>
      <c r="I94" s="250" t="s">
        <v>394</v>
      </c>
      <c r="J94" s="248" t="s">
        <v>779</v>
      </c>
      <c r="K94" s="248" t="s">
        <v>198</v>
      </c>
      <c r="L94" s="248" t="s">
        <v>619</v>
      </c>
      <c r="M94" s="248" t="s">
        <v>680</v>
      </c>
      <c r="N94" s="248" t="s">
        <v>633</v>
      </c>
      <c r="O94" s="248"/>
      <c r="P94" s="249"/>
      <c r="Q94" s="248"/>
      <c r="R94" s="248"/>
    </row>
    <row r="95" spans="1:18" s="251" customFormat="1" ht="16.5">
      <c r="A95" s="270">
        <v>45304</v>
      </c>
      <c r="B95" s="254" t="s">
        <v>604</v>
      </c>
      <c r="C95" s="250" t="s">
        <v>451</v>
      </c>
      <c r="D95" s="250" t="s">
        <v>2</v>
      </c>
      <c r="E95" s="257"/>
      <c r="F95" s="256">
        <v>60000</v>
      </c>
      <c r="G95" s="216">
        <f t="shared" si="1"/>
        <v>10312494</v>
      </c>
      <c r="H95" s="251" t="s">
        <v>301</v>
      </c>
      <c r="I95" s="251" t="s">
        <v>446</v>
      </c>
      <c r="J95" s="248" t="s">
        <v>779</v>
      </c>
      <c r="K95" s="248" t="s">
        <v>198</v>
      </c>
      <c r="L95" s="248" t="s">
        <v>619</v>
      </c>
      <c r="M95" s="248" t="s">
        <v>681</v>
      </c>
      <c r="N95" s="248" t="s">
        <v>635</v>
      </c>
      <c r="P95" s="249"/>
      <c r="Q95" s="248"/>
      <c r="R95" s="248"/>
    </row>
    <row r="96" spans="1:18" s="251" customFormat="1" ht="16.5">
      <c r="A96" s="268">
        <v>45304</v>
      </c>
      <c r="B96" s="250" t="s">
        <v>605</v>
      </c>
      <c r="C96" s="250" t="s">
        <v>34</v>
      </c>
      <c r="D96" s="251" t="s">
        <v>2</v>
      </c>
      <c r="E96" s="250"/>
      <c r="F96" s="251">
        <v>3500</v>
      </c>
      <c r="G96" s="216">
        <f t="shared" si="1"/>
        <v>10308994</v>
      </c>
      <c r="H96" s="251" t="s">
        <v>301</v>
      </c>
      <c r="I96" s="251" t="s">
        <v>587</v>
      </c>
      <c r="J96" s="248" t="s">
        <v>779</v>
      </c>
      <c r="K96" s="248" t="s">
        <v>198</v>
      </c>
      <c r="L96" s="248" t="s">
        <v>619</v>
      </c>
      <c r="M96" s="248" t="s">
        <v>682</v>
      </c>
      <c r="N96" s="248" t="s">
        <v>633</v>
      </c>
      <c r="O96" s="250"/>
      <c r="P96" s="249"/>
      <c r="Q96" s="248"/>
      <c r="R96" s="248"/>
    </row>
    <row r="97" spans="1:18" s="251" customFormat="1" ht="16.5">
      <c r="A97" s="267">
        <v>45305</v>
      </c>
      <c r="B97" s="248" t="s">
        <v>518</v>
      </c>
      <c r="C97" s="248" t="s">
        <v>34</v>
      </c>
      <c r="D97" s="248" t="s">
        <v>153</v>
      </c>
      <c r="E97" s="214"/>
      <c r="F97" s="215">
        <v>10000</v>
      </c>
      <c r="G97" s="216">
        <f t="shared" si="1"/>
        <v>10298994</v>
      </c>
      <c r="H97" s="248" t="s">
        <v>196</v>
      </c>
      <c r="I97" s="250" t="s">
        <v>361</v>
      </c>
      <c r="J97" s="248" t="s">
        <v>779</v>
      </c>
      <c r="K97" s="248" t="s">
        <v>198</v>
      </c>
      <c r="L97" s="248" t="s">
        <v>619</v>
      </c>
      <c r="M97" s="248" t="s">
        <v>683</v>
      </c>
      <c r="N97" s="248" t="s">
        <v>633</v>
      </c>
      <c r="O97" s="248"/>
      <c r="P97" s="249"/>
      <c r="Q97" s="248"/>
      <c r="R97" s="248"/>
    </row>
    <row r="98" spans="1:18" s="251" customFormat="1" ht="16.5">
      <c r="A98" s="267">
        <v>45306</v>
      </c>
      <c r="B98" s="248" t="s">
        <v>377</v>
      </c>
      <c r="C98" s="248" t="s">
        <v>170</v>
      </c>
      <c r="D98" s="248" t="s">
        <v>2</v>
      </c>
      <c r="E98" s="214"/>
      <c r="F98" s="215">
        <v>20000</v>
      </c>
      <c r="G98" s="216">
        <f t="shared" si="1"/>
        <v>10278994</v>
      </c>
      <c r="H98" s="248" t="s">
        <v>25</v>
      </c>
      <c r="I98" s="250" t="s">
        <v>394</v>
      </c>
      <c r="J98" s="248" t="s">
        <v>349</v>
      </c>
      <c r="K98" s="248" t="s">
        <v>198</v>
      </c>
      <c r="L98" s="248" t="s">
        <v>619</v>
      </c>
      <c r="M98" s="248" t="s">
        <v>684</v>
      </c>
      <c r="N98" s="248" t="s">
        <v>632</v>
      </c>
      <c r="O98" s="248"/>
      <c r="P98" s="249"/>
      <c r="Q98" s="248"/>
      <c r="R98" s="248"/>
    </row>
    <row r="99" spans="1:18" s="251" customFormat="1" ht="16.5">
      <c r="A99" s="267">
        <v>45306</v>
      </c>
      <c r="B99" s="248" t="s">
        <v>378</v>
      </c>
      <c r="C99" s="248" t="s">
        <v>170</v>
      </c>
      <c r="D99" s="215" t="s">
        <v>153</v>
      </c>
      <c r="E99" s="214"/>
      <c r="F99" s="215">
        <v>30000</v>
      </c>
      <c r="G99" s="216">
        <f t="shared" si="1"/>
        <v>10248994</v>
      </c>
      <c r="H99" s="248" t="s">
        <v>25</v>
      </c>
      <c r="I99" s="250" t="s">
        <v>394</v>
      </c>
      <c r="J99" s="248" t="s">
        <v>349</v>
      </c>
      <c r="K99" s="248" t="s">
        <v>198</v>
      </c>
      <c r="L99" s="248" t="s">
        <v>619</v>
      </c>
      <c r="M99" s="248" t="s">
        <v>685</v>
      </c>
      <c r="N99" s="248" t="s">
        <v>632</v>
      </c>
      <c r="O99" s="248"/>
      <c r="P99" s="249"/>
      <c r="Q99" s="248"/>
      <c r="R99" s="248"/>
    </row>
    <row r="100" spans="1:18" s="251" customFormat="1" ht="16.5">
      <c r="A100" s="267">
        <v>45306</v>
      </c>
      <c r="B100" s="248" t="s">
        <v>379</v>
      </c>
      <c r="C100" s="248" t="s">
        <v>170</v>
      </c>
      <c r="D100" s="248" t="s">
        <v>4</v>
      </c>
      <c r="E100" s="214"/>
      <c r="F100" s="215">
        <v>40000</v>
      </c>
      <c r="G100" s="216">
        <f t="shared" si="1"/>
        <v>10208994</v>
      </c>
      <c r="H100" s="248" t="s">
        <v>25</v>
      </c>
      <c r="I100" s="250" t="s">
        <v>394</v>
      </c>
      <c r="J100" s="248" t="s">
        <v>349</v>
      </c>
      <c r="K100" s="248" t="s">
        <v>198</v>
      </c>
      <c r="L100" s="248" t="s">
        <v>619</v>
      </c>
      <c r="M100" s="248" t="s">
        <v>686</v>
      </c>
      <c r="N100" s="248" t="s">
        <v>632</v>
      </c>
      <c r="O100" s="248"/>
      <c r="P100" s="249"/>
      <c r="Q100" s="248"/>
      <c r="R100" s="248"/>
    </row>
    <row r="101" spans="1:18" s="251" customFormat="1" ht="16.5">
      <c r="A101" s="267">
        <v>45306</v>
      </c>
      <c r="B101" s="248" t="s">
        <v>380</v>
      </c>
      <c r="C101" s="248" t="s">
        <v>170</v>
      </c>
      <c r="D101" s="248" t="s">
        <v>2</v>
      </c>
      <c r="E101" s="214"/>
      <c r="F101" s="215">
        <v>10000</v>
      </c>
      <c r="G101" s="216">
        <f t="shared" si="1"/>
        <v>10198994</v>
      </c>
      <c r="H101" s="248" t="s">
        <v>25</v>
      </c>
      <c r="I101" s="250" t="s">
        <v>394</v>
      </c>
      <c r="J101" s="248" t="s">
        <v>349</v>
      </c>
      <c r="K101" s="248" t="s">
        <v>198</v>
      </c>
      <c r="L101" s="248" t="s">
        <v>619</v>
      </c>
      <c r="M101" s="248" t="s">
        <v>687</v>
      </c>
      <c r="N101" s="248" t="s">
        <v>632</v>
      </c>
      <c r="O101" s="248"/>
      <c r="P101" s="249"/>
      <c r="Q101" s="248"/>
      <c r="R101" s="248"/>
    </row>
    <row r="102" spans="1:18" s="251" customFormat="1" ht="16.5">
      <c r="A102" s="267">
        <v>45306</v>
      </c>
      <c r="B102" s="248" t="s">
        <v>381</v>
      </c>
      <c r="C102" s="248" t="s">
        <v>170</v>
      </c>
      <c r="D102" s="248" t="s">
        <v>153</v>
      </c>
      <c r="E102" s="214"/>
      <c r="F102" s="215">
        <v>10000</v>
      </c>
      <c r="G102" s="216">
        <f t="shared" si="1"/>
        <v>10188994</v>
      </c>
      <c r="H102" s="248" t="s">
        <v>25</v>
      </c>
      <c r="I102" s="250" t="s">
        <v>394</v>
      </c>
      <c r="J102" s="248" t="s">
        <v>349</v>
      </c>
      <c r="K102" s="248" t="s">
        <v>198</v>
      </c>
      <c r="L102" s="248" t="s">
        <v>619</v>
      </c>
      <c r="M102" s="248" t="s">
        <v>688</v>
      </c>
      <c r="N102" s="248" t="s">
        <v>632</v>
      </c>
      <c r="O102" s="248"/>
      <c r="P102" s="249"/>
      <c r="Q102" s="248"/>
      <c r="R102" s="248"/>
    </row>
    <row r="103" spans="1:18" s="251" customFormat="1" ht="16.5">
      <c r="A103" s="267">
        <v>45306</v>
      </c>
      <c r="B103" s="248" t="s">
        <v>382</v>
      </c>
      <c r="C103" s="248" t="s">
        <v>170</v>
      </c>
      <c r="D103" s="248" t="s">
        <v>4</v>
      </c>
      <c r="E103" s="214"/>
      <c r="F103" s="215">
        <v>5000</v>
      </c>
      <c r="G103" s="216">
        <f t="shared" si="1"/>
        <v>10183994</v>
      </c>
      <c r="H103" s="248" t="s">
        <v>25</v>
      </c>
      <c r="I103" s="250" t="s">
        <v>394</v>
      </c>
      <c r="J103" s="248" t="s">
        <v>349</v>
      </c>
      <c r="K103" s="248" t="s">
        <v>198</v>
      </c>
      <c r="L103" s="248" t="s">
        <v>619</v>
      </c>
      <c r="M103" s="248" t="s">
        <v>689</v>
      </c>
      <c r="N103" s="248" t="s">
        <v>632</v>
      </c>
      <c r="O103" s="248"/>
      <c r="P103" s="249"/>
      <c r="Q103" s="248"/>
      <c r="R103" s="248"/>
    </row>
    <row r="104" spans="1:18" s="251" customFormat="1" ht="16.5">
      <c r="A104" s="267">
        <v>45306</v>
      </c>
      <c r="B104" s="248" t="s">
        <v>383</v>
      </c>
      <c r="C104" s="248" t="s">
        <v>75</v>
      </c>
      <c r="D104" s="248"/>
      <c r="E104" s="214">
        <v>2000000</v>
      </c>
      <c r="F104" s="215"/>
      <c r="G104" s="216">
        <f t="shared" si="1"/>
        <v>12183994</v>
      </c>
      <c r="H104" s="248" t="s">
        <v>25</v>
      </c>
      <c r="I104" s="250"/>
      <c r="J104" s="248"/>
      <c r="K104" s="248"/>
      <c r="L104" s="248"/>
      <c r="M104" s="248"/>
      <c r="N104" s="248"/>
      <c r="O104" s="248"/>
      <c r="P104" s="249"/>
      <c r="Q104" s="248"/>
      <c r="R104" s="248"/>
    </row>
    <row r="105" spans="1:18" s="251" customFormat="1" ht="16.5">
      <c r="A105" s="267">
        <v>45306</v>
      </c>
      <c r="B105" s="248" t="s">
        <v>307</v>
      </c>
      <c r="C105" s="248" t="s">
        <v>75</v>
      </c>
      <c r="D105" s="248"/>
      <c r="E105" s="214"/>
      <c r="F105" s="215">
        <v>134000</v>
      </c>
      <c r="G105" s="216">
        <f t="shared" si="1"/>
        <v>12049994</v>
      </c>
      <c r="H105" s="248" t="s">
        <v>25</v>
      </c>
      <c r="I105" s="250"/>
      <c r="J105" s="248"/>
      <c r="K105" s="248"/>
      <c r="L105" s="248"/>
      <c r="M105" s="248"/>
      <c r="N105" s="248"/>
      <c r="O105" s="248"/>
      <c r="P105" s="249"/>
      <c r="Q105" s="248"/>
      <c r="R105" s="248"/>
    </row>
    <row r="106" spans="1:18" s="251" customFormat="1" ht="16.5">
      <c r="A106" s="267">
        <v>45306</v>
      </c>
      <c r="B106" s="248" t="s">
        <v>376</v>
      </c>
      <c r="C106" s="214" t="s">
        <v>75</v>
      </c>
      <c r="D106" s="215"/>
      <c r="F106" s="250">
        <v>480000</v>
      </c>
      <c r="G106" s="216">
        <f t="shared" si="1"/>
        <v>11569994</v>
      </c>
      <c r="H106" s="248" t="s">
        <v>25</v>
      </c>
      <c r="I106" s="248"/>
      <c r="J106" s="248"/>
      <c r="L106" s="248"/>
      <c r="M106" s="248"/>
      <c r="N106" s="248"/>
      <c r="O106" s="248"/>
      <c r="P106" s="249"/>
      <c r="Q106" s="248"/>
      <c r="R106" s="248"/>
    </row>
    <row r="107" spans="1:18" s="251" customFormat="1" ht="16.5">
      <c r="A107" s="267">
        <v>45306</v>
      </c>
      <c r="B107" s="248" t="s">
        <v>93</v>
      </c>
      <c r="C107" s="248" t="s">
        <v>75</v>
      </c>
      <c r="D107" s="248"/>
      <c r="E107" s="214"/>
      <c r="F107" s="215">
        <v>20000</v>
      </c>
      <c r="G107" s="216">
        <f t="shared" si="1"/>
        <v>11549994</v>
      </c>
      <c r="H107" s="248" t="s">
        <v>25</v>
      </c>
      <c r="I107" s="250"/>
      <c r="J107" s="248"/>
      <c r="K107" s="248"/>
      <c r="L107" s="248"/>
      <c r="M107" s="248"/>
      <c r="N107" s="248"/>
      <c r="O107" s="248"/>
      <c r="P107" s="249"/>
      <c r="Q107" s="248"/>
      <c r="R107" s="248"/>
    </row>
    <row r="108" spans="1:18" s="251" customFormat="1" ht="16.5">
      <c r="A108" s="267">
        <v>45306</v>
      </c>
      <c r="B108" s="248" t="s">
        <v>384</v>
      </c>
      <c r="C108" s="248" t="s">
        <v>369</v>
      </c>
      <c r="D108" s="248" t="s">
        <v>314</v>
      </c>
      <c r="E108" s="214"/>
      <c r="F108" s="215">
        <v>18420</v>
      </c>
      <c r="G108" s="216">
        <f t="shared" si="1"/>
        <v>11531574</v>
      </c>
      <c r="H108" s="248" t="s">
        <v>25</v>
      </c>
      <c r="I108" s="250" t="s">
        <v>361</v>
      </c>
      <c r="J108" s="248" t="s">
        <v>349</v>
      </c>
      <c r="K108" s="248" t="s">
        <v>198</v>
      </c>
      <c r="L108" s="248" t="s">
        <v>619</v>
      </c>
      <c r="M108" s="248" t="s">
        <v>690</v>
      </c>
      <c r="N108" s="248" t="s">
        <v>620</v>
      </c>
      <c r="O108" s="248"/>
      <c r="P108" s="249"/>
      <c r="Q108" s="248"/>
      <c r="R108" s="248"/>
    </row>
    <row r="109" spans="1:18" s="251" customFormat="1" ht="16.5">
      <c r="A109" s="267">
        <v>45306</v>
      </c>
      <c r="B109" s="215" t="s">
        <v>427</v>
      </c>
      <c r="C109" s="214" t="s">
        <v>75</v>
      </c>
      <c r="D109" s="215"/>
      <c r="E109" s="248"/>
      <c r="F109" s="250">
        <v>2000000</v>
      </c>
      <c r="G109" s="216">
        <f t="shared" si="1"/>
        <v>9531574</v>
      </c>
      <c r="H109" s="250" t="s">
        <v>147</v>
      </c>
      <c r="I109" s="248">
        <v>3667443</v>
      </c>
      <c r="M109" s="248"/>
      <c r="N109" s="248"/>
      <c r="O109" s="248"/>
      <c r="P109" s="249"/>
      <c r="Q109" s="248"/>
      <c r="R109" s="248"/>
    </row>
    <row r="110" spans="1:18" s="251" customFormat="1" ht="16.5">
      <c r="A110" s="267">
        <v>45306</v>
      </c>
      <c r="B110" s="248" t="s">
        <v>448</v>
      </c>
      <c r="C110" s="248" t="s">
        <v>335</v>
      </c>
      <c r="D110" s="215" t="s">
        <v>409</v>
      </c>
      <c r="E110" s="214"/>
      <c r="F110" s="215">
        <v>1500</v>
      </c>
      <c r="G110" s="216">
        <f t="shared" si="1"/>
        <v>9530074</v>
      </c>
      <c r="H110" s="248" t="s">
        <v>47</v>
      </c>
      <c r="I110" s="248" t="s">
        <v>446</v>
      </c>
      <c r="J110" s="248" t="s">
        <v>779</v>
      </c>
      <c r="K110" s="248" t="s">
        <v>197</v>
      </c>
      <c r="L110" s="248" t="s">
        <v>619</v>
      </c>
      <c r="M110" s="248"/>
      <c r="N110" s="248"/>
      <c r="O110" s="248"/>
      <c r="P110" s="249"/>
      <c r="Q110" s="248"/>
      <c r="R110" s="248"/>
    </row>
    <row r="111" spans="1:18" s="251" customFormat="1" ht="16.5">
      <c r="A111" s="267">
        <v>45306</v>
      </c>
      <c r="B111" s="248" t="s">
        <v>443</v>
      </c>
      <c r="C111" s="214" t="s">
        <v>75</v>
      </c>
      <c r="D111" s="215"/>
      <c r="E111" s="251">
        <v>480000</v>
      </c>
      <c r="F111" s="250"/>
      <c r="G111" s="216">
        <f t="shared" si="1"/>
        <v>10010074</v>
      </c>
      <c r="H111" s="248" t="s">
        <v>47</v>
      </c>
      <c r="I111" s="248"/>
      <c r="J111" s="248"/>
      <c r="L111" s="248"/>
      <c r="M111" s="248"/>
      <c r="N111" s="248"/>
      <c r="O111" s="248"/>
      <c r="P111" s="249"/>
      <c r="Q111" s="248"/>
      <c r="R111" s="248"/>
    </row>
    <row r="112" spans="1:18" s="251" customFormat="1" ht="16.5">
      <c r="A112" s="267">
        <v>45306</v>
      </c>
      <c r="B112" s="248" t="s">
        <v>621</v>
      </c>
      <c r="C112" s="214" t="s">
        <v>350</v>
      </c>
      <c r="D112" s="215" t="s">
        <v>153</v>
      </c>
      <c r="F112" s="250">
        <v>8000</v>
      </c>
      <c r="G112" s="216">
        <f t="shared" si="1"/>
        <v>10002074</v>
      </c>
      <c r="H112" s="248" t="s">
        <v>294</v>
      </c>
      <c r="I112" s="248" t="s">
        <v>394</v>
      </c>
      <c r="J112" s="248" t="s">
        <v>779</v>
      </c>
      <c r="K112" s="251" t="s">
        <v>197</v>
      </c>
      <c r="L112" s="248" t="s">
        <v>619</v>
      </c>
      <c r="M112" s="248"/>
      <c r="N112" s="248"/>
      <c r="O112" s="248"/>
      <c r="P112" s="249"/>
      <c r="Q112" s="248"/>
      <c r="R112" s="248"/>
    </row>
    <row r="113" spans="1:18" s="251" customFormat="1" ht="16.5">
      <c r="A113" s="267">
        <v>45306</v>
      </c>
      <c r="B113" s="248" t="s">
        <v>504</v>
      </c>
      <c r="C113" s="248" t="s">
        <v>348</v>
      </c>
      <c r="D113" s="215" t="s">
        <v>153</v>
      </c>
      <c r="F113" s="250">
        <v>1150</v>
      </c>
      <c r="G113" s="216">
        <f t="shared" si="1"/>
        <v>10000924</v>
      </c>
      <c r="H113" s="248" t="s">
        <v>294</v>
      </c>
      <c r="I113" s="248" t="s">
        <v>394</v>
      </c>
      <c r="J113" s="248" t="s">
        <v>779</v>
      </c>
      <c r="K113" s="248" t="s">
        <v>197</v>
      </c>
      <c r="L113" s="248" t="s">
        <v>619</v>
      </c>
      <c r="M113" s="248"/>
      <c r="N113" s="248"/>
      <c r="O113" s="248"/>
      <c r="P113" s="249"/>
      <c r="Q113" s="248"/>
      <c r="R113" s="248"/>
    </row>
    <row r="114" spans="1:18" s="251" customFormat="1" ht="16.5">
      <c r="A114" s="267">
        <v>45306</v>
      </c>
      <c r="B114" s="248" t="s">
        <v>519</v>
      </c>
      <c r="C114" s="248" t="s">
        <v>335</v>
      </c>
      <c r="D114" s="248" t="s">
        <v>153</v>
      </c>
      <c r="E114" s="214"/>
      <c r="F114" s="215">
        <v>20000</v>
      </c>
      <c r="G114" s="216">
        <f t="shared" si="1"/>
        <v>9980924</v>
      </c>
      <c r="H114" s="248" t="s">
        <v>196</v>
      </c>
      <c r="I114" s="250" t="s">
        <v>446</v>
      </c>
      <c r="J114" s="248" t="s">
        <v>779</v>
      </c>
      <c r="K114" s="248" t="s">
        <v>198</v>
      </c>
      <c r="L114" s="248" t="s">
        <v>619</v>
      </c>
      <c r="M114" s="248" t="s">
        <v>691</v>
      </c>
      <c r="N114" s="248" t="s">
        <v>635</v>
      </c>
      <c r="O114" s="248"/>
      <c r="P114" s="249"/>
      <c r="Q114" s="248"/>
      <c r="R114" s="248"/>
    </row>
    <row r="115" spans="1:18" s="251" customFormat="1" ht="16.5">
      <c r="A115" s="267">
        <v>45306</v>
      </c>
      <c r="B115" s="248" t="s">
        <v>529</v>
      </c>
      <c r="C115" s="248" t="s">
        <v>75</v>
      </c>
      <c r="D115" s="248"/>
      <c r="E115" s="214">
        <v>20000</v>
      </c>
      <c r="F115" s="215"/>
      <c r="G115" s="216">
        <f t="shared" si="1"/>
        <v>10000924</v>
      </c>
      <c r="H115" s="248" t="s">
        <v>93</v>
      </c>
      <c r="I115" s="250"/>
      <c r="J115" s="248"/>
      <c r="K115" s="248"/>
      <c r="L115" s="248"/>
      <c r="M115" s="248"/>
      <c r="N115" s="248"/>
      <c r="O115" s="248"/>
      <c r="P115" s="249"/>
      <c r="Q115" s="248"/>
      <c r="R115" s="248"/>
    </row>
    <row r="116" spans="1:18" s="251" customFormat="1" ht="16.5">
      <c r="A116" s="269">
        <v>45306</v>
      </c>
      <c r="B116" s="251" t="s">
        <v>539</v>
      </c>
      <c r="C116" s="250" t="s">
        <v>75</v>
      </c>
      <c r="E116" s="251">
        <v>134000</v>
      </c>
      <c r="G116" s="216">
        <f t="shared" si="1"/>
        <v>10134924</v>
      </c>
      <c r="H116" s="250" t="s">
        <v>307</v>
      </c>
      <c r="P116" s="249"/>
      <c r="Q116" s="248"/>
      <c r="R116" s="248"/>
    </row>
    <row r="117" spans="1:18" s="251" customFormat="1" ht="16.5">
      <c r="A117" s="267">
        <v>45307</v>
      </c>
      <c r="B117" s="215" t="s">
        <v>428</v>
      </c>
      <c r="C117" s="214" t="s">
        <v>173</v>
      </c>
      <c r="D117" s="215" t="s">
        <v>314</v>
      </c>
      <c r="E117" s="248"/>
      <c r="F117" s="250">
        <v>500000</v>
      </c>
      <c r="G117" s="216">
        <f t="shared" si="1"/>
        <v>9634924</v>
      </c>
      <c r="H117" s="250" t="s">
        <v>147</v>
      </c>
      <c r="I117" s="248">
        <v>3667448</v>
      </c>
      <c r="J117" s="251" t="s">
        <v>349</v>
      </c>
      <c r="K117" s="251" t="s">
        <v>198</v>
      </c>
      <c r="L117" s="251" t="s">
        <v>619</v>
      </c>
      <c r="M117" s="248" t="s">
        <v>692</v>
      </c>
      <c r="N117" s="248" t="s">
        <v>631</v>
      </c>
      <c r="O117" s="248"/>
      <c r="P117" s="249"/>
      <c r="Q117" s="248"/>
      <c r="R117" s="248"/>
    </row>
    <row r="118" spans="1:18" s="251" customFormat="1" ht="16.5">
      <c r="A118" s="267">
        <v>45307</v>
      </c>
      <c r="B118" s="248" t="s">
        <v>449</v>
      </c>
      <c r="C118" s="248" t="s">
        <v>335</v>
      </c>
      <c r="D118" s="215" t="s">
        <v>409</v>
      </c>
      <c r="E118" s="214"/>
      <c r="F118" s="215">
        <v>3500</v>
      </c>
      <c r="G118" s="216">
        <f t="shared" si="1"/>
        <v>9631424</v>
      </c>
      <c r="H118" s="248" t="s">
        <v>47</v>
      </c>
      <c r="I118" s="250" t="s">
        <v>361</v>
      </c>
      <c r="J118" s="248" t="s">
        <v>779</v>
      </c>
      <c r="K118" s="248" t="s">
        <v>197</v>
      </c>
      <c r="L118" s="248" t="s">
        <v>619</v>
      </c>
      <c r="M118" s="248"/>
      <c r="N118" s="248"/>
      <c r="O118" s="248"/>
      <c r="P118" s="249"/>
      <c r="Q118" s="248"/>
      <c r="R118" s="248"/>
    </row>
    <row r="119" spans="1:18" s="251" customFormat="1" ht="16.5">
      <c r="A119" s="267">
        <v>45307</v>
      </c>
      <c r="B119" s="248" t="s">
        <v>450</v>
      </c>
      <c r="C119" s="248" t="s">
        <v>451</v>
      </c>
      <c r="D119" s="215" t="s">
        <v>409</v>
      </c>
      <c r="E119" s="214"/>
      <c r="F119" s="215">
        <v>15000</v>
      </c>
      <c r="G119" s="216">
        <f t="shared" si="1"/>
        <v>9616424</v>
      </c>
      <c r="H119" s="248" t="s">
        <v>47</v>
      </c>
      <c r="I119" s="250" t="s">
        <v>361</v>
      </c>
      <c r="J119" s="248" t="s">
        <v>779</v>
      </c>
      <c r="K119" s="248" t="s">
        <v>197</v>
      </c>
      <c r="L119" s="248" t="s">
        <v>619</v>
      </c>
      <c r="M119" s="248"/>
      <c r="N119" s="248"/>
      <c r="O119" s="248"/>
      <c r="P119" s="249"/>
      <c r="Q119" s="248"/>
      <c r="R119" s="248"/>
    </row>
    <row r="120" spans="1:18" s="251" customFormat="1" ht="16.5">
      <c r="A120" s="267">
        <v>45307</v>
      </c>
      <c r="B120" s="248" t="s">
        <v>452</v>
      </c>
      <c r="C120" s="248" t="s">
        <v>75</v>
      </c>
      <c r="D120" s="248"/>
      <c r="E120" s="214"/>
      <c r="F120" s="215">
        <v>300000</v>
      </c>
      <c r="G120" s="216">
        <f t="shared" si="1"/>
        <v>9316424</v>
      </c>
      <c r="H120" s="248" t="s">
        <v>47</v>
      </c>
      <c r="I120" s="250"/>
      <c r="J120" s="248"/>
      <c r="K120" s="248"/>
      <c r="L120" s="248"/>
      <c r="M120" s="248"/>
      <c r="N120" s="248"/>
      <c r="O120" s="248"/>
      <c r="P120" s="249"/>
      <c r="Q120" s="248"/>
      <c r="R120" s="248"/>
    </row>
    <row r="121" spans="1:18" s="251" customFormat="1" ht="16.5">
      <c r="A121" s="267">
        <v>45307</v>
      </c>
      <c r="B121" s="248" t="s">
        <v>453</v>
      </c>
      <c r="C121" s="214" t="s">
        <v>75</v>
      </c>
      <c r="D121" s="248"/>
      <c r="E121" s="214"/>
      <c r="F121" s="215">
        <v>15000</v>
      </c>
      <c r="G121" s="216">
        <f t="shared" si="1"/>
        <v>9301424</v>
      </c>
      <c r="H121" s="248" t="s">
        <v>47</v>
      </c>
      <c r="I121" s="250"/>
      <c r="J121" s="248"/>
      <c r="L121" s="248"/>
      <c r="M121" s="248"/>
      <c r="N121" s="248"/>
      <c r="O121" s="248"/>
      <c r="P121" s="249"/>
      <c r="Q121" s="248"/>
      <c r="R121" s="248"/>
    </row>
    <row r="122" spans="1:18" s="251" customFormat="1" ht="16.5">
      <c r="A122" s="267">
        <v>45307</v>
      </c>
      <c r="B122" s="248" t="s">
        <v>454</v>
      </c>
      <c r="C122" s="248" t="s">
        <v>75</v>
      </c>
      <c r="D122" s="248"/>
      <c r="E122" s="214"/>
      <c r="F122" s="215">
        <v>15000</v>
      </c>
      <c r="G122" s="216">
        <f t="shared" si="1"/>
        <v>9286424</v>
      </c>
      <c r="H122" s="248" t="s">
        <v>47</v>
      </c>
      <c r="I122" s="250"/>
      <c r="J122" s="248"/>
      <c r="K122" s="248"/>
      <c r="L122" s="248"/>
      <c r="M122" s="248"/>
      <c r="N122" s="248"/>
      <c r="O122" s="248"/>
      <c r="P122" s="249"/>
      <c r="Q122" s="248"/>
      <c r="R122" s="248"/>
    </row>
    <row r="123" spans="1:18" s="251" customFormat="1" ht="16.5">
      <c r="A123" s="267">
        <v>45307</v>
      </c>
      <c r="B123" s="250" t="s">
        <v>483</v>
      </c>
      <c r="C123" s="250" t="s">
        <v>335</v>
      </c>
      <c r="D123" s="215" t="s">
        <v>409</v>
      </c>
      <c r="E123" s="250"/>
      <c r="F123" s="250">
        <v>13000</v>
      </c>
      <c r="G123" s="216">
        <f t="shared" si="1"/>
        <v>9273424</v>
      </c>
      <c r="H123" s="250" t="s">
        <v>293</v>
      </c>
      <c r="I123" s="250" t="s">
        <v>394</v>
      </c>
      <c r="J123" s="248" t="s">
        <v>779</v>
      </c>
      <c r="K123" s="248" t="s">
        <v>197</v>
      </c>
      <c r="L123" s="248" t="s">
        <v>619</v>
      </c>
      <c r="M123" s="250"/>
      <c r="N123" s="250"/>
      <c r="O123" s="250"/>
      <c r="P123" s="249"/>
      <c r="Q123" s="248"/>
      <c r="R123" s="248"/>
    </row>
    <row r="124" spans="1:18" s="251" customFormat="1" ht="16.5">
      <c r="A124" s="267">
        <v>45307</v>
      </c>
      <c r="B124" s="248" t="s">
        <v>484</v>
      </c>
      <c r="C124" s="248" t="s">
        <v>75</v>
      </c>
      <c r="D124" s="248"/>
      <c r="E124" s="214">
        <v>15000</v>
      </c>
      <c r="F124" s="215"/>
      <c r="G124" s="216">
        <f t="shared" si="1"/>
        <v>9288424</v>
      </c>
      <c r="H124" s="248" t="s">
        <v>293</v>
      </c>
      <c r="I124" s="250"/>
      <c r="J124" s="248"/>
      <c r="K124" s="248"/>
      <c r="L124" s="248"/>
      <c r="M124" s="248"/>
      <c r="N124" s="248"/>
      <c r="O124" s="248"/>
      <c r="P124" s="249"/>
      <c r="Q124" s="248"/>
      <c r="R124" s="248"/>
    </row>
    <row r="125" spans="1:18" s="251" customFormat="1" ht="16.5">
      <c r="A125" s="267">
        <v>45307</v>
      </c>
      <c r="B125" s="248" t="s">
        <v>505</v>
      </c>
      <c r="C125" s="214" t="s">
        <v>34</v>
      </c>
      <c r="D125" s="215" t="s">
        <v>409</v>
      </c>
      <c r="F125" s="250">
        <v>25000</v>
      </c>
      <c r="G125" s="216">
        <f t="shared" si="1"/>
        <v>9263424</v>
      </c>
      <c r="H125" s="248" t="s">
        <v>294</v>
      </c>
      <c r="I125" s="248" t="s">
        <v>394</v>
      </c>
      <c r="J125" s="248" t="s">
        <v>779</v>
      </c>
      <c r="K125" s="248" t="s">
        <v>197</v>
      </c>
      <c r="L125" s="248" t="s">
        <v>619</v>
      </c>
      <c r="M125" s="248"/>
      <c r="N125" s="248"/>
      <c r="O125" s="248"/>
      <c r="P125" s="249"/>
      <c r="Q125" s="248"/>
      <c r="R125" s="248"/>
    </row>
    <row r="126" spans="1:18" s="251" customFormat="1" ht="16.5">
      <c r="A126" s="267">
        <v>45307</v>
      </c>
      <c r="B126" s="248" t="s">
        <v>520</v>
      </c>
      <c r="C126" s="248" t="s">
        <v>34</v>
      </c>
      <c r="D126" s="248" t="s">
        <v>153</v>
      </c>
      <c r="E126" s="214"/>
      <c r="F126" s="215">
        <v>10000</v>
      </c>
      <c r="G126" s="216">
        <f t="shared" si="1"/>
        <v>9253424</v>
      </c>
      <c r="H126" s="248" t="s">
        <v>196</v>
      </c>
      <c r="I126" s="250" t="s">
        <v>361</v>
      </c>
      <c r="J126" s="248" t="s">
        <v>779</v>
      </c>
      <c r="K126" s="248" t="s">
        <v>198</v>
      </c>
      <c r="L126" s="248" t="s">
        <v>619</v>
      </c>
      <c r="M126" s="248" t="s">
        <v>693</v>
      </c>
      <c r="N126" s="248" t="s">
        <v>633</v>
      </c>
      <c r="O126" s="248"/>
      <c r="P126" s="249"/>
      <c r="Q126" s="248"/>
      <c r="R126" s="248"/>
    </row>
    <row r="127" spans="1:18" s="251" customFormat="1" ht="16.5">
      <c r="A127" s="269">
        <v>45307</v>
      </c>
      <c r="B127" s="251" t="s">
        <v>542</v>
      </c>
      <c r="C127" s="250" t="s">
        <v>335</v>
      </c>
      <c r="D127" s="248" t="s">
        <v>409</v>
      </c>
      <c r="F127" s="251">
        <v>45000</v>
      </c>
      <c r="G127" s="216">
        <f t="shared" si="1"/>
        <v>9208424</v>
      </c>
      <c r="H127" s="250" t="s">
        <v>307</v>
      </c>
      <c r="I127" s="251" t="s">
        <v>394</v>
      </c>
      <c r="J127" s="248" t="s">
        <v>779</v>
      </c>
      <c r="K127" s="248" t="s">
        <v>198</v>
      </c>
      <c r="L127" s="248" t="s">
        <v>619</v>
      </c>
      <c r="M127" s="248" t="s">
        <v>694</v>
      </c>
      <c r="N127" s="248" t="s">
        <v>635</v>
      </c>
      <c r="P127" s="249"/>
      <c r="Q127" s="248"/>
      <c r="R127" s="248"/>
    </row>
    <row r="128" spans="1:18" s="251" customFormat="1" ht="16.5">
      <c r="A128" s="269">
        <v>45307</v>
      </c>
      <c r="B128" s="251" t="s">
        <v>543</v>
      </c>
      <c r="C128" s="250" t="s">
        <v>34</v>
      </c>
      <c r="D128" s="248" t="s">
        <v>4</v>
      </c>
      <c r="F128" s="251">
        <v>2000</v>
      </c>
      <c r="G128" s="216">
        <f t="shared" si="1"/>
        <v>9206424</v>
      </c>
      <c r="H128" s="250" t="s">
        <v>307</v>
      </c>
      <c r="I128" s="251" t="s">
        <v>394</v>
      </c>
      <c r="J128" s="248" t="s">
        <v>779</v>
      </c>
      <c r="K128" s="248" t="s">
        <v>198</v>
      </c>
      <c r="L128" s="248" t="s">
        <v>619</v>
      </c>
      <c r="M128" s="248" t="s">
        <v>695</v>
      </c>
      <c r="N128" s="248" t="s">
        <v>633</v>
      </c>
      <c r="P128" s="249"/>
      <c r="Q128" s="248"/>
      <c r="R128" s="248"/>
    </row>
    <row r="129" spans="1:18" s="251" customFormat="1" ht="16.5">
      <c r="A129" s="267">
        <v>45307</v>
      </c>
      <c r="B129" s="248" t="s">
        <v>569</v>
      </c>
      <c r="C129" s="248" t="s">
        <v>451</v>
      </c>
      <c r="D129" s="248" t="s">
        <v>409</v>
      </c>
      <c r="E129" s="214"/>
      <c r="F129" s="215">
        <v>45000</v>
      </c>
      <c r="G129" s="216">
        <f t="shared" si="1"/>
        <v>9161424</v>
      </c>
      <c r="H129" s="248" t="s">
        <v>264</v>
      </c>
      <c r="I129" s="248" t="s">
        <v>394</v>
      </c>
      <c r="J129" s="248" t="s">
        <v>779</v>
      </c>
      <c r="K129" s="248" t="s">
        <v>198</v>
      </c>
      <c r="L129" s="248" t="s">
        <v>619</v>
      </c>
      <c r="M129" s="248" t="s">
        <v>696</v>
      </c>
      <c r="N129" s="248" t="s">
        <v>635</v>
      </c>
      <c r="O129" s="248"/>
      <c r="P129" s="249"/>
      <c r="Q129" s="248"/>
      <c r="R129" s="248"/>
    </row>
    <row r="130" spans="1:18" s="251" customFormat="1" ht="16.5">
      <c r="A130" s="270">
        <v>45307</v>
      </c>
      <c r="B130" s="251" t="s">
        <v>606</v>
      </c>
      <c r="C130" s="251" t="s">
        <v>451</v>
      </c>
      <c r="D130" s="215" t="s">
        <v>409</v>
      </c>
      <c r="F130" s="251">
        <v>3850</v>
      </c>
      <c r="G130" s="216">
        <f t="shared" si="1"/>
        <v>9157574</v>
      </c>
      <c r="H130" s="250" t="s">
        <v>301</v>
      </c>
      <c r="I130" s="248" t="s">
        <v>587</v>
      </c>
      <c r="J130" s="248" t="s">
        <v>779</v>
      </c>
      <c r="K130" s="248" t="s">
        <v>197</v>
      </c>
      <c r="L130" s="248" t="s">
        <v>619</v>
      </c>
      <c r="M130" s="252"/>
      <c r="P130" s="249"/>
      <c r="Q130" s="248"/>
      <c r="R130" s="248"/>
    </row>
    <row r="131" spans="1:18" s="251" customFormat="1" ht="16.5">
      <c r="A131" s="267">
        <v>45307</v>
      </c>
      <c r="B131" s="248" t="s">
        <v>570</v>
      </c>
      <c r="C131" s="248" t="s">
        <v>517</v>
      </c>
      <c r="D131" s="248"/>
      <c r="E131" s="214">
        <v>15000</v>
      </c>
      <c r="F131" s="215"/>
      <c r="G131" s="216">
        <f t="shared" si="1"/>
        <v>9172574</v>
      </c>
      <c r="H131" s="248" t="s">
        <v>264</v>
      </c>
      <c r="I131" s="248"/>
      <c r="J131" s="248"/>
      <c r="K131" s="248"/>
      <c r="L131" s="248"/>
      <c r="M131" s="248"/>
      <c r="N131" s="248"/>
      <c r="O131" s="248"/>
      <c r="P131" s="249"/>
      <c r="Q131" s="248"/>
      <c r="R131" s="248"/>
    </row>
    <row r="132" spans="1:18" s="251" customFormat="1" ht="16.5">
      <c r="A132" s="267">
        <v>45308</v>
      </c>
      <c r="B132" s="248" t="s">
        <v>508</v>
      </c>
      <c r="C132" s="248" t="s">
        <v>335</v>
      </c>
      <c r="D132" s="215" t="s">
        <v>409</v>
      </c>
      <c r="E132" s="214"/>
      <c r="F132" s="215">
        <v>14000</v>
      </c>
      <c r="G132" s="216">
        <f t="shared" si="1"/>
        <v>9158574</v>
      </c>
      <c r="H132" s="248" t="s">
        <v>294</v>
      </c>
      <c r="I132" s="250" t="s">
        <v>394</v>
      </c>
      <c r="J132" s="248" t="s">
        <v>779</v>
      </c>
      <c r="K132" s="248" t="s">
        <v>197</v>
      </c>
      <c r="L132" s="248" t="s">
        <v>619</v>
      </c>
      <c r="M132" s="248"/>
      <c r="N132" s="248"/>
      <c r="O132" s="248"/>
      <c r="P132" s="249"/>
      <c r="Q132" s="248"/>
      <c r="R132" s="248"/>
    </row>
    <row r="133" spans="1:18" s="251" customFormat="1" ht="16.5">
      <c r="A133" s="267">
        <v>45308</v>
      </c>
      <c r="B133" s="248" t="s">
        <v>376</v>
      </c>
      <c r="C133" s="248" t="s">
        <v>75</v>
      </c>
      <c r="D133" s="215"/>
      <c r="E133" s="214"/>
      <c r="F133" s="215">
        <v>50000</v>
      </c>
      <c r="G133" s="216">
        <f t="shared" si="1"/>
        <v>9108574</v>
      </c>
      <c r="H133" s="248" t="s">
        <v>25</v>
      </c>
      <c r="I133" s="250"/>
      <c r="J133" s="248"/>
      <c r="K133" s="248"/>
      <c r="L133" s="248"/>
      <c r="M133" s="248"/>
      <c r="N133" s="248"/>
      <c r="O133" s="248"/>
      <c r="P133" s="249"/>
      <c r="Q133" s="248"/>
      <c r="R133" s="248"/>
    </row>
    <row r="134" spans="1:18" s="251" customFormat="1" ht="16.5">
      <c r="A134" s="267">
        <v>45308</v>
      </c>
      <c r="B134" s="248" t="s">
        <v>294</v>
      </c>
      <c r="C134" s="248" t="s">
        <v>75</v>
      </c>
      <c r="D134" s="248"/>
      <c r="E134" s="214"/>
      <c r="F134" s="215">
        <v>50000</v>
      </c>
      <c r="G134" s="216">
        <f t="shared" si="1"/>
        <v>9058574</v>
      </c>
      <c r="H134" s="248" t="s">
        <v>25</v>
      </c>
      <c r="I134" s="250"/>
      <c r="J134" s="248"/>
      <c r="K134" s="248"/>
      <c r="L134" s="248"/>
      <c r="M134" s="248"/>
      <c r="N134" s="248"/>
      <c r="O134" s="248"/>
      <c r="P134" s="249"/>
      <c r="Q134" s="248"/>
      <c r="R134" s="248"/>
    </row>
    <row r="135" spans="1:18" s="251" customFormat="1" ht="16.5">
      <c r="A135" s="267">
        <v>45308</v>
      </c>
      <c r="B135" s="248" t="s">
        <v>293</v>
      </c>
      <c r="C135" s="248" t="s">
        <v>75</v>
      </c>
      <c r="D135" s="248"/>
      <c r="E135" s="214"/>
      <c r="F135" s="215">
        <v>50000</v>
      </c>
      <c r="G135" s="216">
        <f t="shared" si="1"/>
        <v>9008574</v>
      </c>
      <c r="H135" s="248" t="s">
        <v>25</v>
      </c>
      <c r="I135" s="250"/>
      <c r="J135" s="248"/>
      <c r="K135" s="248"/>
      <c r="L135" s="248"/>
      <c r="M135" s="248"/>
      <c r="N135" s="248"/>
      <c r="O135" s="248"/>
      <c r="P135" s="249"/>
      <c r="Q135" s="248"/>
      <c r="R135" s="248"/>
    </row>
    <row r="136" spans="1:18" s="251" customFormat="1" ht="16.5">
      <c r="A136" s="267">
        <v>45308</v>
      </c>
      <c r="B136" s="250" t="s">
        <v>264</v>
      </c>
      <c r="C136" s="250" t="s">
        <v>75</v>
      </c>
      <c r="D136" s="215"/>
      <c r="E136" s="250"/>
      <c r="F136" s="250">
        <v>56000</v>
      </c>
      <c r="G136" s="216">
        <f t="shared" si="1"/>
        <v>8952574</v>
      </c>
      <c r="H136" s="250" t="s">
        <v>25</v>
      </c>
      <c r="I136" s="250"/>
      <c r="J136" s="248"/>
      <c r="K136" s="248"/>
      <c r="L136" s="248"/>
      <c r="M136" s="248"/>
      <c r="N136" s="248"/>
      <c r="O136" s="250"/>
      <c r="P136" s="249"/>
      <c r="Q136" s="248"/>
      <c r="R136" s="248"/>
    </row>
    <row r="137" spans="1:18" s="251" customFormat="1" ht="16.5">
      <c r="A137" s="267">
        <v>45308</v>
      </c>
      <c r="B137" s="250" t="s">
        <v>29</v>
      </c>
      <c r="C137" s="250" t="s">
        <v>75</v>
      </c>
      <c r="D137" s="215"/>
      <c r="E137" s="250"/>
      <c r="F137" s="250">
        <v>56000</v>
      </c>
      <c r="G137" s="216">
        <f t="shared" si="1"/>
        <v>8896574</v>
      </c>
      <c r="H137" s="250" t="s">
        <v>25</v>
      </c>
      <c r="I137" s="250"/>
      <c r="J137" s="248"/>
      <c r="K137" s="248"/>
      <c r="L137" s="248"/>
      <c r="M137" s="250"/>
      <c r="N137" s="250"/>
      <c r="O137" s="250"/>
      <c r="P137" s="249"/>
      <c r="Q137" s="248"/>
      <c r="R137" s="248"/>
    </row>
    <row r="138" spans="1:18" s="251" customFormat="1" ht="16.5">
      <c r="A138" s="267">
        <v>45308</v>
      </c>
      <c r="B138" s="250" t="s">
        <v>301</v>
      </c>
      <c r="C138" s="250" t="s">
        <v>75</v>
      </c>
      <c r="D138" s="215"/>
      <c r="E138" s="250"/>
      <c r="F138" s="250">
        <v>50000</v>
      </c>
      <c r="G138" s="216">
        <f t="shared" si="1"/>
        <v>8846574</v>
      </c>
      <c r="H138" s="250" t="s">
        <v>25</v>
      </c>
      <c r="I138" s="250"/>
      <c r="J138" s="248"/>
      <c r="K138" s="248"/>
      <c r="L138" s="248"/>
      <c r="M138" s="248"/>
      <c r="N138" s="248"/>
      <c r="O138" s="250"/>
      <c r="P138" s="249"/>
      <c r="Q138" s="248"/>
      <c r="R138" s="248"/>
    </row>
    <row r="139" spans="1:18" s="251" customFormat="1" ht="16.5">
      <c r="A139" s="267">
        <v>45308</v>
      </c>
      <c r="B139" s="248" t="s">
        <v>385</v>
      </c>
      <c r="C139" s="214" t="s">
        <v>369</v>
      </c>
      <c r="D139" s="215" t="s">
        <v>314</v>
      </c>
      <c r="F139" s="250">
        <v>9360</v>
      </c>
      <c r="G139" s="216">
        <f t="shared" si="1"/>
        <v>8837214</v>
      </c>
      <c r="H139" s="248" t="s">
        <v>25</v>
      </c>
      <c r="I139" s="250" t="s">
        <v>394</v>
      </c>
      <c r="J139" s="248" t="s">
        <v>349</v>
      </c>
      <c r="K139" s="248" t="s">
        <v>198</v>
      </c>
      <c r="L139" s="248" t="s">
        <v>619</v>
      </c>
      <c r="M139" s="248" t="s">
        <v>697</v>
      </c>
      <c r="N139" s="248" t="s">
        <v>620</v>
      </c>
      <c r="O139" s="248"/>
      <c r="P139" s="249"/>
      <c r="Q139" s="248"/>
      <c r="R139" s="248"/>
    </row>
    <row r="140" spans="1:18" s="251" customFormat="1" ht="16.5">
      <c r="A140" s="267">
        <v>45308</v>
      </c>
      <c r="B140" s="248" t="s">
        <v>443</v>
      </c>
      <c r="C140" s="248" t="s">
        <v>75</v>
      </c>
      <c r="D140" s="248"/>
      <c r="E140" s="214">
        <v>50000</v>
      </c>
      <c r="F140" s="215"/>
      <c r="G140" s="216">
        <f t="shared" si="1"/>
        <v>8887214</v>
      </c>
      <c r="H140" s="248" t="s">
        <v>47</v>
      </c>
      <c r="I140" s="250"/>
      <c r="J140" s="248"/>
      <c r="K140" s="248"/>
      <c r="L140" s="248"/>
      <c r="M140" s="248"/>
      <c r="N140" s="248"/>
      <c r="O140" s="248"/>
      <c r="P140" s="249"/>
      <c r="Q140" s="248"/>
      <c r="R140" s="248"/>
    </row>
    <row r="141" spans="1:18" s="251" customFormat="1" ht="16.5">
      <c r="A141" s="267">
        <v>45308</v>
      </c>
      <c r="B141" s="248" t="s">
        <v>455</v>
      </c>
      <c r="C141" s="248" t="s">
        <v>75</v>
      </c>
      <c r="D141" s="248"/>
      <c r="E141" s="214"/>
      <c r="F141" s="215">
        <v>14000</v>
      </c>
      <c r="G141" s="216">
        <f t="shared" si="1"/>
        <v>8873214</v>
      </c>
      <c r="H141" s="248" t="s">
        <v>47</v>
      </c>
      <c r="I141" s="250"/>
      <c r="J141" s="248"/>
      <c r="K141" s="248"/>
      <c r="L141" s="248"/>
      <c r="M141" s="248"/>
      <c r="N141" s="248"/>
      <c r="O141" s="248"/>
      <c r="P141" s="249"/>
      <c r="Q141" s="248"/>
      <c r="R141" s="248"/>
    </row>
    <row r="142" spans="1:18" s="251" customFormat="1" ht="16.5">
      <c r="A142" s="267">
        <v>45308</v>
      </c>
      <c r="B142" s="248" t="s">
        <v>456</v>
      </c>
      <c r="C142" s="248" t="s">
        <v>75</v>
      </c>
      <c r="D142" s="248"/>
      <c r="E142" s="214"/>
      <c r="F142" s="215">
        <v>14000</v>
      </c>
      <c r="G142" s="216">
        <f t="shared" ref="G142:G205" si="2">+G141+E142-F142</f>
        <v>8859214</v>
      </c>
      <c r="H142" s="248" t="s">
        <v>47</v>
      </c>
      <c r="I142" s="250"/>
      <c r="J142" s="248"/>
      <c r="K142" s="248"/>
      <c r="L142" s="248"/>
      <c r="M142" s="248"/>
      <c r="N142" s="248"/>
      <c r="O142" s="248"/>
      <c r="P142" s="249"/>
      <c r="Q142" s="248"/>
      <c r="R142" s="248"/>
    </row>
    <row r="143" spans="1:18" s="251" customFormat="1" ht="16.5">
      <c r="A143" s="267">
        <v>45308</v>
      </c>
      <c r="B143" s="248" t="s">
        <v>457</v>
      </c>
      <c r="C143" s="248" t="s">
        <v>75</v>
      </c>
      <c r="D143" s="248"/>
      <c r="E143" s="214"/>
      <c r="F143" s="215">
        <v>14000</v>
      </c>
      <c r="G143" s="216">
        <f t="shared" si="2"/>
        <v>8845214</v>
      </c>
      <c r="H143" s="248" t="s">
        <v>47</v>
      </c>
      <c r="I143" s="250"/>
      <c r="J143" s="248"/>
      <c r="K143" s="248"/>
      <c r="L143" s="248"/>
      <c r="M143" s="248"/>
      <c r="N143" s="248"/>
      <c r="O143" s="248"/>
      <c r="P143" s="249"/>
      <c r="Q143" s="248"/>
      <c r="R143" s="248"/>
    </row>
    <row r="144" spans="1:18" s="251" customFormat="1" ht="16.5">
      <c r="A144" s="267">
        <v>45308</v>
      </c>
      <c r="B144" s="248" t="s">
        <v>458</v>
      </c>
      <c r="C144" s="248" t="s">
        <v>75</v>
      </c>
      <c r="D144" s="248"/>
      <c r="E144" s="214"/>
      <c r="F144" s="215">
        <v>14000</v>
      </c>
      <c r="G144" s="216">
        <f t="shared" si="2"/>
        <v>8831214</v>
      </c>
      <c r="H144" s="248" t="s">
        <v>47</v>
      </c>
      <c r="I144" s="250"/>
      <c r="J144" s="248"/>
      <c r="K144" s="248"/>
      <c r="L144" s="248"/>
      <c r="M144" s="248"/>
      <c r="N144" s="248"/>
      <c r="O144" s="248"/>
      <c r="P144" s="249"/>
      <c r="Q144" s="248"/>
      <c r="R144" s="248"/>
    </row>
    <row r="145" spans="1:18" s="251" customFormat="1" ht="16.5">
      <c r="A145" s="267">
        <v>45308</v>
      </c>
      <c r="B145" s="248" t="s">
        <v>459</v>
      </c>
      <c r="C145" s="248" t="s">
        <v>451</v>
      </c>
      <c r="D145" s="215" t="s">
        <v>409</v>
      </c>
      <c r="E145" s="214"/>
      <c r="F145" s="215">
        <v>14000</v>
      </c>
      <c r="G145" s="216">
        <f t="shared" si="2"/>
        <v>8817214</v>
      </c>
      <c r="H145" s="248" t="s">
        <v>47</v>
      </c>
      <c r="I145" s="250" t="s">
        <v>361</v>
      </c>
      <c r="J145" s="248" t="s">
        <v>337</v>
      </c>
      <c r="K145" s="248" t="s">
        <v>197</v>
      </c>
      <c r="L145" s="248" t="s">
        <v>619</v>
      </c>
      <c r="M145" s="248"/>
      <c r="N145" s="248"/>
      <c r="O145" s="248"/>
      <c r="P145" s="249"/>
      <c r="Q145" s="248"/>
      <c r="R145" s="248"/>
    </row>
    <row r="146" spans="1:18" s="251" customFormat="1" ht="16.5">
      <c r="A146" s="267">
        <v>45308</v>
      </c>
      <c r="B146" s="248" t="s">
        <v>485</v>
      </c>
      <c r="C146" s="248" t="s">
        <v>335</v>
      </c>
      <c r="D146" s="215" t="s">
        <v>409</v>
      </c>
      <c r="E146" s="214"/>
      <c r="F146" s="215">
        <v>15000</v>
      </c>
      <c r="G146" s="216">
        <f t="shared" si="2"/>
        <v>8802214</v>
      </c>
      <c r="H146" s="248" t="s">
        <v>293</v>
      </c>
      <c r="I146" s="250" t="s">
        <v>394</v>
      </c>
      <c r="J146" s="248" t="s">
        <v>337</v>
      </c>
      <c r="K146" s="248" t="s">
        <v>197</v>
      </c>
      <c r="L146" s="248" t="s">
        <v>619</v>
      </c>
      <c r="M146" s="248"/>
      <c r="N146" s="248"/>
      <c r="O146" s="248"/>
      <c r="P146" s="249"/>
      <c r="Q146" s="248"/>
      <c r="R146" s="248"/>
    </row>
    <row r="147" spans="1:18" s="251" customFormat="1" ht="16.5">
      <c r="A147" s="267">
        <v>45308</v>
      </c>
      <c r="B147" s="248" t="s">
        <v>486</v>
      </c>
      <c r="C147" s="248" t="s">
        <v>75</v>
      </c>
      <c r="D147" s="248"/>
      <c r="E147" s="214">
        <v>14000</v>
      </c>
      <c r="F147" s="215"/>
      <c r="G147" s="216">
        <f t="shared" si="2"/>
        <v>8816214</v>
      </c>
      <c r="H147" s="248" t="s">
        <v>293</v>
      </c>
      <c r="I147" s="250"/>
      <c r="J147" s="248"/>
      <c r="K147" s="248"/>
      <c r="L147" s="248"/>
      <c r="M147" s="248"/>
      <c r="N147" s="248"/>
      <c r="O147" s="248"/>
      <c r="P147" s="249"/>
      <c r="Q147" s="248"/>
      <c r="R147" s="248"/>
    </row>
    <row r="148" spans="1:18" s="251" customFormat="1" ht="16.5">
      <c r="A148" s="267">
        <v>45308</v>
      </c>
      <c r="B148" s="248" t="s">
        <v>487</v>
      </c>
      <c r="C148" s="248" t="s">
        <v>335</v>
      </c>
      <c r="D148" s="215" t="s">
        <v>409</v>
      </c>
      <c r="E148" s="214"/>
      <c r="F148" s="215">
        <v>14000</v>
      </c>
      <c r="G148" s="216">
        <f t="shared" si="2"/>
        <v>8802214</v>
      </c>
      <c r="H148" s="248" t="s">
        <v>293</v>
      </c>
      <c r="I148" s="250" t="s">
        <v>394</v>
      </c>
      <c r="J148" s="248" t="s">
        <v>337</v>
      </c>
      <c r="K148" s="248" t="s">
        <v>197</v>
      </c>
      <c r="L148" s="248" t="s">
        <v>619</v>
      </c>
      <c r="M148" s="248"/>
      <c r="N148" s="248"/>
      <c r="O148" s="248"/>
      <c r="P148" s="249"/>
      <c r="Q148" s="248"/>
      <c r="R148" s="248"/>
    </row>
    <row r="149" spans="1:18" s="251" customFormat="1" ht="16.5">
      <c r="A149" s="267">
        <v>45308</v>
      </c>
      <c r="B149" s="248" t="s">
        <v>480</v>
      </c>
      <c r="C149" s="248" t="s">
        <v>75</v>
      </c>
      <c r="D149" s="248"/>
      <c r="E149" s="214">
        <v>50000</v>
      </c>
      <c r="F149" s="215"/>
      <c r="G149" s="216">
        <f t="shared" si="2"/>
        <v>8852214</v>
      </c>
      <c r="H149" s="248" t="s">
        <v>293</v>
      </c>
      <c r="I149" s="250"/>
      <c r="J149" s="248"/>
      <c r="K149" s="248"/>
      <c r="L149" s="248"/>
      <c r="M149" s="248"/>
      <c r="N149" s="248"/>
      <c r="O149" s="248"/>
      <c r="P149" s="249"/>
      <c r="Q149" s="248"/>
      <c r="R149" s="248"/>
    </row>
    <row r="150" spans="1:18" s="251" customFormat="1" ht="16.5">
      <c r="A150" s="267">
        <v>45308</v>
      </c>
      <c r="B150" s="248" t="s">
        <v>507</v>
      </c>
      <c r="C150" s="214" t="s">
        <v>75</v>
      </c>
      <c r="D150" s="215"/>
      <c r="E150" s="251">
        <v>14000</v>
      </c>
      <c r="F150" s="250"/>
      <c r="G150" s="216">
        <f t="shared" si="2"/>
        <v>8866214</v>
      </c>
      <c r="H150" s="248" t="s">
        <v>294</v>
      </c>
      <c r="I150" s="248"/>
      <c r="J150" s="248"/>
      <c r="L150" s="248"/>
      <c r="M150" s="248"/>
      <c r="N150" s="248"/>
      <c r="O150" s="248"/>
      <c r="P150" s="249"/>
      <c r="Q150" s="248"/>
      <c r="R150" s="248"/>
    </row>
    <row r="151" spans="1:18" s="251" customFormat="1" ht="16.5">
      <c r="A151" s="267">
        <v>45308</v>
      </c>
      <c r="B151" s="248" t="s">
        <v>521</v>
      </c>
      <c r="C151" s="248" t="s">
        <v>335</v>
      </c>
      <c r="D151" s="248" t="s">
        <v>153</v>
      </c>
      <c r="E151" s="214"/>
      <c r="F151" s="215">
        <v>30000</v>
      </c>
      <c r="G151" s="216">
        <f t="shared" si="2"/>
        <v>8836214</v>
      </c>
      <c r="H151" s="248" t="s">
        <v>196</v>
      </c>
      <c r="I151" s="248" t="s">
        <v>361</v>
      </c>
      <c r="J151" s="248" t="s">
        <v>337</v>
      </c>
      <c r="K151" s="248" t="s">
        <v>198</v>
      </c>
      <c r="L151" s="248" t="s">
        <v>619</v>
      </c>
      <c r="M151" s="248" t="s">
        <v>698</v>
      </c>
      <c r="N151" s="248" t="s">
        <v>635</v>
      </c>
      <c r="O151" s="248"/>
      <c r="P151" s="249"/>
      <c r="Q151" s="248"/>
      <c r="R151" s="248"/>
    </row>
    <row r="152" spans="1:18" s="251" customFormat="1" ht="16.5">
      <c r="A152" s="267">
        <v>45308</v>
      </c>
      <c r="B152" s="248" t="s">
        <v>499</v>
      </c>
      <c r="C152" s="248" t="s">
        <v>75</v>
      </c>
      <c r="D152" s="248"/>
      <c r="E152" s="214">
        <v>50000</v>
      </c>
      <c r="F152" s="215"/>
      <c r="G152" s="216">
        <f t="shared" si="2"/>
        <v>8886214</v>
      </c>
      <c r="H152" s="248" t="s">
        <v>294</v>
      </c>
      <c r="I152" s="248"/>
      <c r="J152" s="248"/>
      <c r="K152" s="248"/>
      <c r="L152" s="248"/>
      <c r="M152" s="248"/>
      <c r="N152" s="248"/>
      <c r="O152" s="248"/>
      <c r="P152" s="249"/>
      <c r="Q152" s="248"/>
      <c r="R152" s="248"/>
    </row>
    <row r="153" spans="1:18" s="251" customFormat="1" ht="16.5">
      <c r="A153" s="267">
        <v>45308</v>
      </c>
      <c r="B153" s="250" t="s">
        <v>572</v>
      </c>
      <c r="C153" s="250" t="s">
        <v>451</v>
      </c>
      <c r="D153" s="248" t="s">
        <v>409</v>
      </c>
      <c r="E153" s="250"/>
      <c r="F153" s="250">
        <v>15000</v>
      </c>
      <c r="G153" s="216">
        <f t="shared" si="2"/>
        <v>8871214</v>
      </c>
      <c r="H153" s="250" t="s">
        <v>264</v>
      </c>
      <c r="I153" s="250" t="s">
        <v>394</v>
      </c>
      <c r="J153" s="248" t="s">
        <v>337</v>
      </c>
      <c r="K153" s="248" t="s">
        <v>198</v>
      </c>
      <c r="L153" s="248" t="s">
        <v>619</v>
      </c>
      <c r="M153" s="248" t="s">
        <v>699</v>
      </c>
      <c r="N153" s="248" t="s">
        <v>635</v>
      </c>
      <c r="O153" s="250"/>
      <c r="P153" s="249"/>
      <c r="Q153" s="248"/>
      <c r="R153" s="248"/>
    </row>
    <row r="154" spans="1:18" s="251" customFormat="1" ht="16.5">
      <c r="A154" s="267">
        <v>45308</v>
      </c>
      <c r="B154" s="250" t="s">
        <v>571</v>
      </c>
      <c r="C154" s="250" t="s">
        <v>517</v>
      </c>
      <c r="D154" s="215"/>
      <c r="E154" s="250">
        <v>14000</v>
      </c>
      <c r="F154" s="250"/>
      <c r="G154" s="216">
        <f t="shared" si="2"/>
        <v>8885214</v>
      </c>
      <c r="H154" s="250" t="s">
        <v>264</v>
      </c>
      <c r="I154" s="250"/>
      <c r="J154" s="248"/>
      <c r="K154" s="248"/>
      <c r="L154" s="248"/>
      <c r="M154" s="248"/>
      <c r="N154" s="248"/>
      <c r="O154" s="250"/>
      <c r="P154" s="249"/>
      <c r="Q154" s="248"/>
      <c r="R154" s="248"/>
    </row>
    <row r="155" spans="1:18" s="251" customFormat="1" ht="16.5">
      <c r="A155" s="267">
        <v>45308</v>
      </c>
      <c r="B155" s="251" t="s">
        <v>593</v>
      </c>
      <c r="C155" s="251" t="s">
        <v>335</v>
      </c>
      <c r="D155" s="215" t="s">
        <v>409</v>
      </c>
      <c r="F155" s="251">
        <v>14000</v>
      </c>
      <c r="G155" s="216">
        <f t="shared" si="2"/>
        <v>8871214</v>
      </c>
      <c r="H155" s="251" t="s">
        <v>29</v>
      </c>
      <c r="I155" s="251" t="s">
        <v>587</v>
      </c>
      <c r="J155" s="248" t="s">
        <v>337</v>
      </c>
      <c r="K155" s="248" t="s">
        <v>197</v>
      </c>
      <c r="L155" s="248" t="s">
        <v>619</v>
      </c>
      <c r="P155" s="249"/>
      <c r="Q155" s="248"/>
      <c r="R155" s="248"/>
    </row>
    <row r="156" spans="1:18" s="251" customFormat="1" ht="16.5">
      <c r="A156" s="267">
        <v>45308</v>
      </c>
      <c r="B156" s="250" t="s">
        <v>573</v>
      </c>
      <c r="C156" s="250" t="s">
        <v>517</v>
      </c>
      <c r="D156" s="215"/>
      <c r="E156" s="250">
        <v>56000</v>
      </c>
      <c r="F156" s="250"/>
      <c r="G156" s="216">
        <f t="shared" si="2"/>
        <v>8927214</v>
      </c>
      <c r="H156" s="250" t="s">
        <v>264</v>
      </c>
      <c r="I156" s="248"/>
      <c r="J156" s="248"/>
      <c r="K156" s="248"/>
      <c r="L156" s="248"/>
      <c r="M156" s="248"/>
      <c r="N156" s="248"/>
      <c r="O156" s="250"/>
      <c r="P156" s="249"/>
      <c r="Q156" s="248"/>
      <c r="R156" s="248"/>
    </row>
    <row r="157" spans="1:18" s="251" customFormat="1" ht="16.5">
      <c r="A157" s="268">
        <v>45308</v>
      </c>
      <c r="B157" s="254" t="s">
        <v>588</v>
      </c>
      <c r="C157" s="251" t="s">
        <v>75</v>
      </c>
      <c r="E157" s="251">
        <v>56000</v>
      </c>
      <c r="G157" s="216">
        <f t="shared" si="2"/>
        <v>8983214</v>
      </c>
      <c r="H157" s="251" t="s">
        <v>29</v>
      </c>
      <c r="K157" s="255"/>
      <c r="L157" s="255"/>
      <c r="P157" s="249"/>
      <c r="Q157" s="248"/>
      <c r="R157" s="248"/>
    </row>
    <row r="158" spans="1:18" s="251" customFormat="1" ht="16.5">
      <c r="A158" s="268">
        <v>45308</v>
      </c>
      <c r="B158" s="251" t="s">
        <v>588</v>
      </c>
      <c r="C158" s="251" t="s">
        <v>75</v>
      </c>
      <c r="E158" s="251">
        <v>14000</v>
      </c>
      <c r="F158" s="256"/>
      <c r="G158" s="216">
        <f t="shared" si="2"/>
        <v>8997214</v>
      </c>
      <c r="H158" s="255" t="s">
        <v>29</v>
      </c>
      <c r="P158" s="249"/>
      <c r="Q158" s="248"/>
      <c r="R158" s="248"/>
    </row>
    <row r="159" spans="1:18" s="251" customFormat="1" ht="16.5">
      <c r="A159" s="270">
        <v>45308</v>
      </c>
      <c r="B159" s="251" t="s">
        <v>607</v>
      </c>
      <c r="C159" s="251" t="s">
        <v>75</v>
      </c>
      <c r="D159" s="250"/>
      <c r="E159" s="251">
        <v>50000</v>
      </c>
      <c r="G159" s="216">
        <f t="shared" si="2"/>
        <v>9047214</v>
      </c>
      <c r="H159" s="250" t="s">
        <v>301</v>
      </c>
      <c r="I159" s="248"/>
      <c r="M159" s="252"/>
      <c r="N159" s="250"/>
      <c r="P159" s="249"/>
      <c r="Q159" s="248"/>
      <c r="R159" s="248"/>
    </row>
    <row r="160" spans="1:18" s="251" customFormat="1" ht="16.5">
      <c r="A160" s="267">
        <v>45309</v>
      </c>
      <c r="B160" s="248" t="s">
        <v>506</v>
      </c>
      <c r="C160" s="214" t="s">
        <v>335</v>
      </c>
      <c r="D160" s="215" t="s">
        <v>409</v>
      </c>
      <c r="F160" s="250">
        <v>5000</v>
      </c>
      <c r="G160" s="216">
        <f t="shared" si="2"/>
        <v>9042214</v>
      </c>
      <c r="H160" s="248" t="s">
        <v>294</v>
      </c>
      <c r="I160" s="248" t="s">
        <v>394</v>
      </c>
      <c r="J160" s="248" t="s">
        <v>337</v>
      </c>
      <c r="K160" s="248" t="s">
        <v>197</v>
      </c>
      <c r="L160" s="248" t="s">
        <v>619</v>
      </c>
      <c r="M160" s="248"/>
      <c r="N160" s="248"/>
      <c r="O160" s="248"/>
      <c r="P160" s="249"/>
      <c r="Q160" s="248"/>
      <c r="R160" s="248"/>
    </row>
    <row r="161" spans="1:18" s="251" customFormat="1" ht="16.5">
      <c r="A161" s="267">
        <v>45309</v>
      </c>
      <c r="B161" s="248" t="s">
        <v>386</v>
      </c>
      <c r="C161" s="248" t="s">
        <v>75</v>
      </c>
      <c r="D161" s="248"/>
      <c r="E161" s="214">
        <v>15000</v>
      </c>
      <c r="F161" s="215"/>
      <c r="G161" s="216">
        <f t="shared" si="2"/>
        <v>9057214</v>
      </c>
      <c r="H161" s="248" t="s">
        <v>25</v>
      </c>
      <c r="I161" s="250"/>
      <c r="J161" s="248"/>
      <c r="K161" s="248"/>
      <c r="L161" s="248"/>
      <c r="M161" s="248"/>
      <c r="N161" s="248"/>
      <c r="O161" s="248"/>
      <c r="P161" s="249"/>
      <c r="Q161" s="248"/>
      <c r="R161" s="248"/>
    </row>
    <row r="162" spans="1:18" s="251" customFormat="1" ht="16.5">
      <c r="A162" s="267">
        <v>45309</v>
      </c>
      <c r="B162" s="248" t="s">
        <v>460</v>
      </c>
      <c r="C162" s="248" t="s">
        <v>75</v>
      </c>
      <c r="D162" s="248"/>
      <c r="E162" s="214"/>
      <c r="F162" s="215">
        <v>20000</v>
      </c>
      <c r="G162" s="216">
        <f t="shared" si="2"/>
        <v>9037214</v>
      </c>
      <c r="H162" s="248" t="s">
        <v>47</v>
      </c>
      <c r="I162" s="250"/>
      <c r="J162" s="248"/>
      <c r="K162" s="248"/>
      <c r="L162" s="248"/>
      <c r="M162" s="248"/>
      <c r="N162" s="248"/>
      <c r="O162" s="248"/>
      <c r="P162" s="249"/>
      <c r="Q162" s="248"/>
      <c r="R162" s="248"/>
    </row>
    <row r="163" spans="1:18" s="251" customFormat="1" ht="16.5">
      <c r="A163" s="267">
        <v>45309</v>
      </c>
      <c r="B163" s="248" t="s">
        <v>461</v>
      </c>
      <c r="C163" s="248" t="s">
        <v>75</v>
      </c>
      <c r="D163" s="215"/>
      <c r="E163" s="214"/>
      <c r="F163" s="215">
        <v>15500</v>
      </c>
      <c r="G163" s="216">
        <f t="shared" si="2"/>
        <v>9021714</v>
      </c>
      <c r="H163" s="248" t="s">
        <v>47</v>
      </c>
      <c r="I163" s="250"/>
      <c r="J163" s="248"/>
      <c r="K163" s="248"/>
      <c r="L163" s="248"/>
      <c r="M163" s="248"/>
      <c r="N163" s="248"/>
      <c r="O163" s="248"/>
      <c r="P163" s="249"/>
      <c r="Q163" s="248"/>
      <c r="R163" s="248"/>
    </row>
    <row r="164" spans="1:18" s="251" customFormat="1" ht="16.5">
      <c r="A164" s="267">
        <v>45309</v>
      </c>
      <c r="B164" s="248" t="s">
        <v>462</v>
      </c>
      <c r="C164" s="248" t="s">
        <v>75</v>
      </c>
      <c r="D164" s="215"/>
      <c r="E164" s="214">
        <v>275000</v>
      </c>
      <c r="F164" s="215"/>
      <c r="G164" s="216">
        <f t="shared" si="2"/>
        <v>9296714</v>
      </c>
      <c r="H164" s="248" t="s">
        <v>47</v>
      </c>
      <c r="I164" s="250"/>
      <c r="J164" s="248"/>
      <c r="K164" s="248"/>
      <c r="L164" s="248"/>
      <c r="M164" s="248"/>
      <c r="N164" s="248"/>
      <c r="O164" s="248"/>
      <c r="P164" s="249"/>
      <c r="Q164" s="248"/>
      <c r="R164" s="248"/>
    </row>
    <row r="165" spans="1:18" s="251" customFormat="1" ht="16.5">
      <c r="A165" s="267">
        <v>45309</v>
      </c>
      <c r="B165" s="248" t="s">
        <v>488</v>
      </c>
      <c r="C165" s="248" t="s">
        <v>335</v>
      </c>
      <c r="D165" s="248" t="s">
        <v>409</v>
      </c>
      <c r="E165" s="214"/>
      <c r="F165" s="215">
        <v>105000</v>
      </c>
      <c r="G165" s="216">
        <f t="shared" si="2"/>
        <v>9191714</v>
      </c>
      <c r="H165" s="248" t="s">
        <v>293</v>
      </c>
      <c r="I165" s="248" t="s">
        <v>394</v>
      </c>
      <c r="J165" s="248" t="s">
        <v>337</v>
      </c>
      <c r="K165" s="248" t="s">
        <v>198</v>
      </c>
      <c r="L165" s="248" t="s">
        <v>619</v>
      </c>
      <c r="M165" s="248" t="s">
        <v>700</v>
      </c>
      <c r="N165" s="248" t="s">
        <v>635</v>
      </c>
      <c r="O165" s="248"/>
      <c r="P165" s="249"/>
      <c r="Q165" s="248"/>
      <c r="R165" s="248"/>
    </row>
    <row r="166" spans="1:18" s="251" customFormat="1" ht="16.5">
      <c r="A166" s="267">
        <v>45309</v>
      </c>
      <c r="B166" s="248" t="s">
        <v>489</v>
      </c>
      <c r="C166" s="248" t="s">
        <v>335</v>
      </c>
      <c r="D166" s="215" t="s">
        <v>409</v>
      </c>
      <c r="E166" s="214"/>
      <c r="F166" s="215">
        <v>3500</v>
      </c>
      <c r="G166" s="216">
        <f t="shared" si="2"/>
        <v>9188214</v>
      </c>
      <c r="H166" s="248" t="s">
        <v>293</v>
      </c>
      <c r="I166" s="250" t="s">
        <v>394</v>
      </c>
      <c r="J166" s="248" t="s">
        <v>337</v>
      </c>
      <c r="K166" s="248" t="s">
        <v>197</v>
      </c>
      <c r="L166" s="248" t="s">
        <v>619</v>
      </c>
      <c r="M166" s="248"/>
      <c r="N166" s="248"/>
      <c r="O166" s="248"/>
      <c r="P166" s="249"/>
      <c r="Q166" s="248"/>
      <c r="R166" s="248"/>
    </row>
    <row r="167" spans="1:18" s="251" customFormat="1" ht="16.5">
      <c r="A167" s="267">
        <v>45309</v>
      </c>
      <c r="B167" s="248" t="s">
        <v>490</v>
      </c>
      <c r="C167" s="248" t="s">
        <v>75</v>
      </c>
      <c r="D167" s="248"/>
      <c r="E167" s="214">
        <v>25000</v>
      </c>
      <c r="F167" s="215"/>
      <c r="G167" s="216">
        <f t="shared" si="2"/>
        <v>9213214</v>
      </c>
      <c r="H167" s="248" t="s">
        <v>293</v>
      </c>
      <c r="I167" s="250"/>
      <c r="J167" s="248"/>
      <c r="K167" s="248"/>
      <c r="L167" s="248"/>
      <c r="M167" s="248"/>
      <c r="N167" s="248"/>
      <c r="O167" s="248"/>
      <c r="P167" s="249"/>
      <c r="Q167" s="248"/>
      <c r="R167" s="248"/>
    </row>
    <row r="168" spans="1:18" s="251" customFormat="1" ht="16.5">
      <c r="A168" s="267">
        <v>45309</v>
      </c>
      <c r="B168" s="248" t="s">
        <v>781</v>
      </c>
      <c r="C168" s="248" t="s">
        <v>308</v>
      </c>
      <c r="D168" s="248" t="s">
        <v>409</v>
      </c>
      <c r="E168" s="214"/>
      <c r="F168" s="215">
        <v>50000</v>
      </c>
      <c r="G168" s="216">
        <f t="shared" si="2"/>
        <v>9163214</v>
      </c>
      <c r="H168" s="248" t="s">
        <v>293</v>
      </c>
      <c r="I168" s="248" t="s">
        <v>394</v>
      </c>
      <c r="J168" s="248" t="s">
        <v>337</v>
      </c>
      <c r="K168" s="248" t="s">
        <v>197</v>
      </c>
      <c r="L168" s="248" t="s">
        <v>619</v>
      </c>
      <c r="M168" s="248"/>
      <c r="N168" s="248"/>
      <c r="O168" s="248"/>
      <c r="P168" s="249"/>
      <c r="Q168" s="248"/>
      <c r="R168" s="248"/>
    </row>
    <row r="169" spans="1:18" s="251" customFormat="1" ht="16.5">
      <c r="A169" s="267">
        <v>45309</v>
      </c>
      <c r="B169" s="250" t="s">
        <v>522</v>
      </c>
      <c r="C169" s="250" t="s">
        <v>517</v>
      </c>
      <c r="D169" s="215"/>
      <c r="E169" s="250"/>
      <c r="F169" s="250">
        <v>15000</v>
      </c>
      <c r="G169" s="216">
        <f t="shared" si="2"/>
        <v>9148214</v>
      </c>
      <c r="H169" s="250" t="s">
        <v>196</v>
      </c>
      <c r="I169" s="248"/>
      <c r="J169" s="248"/>
      <c r="K169" s="248"/>
      <c r="L169" s="248"/>
      <c r="M169" s="248"/>
      <c r="N169" s="248"/>
      <c r="O169" s="250"/>
      <c r="P169" s="249"/>
      <c r="Q169" s="248"/>
      <c r="R169" s="248"/>
    </row>
    <row r="170" spans="1:18" s="251" customFormat="1" ht="16.5">
      <c r="A170" s="269">
        <v>45309</v>
      </c>
      <c r="B170" s="251" t="s">
        <v>544</v>
      </c>
      <c r="C170" s="250" t="s">
        <v>335</v>
      </c>
      <c r="D170" s="248" t="s">
        <v>4</v>
      </c>
      <c r="F170" s="251">
        <v>30000</v>
      </c>
      <c r="G170" s="216">
        <f t="shared" si="2"/>
        <v>9118214</v>
      </c>
      <c r="H170" s="250" t="s">
        <v>307</v>
      </c>
      <c r="I170" s="251" t="s">
        <v>394</v>
      </c>
      <c r="J170" s="248" t="s">
        <v>337</v>
      </c>
      <c r="K170" s="248" t="s">
        <v>198</v>
      </c>
      <c r="L170" s="248" t="s">
        <v>619</v>
      </c>
      <c r="M170" s="248" t="s">
        <v>701</v>
      </c>
      <c r="N170" s="248" t="s">
        <v>635</v>
      </c>
      <c r="P170" s="249"/>
      <c r="Q170" s="248"/>
      <c r="R170" s="248"/>
    </row>
    <row r="171" spans="1:18" s="251" customFormat="1" ht="16.5">
      <c r="A171" s="269">
        <v>45309</v>
      </c>
      <c r="B171" s="251" t="s">
        <v>545</v>
      </c>
      <c r="C171" s="250" t="s">
        <v>34</v>
      </c>
      <c r="D171" s="248" t="s">
        <v>4</v>
      </c>
      <c r="F171" s="251">
        <v>3000</v>
      </c>
      <c r="G171" s="216">
        <f t="shared" si="2"/>
        <v>9115214</v>
      </c>
      <c r="H171" s="250" t="s">
        <v>307</v>
      </c>
      <c r="I171" s="251" t="s">
        <v>394</v>
      </c>
      <c r="J171" s="248" t="s">
        <v>337</v>
      </c>
      <c r="K171" s="248" t="s">
        <v>198</v>
      </c>
      <c r="L171" s="248" t="s">
        <v>619</v>
      </c>
      <c r="M171" s="248" t="s">
        <v>702</v>
      </c>
      <c r="N171" s="248" t="s">
        <v>633</v>
      </c>
      <c r="P171" s="249"/>
      <c r="Q171" s="248"/>
      <c r="R171" s="248"/>
    </row>
    <row r="172" spans="1:18" s="251" customFormat="1" ht="16.5">
      <c r="A172" s="267">
        <v>45309</v>
      </c>
      <c r="B172" s="248" t="s">
        <v>574</v>
      </c>
      <c r="C172" s="248" t="s">
        <v>451</v>
      </c>
      <c r="D172" s="248" t="s">
        <v>409</v>
      </c>
      <c r="E172" s="214"/>
      <c r="F172" s="215">
        <v>15000</v>
      </c>
      <c r="G172" s="216">
        <f t="shared" si="2"/>
        <v>9100214</v>
      </c>
      <c r="H172" s="248" t="s">
        <v>264</v>
      </c>
      <c r="I172" s="248" t="s">
        <v>394</v>
      </c>
      <c r="J172" s="248" t="s">
        <v>337</v>
      </c>
      <c r="K172" s="248" t="s">
        <v>198</v>
      </c>
      <c r="L172" s="248" t="s">
        <v>619</v>
      </c>
      <c r="M172" s="248" t="s">
        <v>703</v>
      </c>
      <c r="N172" s="248" t="s">
        <v>635</v>
      </c>
      <c r="O172" s="248"/>
      <c r="P172" s="249"/>
      <c r="Q172" s="248"/>
      <c r="R172" s="248"/>
    </row>
    <row r="173" spans="1:18" s="251" customFormat="1" ht="16.5">
      <c r="A173" s="270">
        <v>45309</v>
      </c>
      <c r="B173" s="251" t="s">
        <v>608</v>
      </c>
      <c r="C173" s="251" t="s">
        <v>75</v>
      </c>
      <c r="E173" s="251">
        <v>20000</v>
      </c>
      <c r="F173" s="250"/>
      <c r="G173" s="216">
        <f t="shared" si="2"/>
        <v>9120214</v>
      </c>
      <c r="H173" s="251" t="s">
        <v>301</v>
      </c>
      <c r="I173" s="248"/>
      <c r="L173" s="255"/>
      <c r="M173" s="252"/>
      <c r="N173" s="250"/>
      <c r="P173" s="249"/>
      <c r="Q173" s="248"/>
      <c r="R173" s="248"/>
    </row>
    <row r="174" spans="1:18" s="251" customFormat="1" ht="16.5">
      <c r="A174" s="271">
        <v>45309</v>
      </c>
      <c r="B174" s="253" t="s">
        <v>609</v>
      </c>
      <c r="C174" s="250" t="s">
        <v>34</v>
      </c>
      <c r="D174" s="215" t="s">
        <v>409</v>
      </c>
      <c r="F174" s="251">
        <v>20000</v>
      </c>
      <c r="G174" s="216">
        <f t="shared" si="2"/>
        <v>9100214</v>
      </c>
      <c r="H174" s="251" t="s">
        <v>301</v>
      </c>
      <c r="I174" s="251" t="s">
        <v>587</v>
      </c>
      <c r="J174" s="248" t="s">
        <v>337</v>
      </c>
      <c r="K174" s="248" t="s">
        <v>197</v>
      </c>
      <c r="L174" s="248" t="s">
        <v>619</v>
      </c>
      <c r="M174" s="252"/>
      <c r="N174" s="250"/>
      <c r="P174" s="249"/>
      <c r="Q174" s="248"/>
      <c r="R174" s="248"/>
    </row>
    <row r="175" spans="1:18" s="251" customFormat="1" ht="16.5">
      <c r="A175" s="267">
        <v>45309</v>
      </c>
      <c r="B175" s="251" t="s">
        <v>608</v>
      </c>
      <c r="C175" s="251" t="s">
        <v>75</v>
      </c>
      <c r="E175" s="251">
        <v>15500</v>
      </c>
      <c r="G175" s="216">
        <f t="shared" si="2"/>
        <v>9115714</v>
      </c>
      <c r="H175" s="255" t="s">
        <v>301</v>
      </c>
      <c r="M175" s="252"/>
      <c r="N175" s="250"/>
      <c r="P175" s="249"/>
      <c r="Q175" s="248"/>
      <c r="R175" s="248"/>
    </row>
    <row r="176" spans="1:18" s="251" customFormat="1" ht="16.5">
      <c r="A176" s="268">
        <v>45309</v>
      </c>
      <c r="B176" s="250" t="s">
        <v>606</v>
      </c>
      <c r="C176" s="250" t="s">
        <v>451</v>
      </c>
      <c r="D176" s="215" t="s">
        <v>409</v>
      </c>
      <c r="E176" s="250"/>
      <c r="F176" s="258">
        <v>15500</v>
      </c>
      <c r="G176" s="216">
        <f t="shared" si="2"/>
        <v>9100214</v>
      </c>
      <c r="H176" s="250" t="s">
        <v>301</v>
      </c>
      <c r="I176" s="251" t="s">
        <v>587</v>
      </c>
      <c r="J176" s="248" t="s">
        <v>337</v>
      </c>
      <c r="K176" s="248" t="s">
        <v>197</v>
      </c>
      <c r="L176" s="248" t="s">
        <v>619</v>
      </c>
      <c r="M176" s="252"/>
      <c r="N176" s="250"/>
      <c r="O176" s="250"/>
      <c r="P176" s="249"/>
      <c r="Q176" s="248"/>
      <c r="R176" s="248"/>
    </row>
    <row r="177" spans="1:18" s="251" customFormat="1" ht="16.5">
      <c r="A177" s="267">
        <v>45310</v>
      </c>
      <c r="B177" s="248" t="s">
        <v>196</v>
      </c>
      <c r="C177" s="248" t="s">
        <v>75</v>
      </c>
      <c r="D177" s="248"/>
      <c r="E177" s="214"/>
      <c r="F177" s="215">
        <v>82000</v>
      </c>
      <c r="G177" s="216">
        <f t="shared" si="2"/>
        <v>9018214</v>
      </c>
      <c r="H177" s="248" t="s">
        <v>25</v>
      </c>
      <c r="I177" s="250"/>
      <c r="J177" s="248"/>
      <c r="L177" s="248"/>
      <c r="M177" s="248"/>
      <c r="N177" s="248"/>
      <c r="O177" s="248"/>
      <c r="P177" s="249"/>
      <c r="Q177" s="248"/>
      <c r="R177" s="248"/>
    </row>
    <row r="178" spans="1:18" s="251" customFormat="1" ht="16.5">
      <c r="A178" s="267">
        <v>45310</v>
      </c>
      <c r="B178" s="248" t="s">
        <v>387</v>
      </c>
      <c r="C178" s="248" t="s">
        <v>375</v>
      </c>
      <c r="D178" s="248" t="s">
        <v>153</v>
      </c>
      <c r="E178" s="214"/>
      <c r="F178" s="215">
        <v>132000</v>
      </c>
      <c r="G178" s="216">
        <f t="shared" si="2"/>
        <v>8886214</v>
      </c>
      <c r="H178" s="248" t="s">
        <v>25</v>
      </c>
      <c r="I178" s="250" t="s">
        <v>361</v>
      </c>
      <c r="J178" s="248" t="s">
        <v>337</v>
      </c>
      <c r="K178" s="248" t="s">
        <v>197</v>
      </c>
      <c r="L178" s="248" t="s">
        <v>619</v>
      </c>
      <c r="M178" s="248"/>
      <c r="N178" s="248"/>
      <c r="O178" s="248"/>
      <c r="P178" s="249"/>
      <c r="Q178" s="248"/>
      <c r="R178" s="248"/>
    </row>
    <row r="179" spans="1:18" s="251" customFormat="1" ht="16.5">
      <c r="A179" s="267">
        <v>45310</v>
      </c>
      <c r="B179" s="248" t="s">
        <v>463</v>
      </c>
      <c r="C179" s="248" t="s">
        <v>335</v>
      </c>
      <c r="D179" s="248" t="s">
        <v>409</v>
      </c>
      <c r="E179" s="214"/>
      <c r="F179" s="215">
        <v>90000</v>
      </c>
      <c r="G179" s="216">
        <f t="shared" si="2"/>
        <v>8796214</v>
      </c>
      <c r="H179" s="248" t="s">
        <v>47</v>
      </c>
      <c r="I179" s="248" t="s">
        <v>361</v>
      </c>
      <c r="J179" s="248" t="s">
        <v>337</v>
      </c>
      <c r="K179" s="248" t="s">
        <v>198</v>
      </c>
      <c r="L179" s="248" t="s">
        <v>619</v>
      </c>
      <c r="M179" s="248" t="s">
        <v>704</v>
      </c>
      <c r="N179" s="248" t="s">
        <v>635</v>
      </c>
      <c r="O179" s="248"/>
      <c r="P179" s="249"/>
      <c r="Q179" s="248"/>
      <c r="R179" s="248"/>
    </row>
    <row r="180" spans="1:18" s="251" customFormat="1" ht="16.5">
      <c r="A180" s="267">
        <v>45310</v>
      </c>
      <c r="B180" s="248" t="s">
        <v>464</v>
      </c>
      <c r="C180" s="248" t="s">
        <v>347</v>
      </c>
      <c r="D180" s="215" t="s">
        <v>409</v>
      </c>
      <c r="E180" s="214"/>
      <c r="F180" s="215">
        <v>10000</v>
      </c>
      <c r="G180" s="216">
        <f t="shared" si="2"/>
        <v>8786214</v>
      </c>
      <c r="H180" s="248" t="s">
        <v>47</v>
      </c>
      <c r="I180" s="250" t="s">
        <v>361</v>
      </c>
      <c r="J180" s="248" t="s">
        <v>337</v>
      </c>
      <c r="K180" s="248" t="s">
        <v>197</v>
      </c>
      <c r="L180" s="248" t="s">
        <v>619</v>
      </c>
      <c r="M180" s="248"/>
      <c r="N180" s="248"/>
      <c r="O180" s="248"/>
      <c r="P180" s="249"/>
      <c r="Q180" s="248"/>
      <c r="R180" s="248"/>
    </row>
    <row r="181" spans="1:18" s="251" customFormat="1" ht="16.5">
      <c r="A181" s="267">
        <v>45310</v>
      </c>
      <c r="B181" s="248" t="s">
        <v>465</v>
      </c>
      <c r="C181" s="248" t="s">
        <v>347</v>
      </c>
      <c r="D181" s="215" t="s">
        <v>409</v>
      </c>
      <c r="E181" s="214"/>
      <c r="F181" s="215">
        <v>20000</v>
      </c>
      <c r="G181" s="216">
        <f t="shared" si="2"/>
        <v>8766214</v>
      </c>
      <c r="H181" s="248" t="s">
        <v>47</v>
      </c>
      <c r="I181" s="250" t="s">
        <v>361</v>
      </c>
      <c r="J181" s="248" t="s">
        <v>337</v>
      </c>
      <c r="K181" s="248" t="s">
        <v>197</v>
      </c>
      <c r="L181" s="248" t="s">
        <v>619</v>
      </c>
      <c r="M181" s="248"/>
      <c r="N181" s="248"/>
      <c r="O181" s="248"/>
      <c r="P181" s="249"/>
      <c r="Q181" s="248"/>
      <c r="R181" s="248"/>
    </row>
    <row r="182" spans="1:18" s="251" customFormat="1" ht="16.5">
      <c r="A182" s="267">
        <v>45310</v>
      </c>
      <c r="B182" s="248" t="s">
        <v>466</v>
      </c>
      <c r="C182" s="248" t="s">
        <v>347</v>
      </c>
      <c r="D182" s="215" t="s">
        <v>409</v>
      </c>
      <c r="E182" s="214"/>
      <c r="F182" s="215">
        <v>160000</v>
      </c>
      <c r="G182" s="216">
        <f t="shared" si="2"/>
        <v>8606214</v>
      </c>
      <c r="H182" s="248" t="s">
        <v>47</v>
      </c>
      <c r="I182" s="250" t="s">
        <v>361</v>
      </c>
      <c r="J182" s="248" t="s">
        <v>337</v>
      </c>
      <c r="K182" s="248" t="s">
        <v>197</v>
      </c>
      <c r="L182" s="248" t="s">
        <v>619</v>
      </c>
      <c r="M182" s="248"/>
      <c r="N182" s="248"/>
      <c r="O182" s="248"/>
      <c r="P182" s="249"/>
      <c r="Q182" s="248"/>
      <c r="R182" s="248"/>
    </row>
    <row r="183" spans="1:18" s="251" customFormat="1" ht="16.5">
      <c r="A183" s="267">
        <v>45310</v>
      </c>
      <c r="B183" s="248" t="s">
        <v>467</v>
      </c>
      <c r="C183" s="248" t="s">
        <v>75</v>
      </c>
      <c r="D183" s="248"/>
      <c r="E183" s="214"/>
      <c r="F183" s="215">
        <v>57250</v>
      </c>
      <c r="G183" s="216">
        <f t="shared" si="2"/>
        <v>8548964</v>
      </c>
      <c r="H183" s="248" t="s">
        <v>47</v>
      </c>
      <c r="I183" s="250"/>
      <c r="J183" s="248"/>
      <c r="K183" s="248"/>
      <c r="L183" s="248"/>
      <c r="M183" s="248"/>
      <c r="N183" s="248"/>
      <c r="O183" s="248"/>
      <c r="P183" s="249"/>
      <c r="Q183" s="248"/>
      <c r="R183" s="248"/>
    </row>
    <row r="184" spans="1:18" s="251" customFormat="1" ht="16.5">
      <c r="A184" s="267">
        <v>45310</v>
      </c>
      <c r="B184" s="250" t="s">
        <v>491</v>
      </c>
      <c r="C184" s="250" t="s">
        <v>335</v>
      </c>
      <c r="D184" s="215" t="s">
        <v>153</v>
      </c>
      <c r="E184" s="250"/>
      <c r="F184" s="250">
        <v>15000</v>
      </c>
      <c r="G184" s="216">
        <f t="shared" si="2"/>
        <v>8533964</v>
      </c>
      <c r="H184" s="250" t="s">
        <v>293</v>
      </c>
      <c r="I184" s="248" t="s">
        <v>394</v>
      </c>
      <c r="J184" s="248" t="s">
        <v>337</v>
      </c>
      <c r="K184" s="248" t="s">
        <v>198</v>
      </c>
      <c r="L184" s="248" t="s">
        <v>619</v>
      </c>
      <c r="M184" s="248" t="s">
        <v>705</v>
      </c>
      <c r="N184" s="248" t="s">
        <v>635</v>
      </c>
      <c r="O184" s="250"/>
      <c r="P184" s="249"/>
      <c r="Q184" s="248"/>
      <c r="R184" s="248"/>
    </row>
    <row r="185" spans="1:18" s="251" customFormat="1" ht="16.5">
      <c r="A185" s="267">
        <v>45310</v>
      </c>
      <c r="B185" s="250" t="s">
        <v>492</v>
      </c>
      <c r="C185" s="250" t="s">
        <v>308</v>
      </c>
      <c r="D185" s="262" t="s">
        <v>153</v>
      </c>
      <c r="E185" s="250"/>
      <c r="F185" s="250">
        <v>7000</v>
      </c>
      <c r="G185" s="216">
        <f t="shared" si="2"/>
        <v>8526964</v>
      </c>
      <c r="H185" s="250" t="s">
        <v>293</v>
      </c>
      <c r="I185" s="250" t="s">
        <v>394</v>
      </c>
      <c r="J185" s="248" t="s">
        <v>337</v>
      </c>
      <c r="K185" s="248" t="s">
        <v>198</v>
      </c>
      <c r="L185" s="248" t="s">
        <v>619</v>
      </c>
      <c r="M185" s="248" t="s">
        <v>706</v>
      </c>
      <c r="N185" s="248" t="s">
        <v>633</v>
      </c>
      <c r="O185" s="250"/>
      <c r="P185" s="249"/>
      <c r="Q185" s="248"/>
      <c r="R185" s="248"/>
    </row>
    <row r="186" spans="1:18" s="251" customFormat="1" ht="16.5">
      <c r="A186" s="267">
        <v>45310</v>
      </c>
      <c r="B186" s="248" t="s">
        <v>509</v>
      </c>
      <c r="C186" s="248" t="s">
        <v>335</v>
      </c>
      <c r="D186" s="248" t="s">
        <v>153</v>
      </c>
      <c r="E186" s="214"/>
      <c r="F186" s="215">
        <v>90000</v>
      </c>
      <c r="G186" s="216">
        <f t="shared" si="2"/>
        <v>8436964</v>
      </c>
      <c r="H186" s="248" t="s">
        <v>294</v>
      </c>
      <c r="I186" s="248" t="s">
        <v>394</v>
      </c>
      <c r="J186" s="248" t="s">
        <v>337</v>
      </c>
      <c r="K186" s="248" t="s">
        <v>198</v>
      </c>
      <c r="L186" s="248" t="s">
        <v>619</v>
      </c>
      <c r="M186" s="248" t="s">
        <v>707</v>
      </c>
      <c r="N186" s="248" t="s">
        <v>635</v>
      </c>
      <c r="O186" s="248"/>
      <c r="P186" s="249"/>
      <c r="Q186" s="248"/>
      <c r="R186" s="248"/>
    </row>
    <row r="187" spans="1:18" s="251" customFormat="1" ht="16.5">
      <c r="A187" s="267">
        <v>45310</v>
      </c>
      <c r="B187" s="248" t="s">
        <v>516</v>
      </c>
      <c r="C187" s="248" t="s">
        <v>517</v>
      </c>
      <c r="D187" s="248"/>
      <c r="E187" s="214">
        <v>82000</v>
      </c>
      <c r="F187" s="215"/>
      <c r="G187" s="216">
        <f t="shared" si="2"/>
        <v>8518964</v>
      </c>
      <c r="H187" s="248" t="s">
        <v>196</v>
      </c>
      <c r="I187" s="250"/>
      <c r="J187" s="248"/>
      <c r="K187" s="248"/>
      <c r="L187" s="248"/>
      <c r="M187" s="248"/>
      <c r="N187" s="248"/>
      <c r="O187" s="248"/>
      <c r="P187" s="249"/>
      <c r="Q187" s="248"/>
      <c r="R187" s="248"/>
    </row>
    <row r="188" spans="1:18" s="251" customFormat="1" ht="16.5">
      <c r="A188" s="267">
        <v>45310</v>
      </c>
      <c r="B188" s="248" t="s">
        <v>575</v>
      </c>
      <c r="C188" s="248" t="s">
        <v>451</v>
      </c>
      <c r="D188" s="215" t="s">
        <v>409</v>
      </c>
      <c r="E188" s="214"/>
      <c r="F188" s="215">
        <v>14000</v>
      </c>
      <c r="G188" s="216">
        <f t="shared" si="2"/>
        <v>8504964</v>
      </c>
      <c r="H188" s="248" t="s">
        <v>264</v>
      </c>
      <c r="I188" s="248" t="s">
        <v>394</v>
      </c>
      <c r="J188" s="248" t="s">
        <v>337</v>
      </c>
      <c r="K188" s="248" t="s">
        <v>197</v>
      </c>
      <c r="L188" s="248" t="s">
        <v>619</v>
      </c>
      <c r="M188" s="248"/>
      <c r="N188" s="248"/>
      <c r="O188" s="248"/>
      <c r="P188" s="249"/>
      <c r="Q188" s="248"/>
      <c r="R188" s="248"/>
    </row>
    <row r="189" spans="1:18" s="251" customFormat="1" ht="16.5">
      <c r="A189" s="267">
        <v>45310</v>
      </c>
      <c r="B189" s="248" t="s">
        <v>576</v>
      </c>
      <c r="C189" s="248" t="s">
        <v>451</v>
      </c>
      <c r="D189" s="248" t="s">
        <v>4</v>
      </c>
      <c r="E189" s="214"/>
      <c r="F189" s="215">
        <v>15000</v>
      </c>
      <c r="G189" s="216">
        <f t="shared" si="2"/>
        <v>8489964</v>
      </c>
      <c r="H189" s="248" t="s">
        <v>264</v>
      </c>
      <c r="I189" s="250" t="s">
        <v>394</v>
      </c>
      <c r="J189" s="248" t="s">
        <v>337</v>
      </c>
      <c r="K189" s="248" t="s">
        <v>198</v>
      </c>
      <c r="L189" s="248" t="s">
        <v>619</v>
      </c>
      <c r="M189" s="248" t="s">
        <v>708</v>
      </c>
      <c r="N189" s="248" t="s">
        <v>635</v>
      </c>
      <c r="O189" s="248"/>
      <c r="P189" s="249"/>
      <c r="Q189" s="248"/>
      <c r="R189" s="248"/>
    </row>
    <row r="190" spans="1:18" s="251" customFormat="1" ht="16.5">
      <c r="A190" s="267">
        <v>45310</v>
      </c>
      <c r="B190" s="248" t="s">
        <v>577</v>
      </c>
      <c r="C190" s="248" t="s">
        <v>34</v>
      </c>
      <c r="D190" s="248" t="s">
        <v>4</v>
      </c>
      <c r="E190" s="214"/>
      <c r="F190" s="215">
        <v>7000</v>
      </c>
      <c r="G190" s="216">
        <f t="shared" si="2"/>
        <v>8482964</v>
      </c>
      <c r="H190" s="248" t="s">
        <v>264</v>
      </c>
      <c r="I190" s="250" t="s">
        <v>394</v>
      </c>
      <c r="J190" s="248" t="s">
        <v>337</v>
      </c>
      <c r="K190" s="248" t="s">
        <v>198</v>
      </c>
      <c r="L190" s="248" t="s">
        <v>619</v>
      </c>
      <c r="M190" s="248" t="s">
        <v>709</v>
      </c>
      <c r="N190" s="248" t="s">
        <v>633</v>
      </c>
      <c r="O190" s="248"/>
      <c r="P190" s="249"/>
      <c r="Q190" s="248"/>
      <c r="R190" s="248"/>
    </row>
    <row r="191" spans="1:18" s="251" customFormat="1" ht="16.5">
      <c r="A191" s="268">
        <v>45310</v>
      </c>
      <c r="B191" s="255" t="s">
        <v>594</v>
      </c>
      <c r="C191" s="251" t="s">
        <v>335</v>
      </c>
      <c r="D191" s="248" t="s">
        <v>4</v>
      </c>
      <c r="E191" s="211"/>
      <c r="F191" s="211">
        <v>210000</v>
      </c>
      <c r="G191" s="216">
        <f t="shared" si="2"/>
        <v>8272964</v>
      </c>
      <c r="H191" s="251" t="s">
        <v>29</v>
      </c>
      <c r="I191" s="251" t="s">
        <v>587</v>
      </c>
      <c r="J191" s="248" t="s">
        <v>337</v>
      </c>
      <c r="K191" s="248" t="s">
        <v>198</v>
      </c>
      <c r="L191" s="248" t="s">
        <v>619</v>
      </c>
      <c r="M191" s="248" t="s">
        <v>710</v>
      </c>
      <c r="N191" s="248" t="s">
        <v>635</v>
      </c>
      <c r="P191" s="249"/>
      <c r="Q191" s="248"/>
      <c r="R191" s="248"/>
    </row>
    <row r="192" spans="1:18" s="251" customFormat="1" ht="16.5">
      <c r="A192" s="268">
        <v>45310</v>
      </c>
      <c r="B192" s="251" t="s">
        <v>595</v>
      </c>
      <c r="C192" s="251" t="s">
        <v>34</v>
      </c>
      <c r="D192" s="248" t="s">
        <v>4</v>
      </c>
      <c r="F192" s="251">
        <v>10000</v>
      </c>
      <c r="G192" s="216">
        <f t="shared" si="2"/>
        <v>8262964</v>
      </c>
      <c r="H192" s="251" t="s">
        <v>29</v>
      </c>
      <c r="I192" s="253" t="s">
        <v>587</v>
      </c>
      <c r="J192" s="248" t="s">
        <v>337</v>
      </c>
      <c r="K192" s="248" t="s">
        <v>198</v>
      </c>
      <c r="L192" s="248" t="s">
        <v>619</v>
      </c>
      <c r="M192" s="248" t="s">
        <v>711</v>
      </c>
      <c r="N192" s="248" t="s">
        <v>633</v>
      </c>
      <c r="P192" s="249"/>
      <c r="Q192" s="248"/>
      <c r="R192" s="248"/>
    </row>
    <row r="193" spans="1:18" s="251" customFormat="1" ht="16.5">
      <c r="A193" s="268">
        <v>45310</v>
      </c>
      <c r="B193" s="255" t="s">
        <v>610</v>
      </c>
      <c r="C193" s="250" t="s">
        <v>34</v>
      </c>
      <c r="D193" s="251" t="s">
        <v>2</v>
      </c>
      <c r="E193" s="211"/>
      <c r="F193" s="211">
        <v>10000</v>
      </c>
      <c r="G193" s="216">
        <f t="shared" si="2"/>
        <v>8252964</v>
      </c>
      <c r="H193" s="255" t="s">
        <v>301</v>
      </c>
      <c r="I193" s="251" t="s">
        <v>587</v>
      </c>
      <c r="J193" s="248" t="s">
        <v>337</v>
      </c>
      <c r="K193" s="248" t="s">
        <v>198</v>
      </c>
      <c r="L193" s="248" t="s">
        <v>619</v>
      </c>
      <c r="M193" s="248" t="s">
        <v>712</v>
      </c>
      <c r="N193" s="248" t="s">
        <v>633</v>
      </c>
      <c r="P193" s="249"/>
      <c r="Q193" s="248"/>
      <c r="R193" s="248"/>
    </row>
    <row r="194" spans="1:18" s="251" customFormat="1" ht="16.5">
      <c r="A194" s="268">
        <v>45310</v>
      </c>
      <c r="B194" s="251" t="s">
        <v>611</v>
      </c>
      <c r="C194" s="251" t="s">
        <v>451</v>
      </c>
      <c r="D194" s="251" t="s">
        <v>2</v>
      </c>
      <c r="F194" s="251">
        <v>90000</v>
      </c>
      <c r="G194" s="216">
        <f t="shared" si="2"/>
        <v>8162964</v>
      </c>
      <c r="H194" s="251" t="s">
        <v>301</v>
      </c>
      <c r="I194" s="251" t="s">
        <v>587</v>
      </c>
      <c r="J194" s="248" t="s">
        <v>349</v>
      </c>
      <c r="K194" s="248" t="s">
        <v>198</v>
      </c>
      <c r="L194" s="248" t="s">
        <v>619</v>
      </c>
      <c r="M194" s="248" t="s">
        <v>713</v>
      </c>
      <c r="N194" s="248" t="s">
        <v>635</v>
      </c>
      <c r="P194" s="249"/>
      <c r="Q194" s="248"/>
      <c r="R194" s="248"/>
    </row>
    <row r="195" spans="1:18" s="251" customFormat="1" ht="16.5">
      <c r="A195" s="269">
        <v>45311</v>
      </c>
      <c r="B195" s="251" t="s">
        <v>546</v>
      </c>
      <c r="C195" s="250" t="s">
        <v>34</v>
      </c>
      <c r="D195" s="248" t="s">
        <v>4</v>
      </c>
      <c r="F195" s="251">
        <v>7000</v>
      </c>
      <c r="G195" s="216">
        <f t="shared" si="2"/>
        <v>8155964</v>
      </c>
      <c r="H195" s="250" t="s">
        <v>307</v>
      </c>
      <c r="I195" s="251" t="s">
        <v>394</v>
      </c>
      <c r="J195" s="248" t="s">
        <v>337</v>
      </c>
      <c r="K195" s="248" t="s">
        <v>198</v>
      </c>
      <c r="L195" s="248" t="s">
        <v>619</v>
      </c>
      <c r="M195" s="248" t="s">
        <v>714</v>
      </c>
      <c r="N195" s="248" t="s">
        <v>633</v>
      </c>
      <c r="P195" s="249"/>
      <c r="Q195" s="248"/>
      <c r="R195" s="248"/>
    </row>
    <row r="196" spans="1:18" s="251" customFormat="1" ht="16.5">
      <c r="A196" s="267">
        <v>45311</v>
      </c>
      <c r="B196" s="248" t="s">
        <v>523</v>
      </c>
      <c r="C196" s="248" t="s">
        <v>34</v>
      </c>
      <c r="D196" s="248" t="s">
        <v>153</v>
      </c>
      <c r="E196" s="214"/>
      <c r="F196" s="215">
        <v>10000</v>
      </c>
      <c r="G196" s="216">
        <f t="shared" si="2"/>
        <v>8145964</v>
      </c>
      <c r="H196" s="248" t="s">
        <v>196</v>
      </c>
      <c r="I196" s="250" t="s">
        <v>361</v>
      </c>
      <c r="J196" s="248" t="s">
        <v>337</v>
      </c>
      <c r="K196" s="248" t="s">
        <v>198</v>
      </c>
      <c r="L196" s="248" t="s">
        <v>619</v>
      </c>
      <c r="M196" s="248" t="s">
        <v>715</v>
      </c>
      <c r="N196" s="248" t="s">
        <v>633</v>
      </c>
      <c r="O196" s="248"/>
      <c r="P196" s="249"/>
      <c r="Q196" s="248"/>
      <c r="R196" s="248"/>
    </row>
    <row r="197" spans="1:18" s="251" customFormat="1" ht="16.5">
      <c r="A197" s="269">
        <v>45311</v>
      </c>
      <c r="B197" s="251" t="s">
        <v>547</v>
      </c>
      <c r="C197" s="250" t="s">
        <v>335</v>
      </c>
      <c r="D197" s="248" t="s">
        <v>4</v>
      </c>
      <c r="F197" s="251">
        <v>30000</v>
      </c>
      <c r="G197" s="216">
        <f t="shared" si="2"/>
        <v>8115964</v>
      </c>
      <c r="H197" s="250" t="s">
        <v>307</v>
      </c>
      <c r="I197" s="251" t="s">
        <v>394</v>
      </c>
      <c r="J197" s="248" t="s">
        <v>349</v>
      </c>
      <c r="K197" s="248" t="s">
        <v>198</v>
      </c>
      <c r="L197" s="248" t="s">
        <v>619</v>
      </c>
      <c r="M197" s="248" t="s">
        <v>716</v>
      </c>
      <c r="N197" s="248" t="s">
        <v>635</v>
      </c>
      <c r="P197" s="249"/>
      <c r="Q197" s="248"/>
      <c r="R197" s="248"/>
    </row>
    <row r="198" spans="1:18" s="251" customFormat="1" ht="16.5">
      <c r="A198" s="267">
        <v>45312</v>
      </c>
      <c r="B198" s="248" t="s">
        <v>499</v>
      </c>
      <c r="C198" s="248" t="s">
        <v>75</v>
      </c>
      <c r="D198" s="248"/>
      <c r="E198" s="214">
        <v>57250</v>
      </c>
      <c r="F198" s="215"/>
      <c r="G198" s="216">
        <f t="shared" si="2"/>
        <v>8173214</v>
      </c>
      <c r="H198" s="248" t="s">
        <v>294</v>
      </c>
      <c r="I198" s="250"/>
      <c r="J198" s="248"/>
      <c r="K198" s="248"/>
      <c r="L198" s="248"/>
      <c r="M198" s="248"/>
      <c r="N198" s="248"/>
      <c r="O198" s="248"/>
      <c r="P198" s="249"/>
      <c r="Q198" s="248"/>
      <c r="R198" s="248"/>
    </row>
    <row r="199" spans="1:18" s="251" customFormat="1" ht="16.5">
      <c r="A199" s="267">
        <v>45313</v>
      </c>
      <c r="B199" s="248" t="s">
        <v>376</v>
      </c>
      <c r="C199" s="214" t="s">
        <v>75</v>
      </c>
      <c r="D199" s="215"/>
      <c r="F199" s="250">
        <v>92750</v>
      </c>
      <c r="G199" s="216">
        <f t="shared" si="2"/>
        <v>8080464</v>
      </c>
      <c r="H199" s="248" t="s">
        <v>25</v>
      </c>
      <c r="I199" s="248"/>
      <c r="J199" s="248"/>
      <c r="L199" s="248"/>
      <c r="M199" s="248"/>
      <c r="N199" s="248"/>
      <c r="O199" s="248"/>
      <c r="P199" s="249"/>
      <c r="Q199" s="248"/>
      <c r="R199" s="248"/>
    </row>
    <row r="200" spans="1:18" s="251" customFormat="1" ht="16.5">
      <c r="A200" s="267">
        <v>45313</v>
      </c>
      <c r="B200" s="248" t="s">
        <v>294</v>
      </c>
      <c r="C200" s="248" t="s">
        <v>75</v>
      </c>
      <c r="D200" s="248"/>
      <c r="E200" s="214"/>
      <c r="F200" s="215">
        <v>98750</v>
      </c>
      <c r="G200" s="216">
        <f t="shared" si="2"/>
        <v>7981714</v>
      </c>
      <c r="H200" s="248" t="s">
        <v>25</v>
      </c>
      <c r="I200" s="248"/>
      <c r="J200" s="248"/>
      <c r="K200" s="248"/>
      <c r="L200" s="248"/>
      <c r="M200" s="248"/>
      <c r="N200" s="248"/>
      <c r="O200" s="248"/>
      <c r="P200" s="249"/>
      <c r="Q200" s="248"/>
      <c r="R200" s="248"/>
    </row>
    <row r="201" spans="1:18" s="251" customFormat="1" ht="16.5">
      <c r="A201" s="267">
        <v>45313</v>
      </c>
      <c r="B201" s="248" t="s">
        <v>388</v>
      </c>
      <c r="C201" s="248" t="s">
        <v>369</v>
      </c>
      <c r="D201" s="248" t="s">
        <v>314</v>
      </c>
      <c r="E201" s="214"/>
      <c r="F201" s="215">
        <v>5745</v>
      </c>
      <c r="G201" s="216">
        <f t="shared" si="2"/>
        <v>7975969</v>
      </c>
      <c r="H201" s="248" t="s">
        <v>25</v>
      </c>
      <c r="I201" s="248" t="s">
        <v>361</v>
      </c>
      <c r="J201" s="248" t="s">
        <v>349</v>
      </c>
      <c r="K201" s="248" t="s">
        <v>198</v>
      </c>
      <c r="L201" s="248" t="s">
        <v>619</v>
      </c>
      <c r="M201" s="248" t="s">
        <v>717</v>
      </c>
      <c r="N201" s="248" t="s">
        <v>620</v>
      </c>
      <c r="O201" s="248"/>
      <c r="P201" s="249"/>
      <c r="Q201" s="248"/>
      <c r="R201" s="248"/>
    </row>
    <row r="202" spans="1:18" s="251" customFormat="1" ht="16.5">
      <c r="A202" s="267">
        <v>45313</v>
      </c>
      <c r="B202" s="248" t="s">
        <v>264</v>
      </c>
      <c r="C202" s="214" t="s">
        <v>75</v>
      </c>
      <c r="D202" s="215"/>
      <c r="F202" s="250">
        <v>40000</v>
      </c>
      <c r="G202" s="216">
        <f t="shared" si="2"/>
        <v>7935969</v>
      </c>
      <c r="H202" s="248" t="s">
        <v>25</v>
      </c>
      <c r="I202" s="248"/>
      <c r="J202" s="248"/>
      <c r="L202" s="248"/>
      <c r="M202" s="248"/>
      <c r="N202" s="248"/>
      <c r="O202" s="248"/>
      <c r="P202" s="249"/>
      <c r="Q202" s="248"/>
      <c r="R202" s="248"/>
    </row>
    <row r="203" spans="1:18" s="251" customFormat="1" ht="16.5">
      <c r="A203" s="267">
        <v>45313</v>
      </c>
      <c r="B203" s="248" t="s">
        <v>29</v>
      </c>
      <c r="C203" s="248" t="s">
        <v>75</v>
      </c>
      <c r="D203" s="248"/>
      <c r="E203" s="214"/>
      <c r="F203" s="215">
        <v>40000</v>
      </c>
      <c r="G203" s="216">
        <f t="shared" si="2"/>
        <v>7895969</v>
      </c>
      <c r="H203" s="248" t="s">
        <v>25</v>
      </c>
      <c r="I203" s="250"/>
      <c r="J203" s="248"/>
      <c r="K203" s="248"/>
      <c r="L203" s="248"/>
      <c r="M203" s="248"/>
      <c r="N203" s="248"/>
      <c r="O203" s="248"/>
      <c r="P203" s="249"/>
      <c r="Q203" s="248"/>
      <c r="R203" s="248"/>
    </row>
    <row r="204" spans="1:18" s="251" customFormat="1" ht="16.5">
      <c r="A204" s="267">
        <v>45313</v>
      </c>
      <c r="B204" s="248" t="s">
        <v>307</v>
      </c>
      <c r="C204" s="248" t="s">
        <v>75</v>
      </c>
      <c r="D204" s="248"/>
      <c r="E204" s="214"/>
      <c r="F204" s="215">
        <v>40000</v>
      </c>
      <c r="G204" s="216">
        <f t="shared" si="2"/>
        <v>7855969</v>
      </c>
      <c r="H204" s="248" t="s">
        <v>25</v>
      </c>
      <c r="I204" s="250"/>
      <c r="J204" s="248"/>
      <c r="K204" s="248"/>
      <c r="L204" s="248"/>
      <c r="M204" s="248"/>
      <c r="N204" s="248"/>
      <c r="O204" s="248"/>
      <c r="P204" s="249"/>
      <c r="Q204" s="248"/>
      <c r="R204" s="248"/>
    </row>
    <row r="205" spans="1:18" s="251" customFormat="1" ht="16.5">
      <c r="A205" s="267">
        <v>45313</v>
      </c>
      <c r="B205" s="248" t="s">
        <v>468</v>
      </c>
      <c r="C205" s="248" t="s">
        <v>75</v>
      </c>
      <c r="D205" s="248"/>
      <c r="E205" s="214">
        <v>92750</v>
      </c>
      <c r="F205" s="215"/>
      <c r="G205" s="216">
        <f t="shared" si="2"/>
        <v>7948719</v>
      </c>
      <c r="H205" s="248" t="s">
        <v>47</v>
      </c>
      <c r="I205" s="250"/>
      <c r="J205" s="248"/>
      <c r="K205" s="248"/>
      <c r="L205" s="248"/>
      <c r="M205" s="248"/>
      <c r="N205" s="248"/>
      <c r="O205" s="248"/>
      <c r="P205" s="249"/>
      <c r="Q205" s="248"/>
      <c r="R205" s="248"/>
    </row>
    <row r="206" spans="1:18" s="251" customFormat="1" ht="16.5">
      <c r="A206" s="267">
        <v>45313</v>
      </c>
      <c r="B206" s="248" t="s">
        <v>499</v>
      </c>
      <c r="C206" s="248" t="s">
        <v>75</v>
      </c>
      <c r="D206" s="248"/>
      <c r="E206" s="214">
        <v>98750</v>
      </c>
      <c r="F206" s="215"/>
      <c r="G206" s="216">
        <f t="shared" ref="G206:G220" si="3">+G205+E206-F206</f>
        <v>8047469</v>
      </c>
      <c r="H206" s="248" t="s">
        <v>294</v>
      </c>
      <c r="I206" s="250"/>
      <c r="J206" s="248"/>
      <c r="K206" s="248"/>
      <c r="L206" s="248"/>
      <c r="M206" s="248"/>
      <c r="N206" s="248"/>
      <c r="O206" s="248"/>
      <c r="P206" s="249"/>
      <c r="Q206" s="248"/>
      <c r="R206" s="248"/>
    </row>
    <row r="207" spans="1:18" s="251" customFormat="1" ht="16.5">
      <c r="A207" s="267">
        <v>45313</v>
      </c>
      <c r="B207" s="248" t="s">
        <v>524</v>
      </c>
      <c r="C207" s="248" t="s">
        <v>335</v>
      </c>
      <c r="D207" s="248" t="s">
        <v>153</v>
      </c>
      <c r="E207" s="214"/>
      <c r="F207" s="215">
        <v>20000</v>
      </c>
      <c r="G207" s="216">
        <f t="shared" si="3"/>
        <v>8027469</v>
      </c>
      <c r="H207" s="248" t="s">
        <v>196</v>
      </c>
      <c r="I207" s="250" t="s">
        <v>446</v>
      </c>
      <c r="J207" s="248" t="s">
        <v>349</v>
      </c>
      <c r="K207" s="248" t="s">
        <v>198</v>
      </c>
      <c r="L207" s="248" t="s">
        <v>619</v>
      </c>
      <c r="M207" s="248" t="s">
        <v>718</v>
      </c>
      <c r="N207" s="248" t="s">
        <v>635</v>
      </c>
      <c r="O207" s="248"/>
      <c r="P207" s="249"/>
      <c r="Q207" s="248"/>
      <c r="R207" s="248"/>
    </row>
    <row r="208" spans="1:18" s="251" customFormat="1" ht="16.5">
      <c r="A208" s="269">
        <v>45313</v>
      </c>
      <c r="B208" s="251" t="s">
        <v>539</v>
      </c>
      <c r="C208" s="250" t="s">
        <v>75</v>
      </c>
      <c r="E208" s="251">
        <v>40000</v>
      </c>
      <c r="G208" s="216">
        <f t="shared" si="3"/>
        <v>8067469</v>
      </c>
      <c r="H208" s="250" t="s">
        <v>307</v>
      </c>
      <c r="P208" s="249"/>
      <c r="Q208" s="248"/>
      <c r="R208" s="248"/>
    </row>
    <row r="209" spans="1:18" s="251" customFormat="1" ht="16.5">
      <c r="A209" s="269">
        <v>45313</v>
      </c>
      <c r="B209" s="251" t="s">
        <v>548</v>
      </c>
      <c r="C209" s="250" t="s">
        <v>34</v>
      </c>
      <c r="D209" s="248" t="s">
        <v>4</v>
      </c>
      <c r="F209" s="251">
        <v>7000</v>
      </c>
      <c r="G209" s="216">
        <f t="shared" si="3"/>
        <v>8060469</v>
      </c>
      <c r="H209" s="250" t="s">
        <v>307</v>
      </c>
      <c r="I209" s="251" t="s">
        <v>394</v>
      </c>
      <c r="J209" s="248" t="s">
        <v>337</v>
      </c>
      <c r="K209" s="248" t="s">
        <v>198</v>
      </c>
      <c r="L209" s="248" t="s">
        <v>619</v>
      </c>
      <c r="M209" s="248" t="s">
        <v>719</v>
      </c>
      <c r="N209" s="248" t="s">
        <v>633</v>
      </c>
      <c r="P209" s="249"/>
      <c r="Q209" s="248"/>
      <c r="R209" s="248"/>
    </row>
    <row r="210" spans="1:18" s="251" customFormat="1" ht="16.5">
      <c r="A210" s="267">
        <v>45313</v>
      </c>
      <c r="B210" s="248" t="s">
        <v>560</v>
      </c>
      <c r="C210" s="248" t="s">
        <v>517</v>
      </c>
      <c r="D210" s="248"/>
      <c r="E210" s="214">
        <v>40000</v>
      </c>
      <c r="F210" s="215"/>
      <c r="G210" s="216">
        <f t="shared" si="3"/>
        <v>8100469</v>
      </c>
      <c r="H210" s="248" t="s">
        <v>264</v>
      </c>
      <c r="I210" s="250"/>
      <c r="J210" s="248"/>
      <c r="K210" s="248"/>
      <c r="L210" s="248"/>
      <c r="M210" s="248"/>
      <c r="N210" s="248"/>
      <c r="O210" s="248"/>
      <c r="P210" s="249"/>
      <c r="Q210" s="248"/>
      <c r="R210" s="248"/>
    </row>
    <row r="211" spans="1:18" s="251" customFormat="1" ht="16.5">
      <c r="A211" s="268">
        <v>45313</v>
      </c>
      <c r="B211" s="251" t="s">
        <v>588</v>
      </c>
      <c r="C211" s="251" t="s">
        <v>75</v>
      </c>
      <c r="E211" s="251">
        <v>40000</v>
      </c>
      <c r="G211" s="216">
        <f t="shared" si="3"/>
        <v>8140469</v>
      </c>
      <c r="H211" s="251" t="s">
        <v>29</v>
      </c>
      <c r="I211" s="248"/>
      <c r="L211" s="255"/>
      <c r="M211" s="252"/>
      <c r="P211" s="249"/>
      <c r="Q211" s="248"/>
      <c r="R211" s="248"/>
    </row>
    <row r="212" spans="1:18" s="251" customFormat="1" ht="16.5">
      <c r="A212" s="267">
        <v>45314</v>
      </c>
      <c r="B212" s="248" t="s">
        <v>389</v>
      </c>
      <c r="C212" s="248" t="s">
        <v>369</v>
      </c>
      <c r="D212" s="248" t="s">
        <v>314</v>
      </c>
      <c r="E212" s="214"/>
      <c r="F212" s="215">
        <v>1710</v>
      </c>
      <c r="G212" s="216">
        <f t="shared" si="3"/>
        <v>8138759</v>
      </c>
      <c r="H212" s="248" t="s">
        <v>25</v>
      </c>
      <c r="I212" s="250" t="s">
        <v>361</v>
      </c>
      <c r="J212" s="248" t="s">
        <v>349</v>
      </c>
      <c r="K212" s="248" t="s">
        <v>198</v>
      </c>
      <c r="L212" s="248" t="s">
        <v>619</v>
      </c>
      <c r="M212" s="248" t="s">
        <v>720</v>
      </c>
      <c r="N212" s="248" t="s">
        <v>620</v>
      </c>
      <c r="O212" s="248"/>
      <c r="P212" s="249"/>
      <c r="Q212" s="248"/>
      <c r="R212" s="248"/>
    </row>
    <row r="213" spans="1:18" s="251" customFormat="1" ht="16.5">
      <c r="A213" s="267">
        <v>45314</v>
      </c>
      <c r="B213" s="248" t="s">
        <v>623</v>
      </c>
      <c r="C213" s="248" t="s">
        <v>390</v>
      </c>
      <c r="D213" s="248" t="s">
        <v>314</v>
      </c>
      <c r="E213" s="214"/>
      <c r="F213" s="215">
        <v>30000</v>
      </c>
      <c r="G213" s="216">
        <f t="shared" si="3"/>
        <v>8108759</v>
      </c>
      <c r="H213" s="248" t="s">
        <v>25</v>
      </c>
      <c r="I213" s="248" t="s">
        <v>361</v>
      </c>
      <c r="J213" s="248" t="s">
        <v>349</v>
      </c>
      <c r="K213" s="248" t="s">
        <v>198</v>
      </c>
      <c r="L213" s="248" t="s">
        <v>619</v>
      </c>
      <c r="M213" s="248" t="s">
        <v>721</v>
      </c>
      <c r="N213" s="248" t="s">
        <v>624</v>
      </c>
      <c r="O213" s="248"/>
      <c r="P213" s="249"/>
      <c r="Q213" s="248"/>
      <c r="R213" s="248"/>
    </row>
    <row r="214" spans="1:18" s="251" customFormat="1" ht="16.5">
      <c r="A214" s="267">
        <v>45314</v>
      </c>
      <c r="B214" s="248" t="s">
        <v>391</v>
      </c>
      <c r="C214" s="248" t="s">
        <v>390</v>
      </c>
      <c r="D214" s="248" t="s">
        <v>314</v>
      </c>
      <c r="E214" s="214"/>
      <c r="F214" s="215">
        <v>25000</v>
      </c>
      <c r="G214" s="216">
        <f t="shared" si="3"/>
        <v>8083759</v>
      </c>
      <c r="H214" s="248" t="s">
        <v>25</v>
      </c>
      <c r="I214" s="248" t="s">
        <v>361</v>
      </c>
      <c r="J214" s="248" t="s">
        <v>337</v>
      </c>
      <c r="K214" s="248" t="s">
        <v>197</v>
      </c>
      <c r="L214" s="248" t="s">
        <v>619</v>
      </c>
      <c r="M214" s="248"/>
      <c r="N214" s="248"/>
      <c r="O214" s="248"/>
      <c r="P214" s="249"/>
      <c r="Q214" s="248"/>
      <c r="R214" s="248"/>
    </row>
    <row r="215" spans="1:18" s="251" customFormat="1" ht="16.5">
      <c r="A215" s="267">
        <v>45314</v>
      </c>
      <c r="B215" s="248" t="s">
        <v>525</v>
      </c>
      <c r="C215" s="248" t="s">
        <v>34</v>
      </c>
      <c r="D215" s="248" t="s">
        <v>153</v>
      </c>
      <c r="E215" s="214"/>
      <c r="F215" s="215">
        <v>10000</v>
      </c>
      <c r="G215" s="216">
        <f t="shared" si="3"/>
        <v>8073759</v>
      </c>
      <c r="H215" s="248" t="s">
        <v>196</v>
      </c>
      <c r="I215" s="250" t="s">
        <v>361</v>
      </c>
      <c r="J215" s="248" t="s">
        <v>337</v>
      </c>
      <c r="K215" s="248" t="s">
        <v>198</v>
      </c>
      <c r="L215" s="248" t="s">
        <v>619</v>
      </c>
      <c r="M215" s="248" t="s">
        <v>722</v>
      </c>
      <c r="N215" s="248" t="s">
        <v>633</v>
      </c>
      <c r="O215" s="248"/>
      <c r="P215" s="249"/>
      <c r="Q215" s="248"/>
      <c r="R215" s="248"/>
    </row>
    <row r="216" spans="1:18" s="251" customFormat="1" ht="16.5">
      <c r="A216" s="269">
        <v>45314</v>
      </c>
      <c r="B216" s="251" t="s">
        <v>549</v>
      </c>
      <c r="C216" s="250" t="s">
        <v>335</v>
      </c>
      <c r="D216" s="248" t="s">
        <v>4</v>
      </c>
      <c r="F216" s="251">
        <v>70000</v>
      </c>
      <c r="G216" s="216">
        <f t="shared" si="3"/>
        <v>8003759</v>
      </c>
      <c r="H216" s="250" t="s">
        <v>307</v>
      </c>
      <c r="I216" s="251" t="s">
        <v>446</v>
      </c>
      <c r="J216" s="248" t="s">
        <v>349</v>
      </c>
      <c r="K216" s="248" t="s">
        <v>198</v>
      </c>
      <c r="L216" s="248" t="s">
        <v>619</v>
      </c>
      <c r="M216" s="248" t="s">
        <v>723</v>
      </c>
      <c r="N216" s="248" t="s">
        <v>635</v>
      </c>
      <c r="P216" s="249"/>
      <c r="Q216" s="248"/>
      <c r="R216" s="248"/>
    </row>
    <row r="217" spans="1:18" s="251" customFormat="1" ht="16.5">
      <c r="A217" s="267">
        <v>45314</v>
      </c>
      <c r="B217" s="248" t="s">
        <v>638</v>
      </c>
      <c r="C217" s="248" t="s">
        <v>451</v>
      </c>
      <c r="D217" s="248" t="s">
        <v>4</v>
      </c>
      <c r="E217" s="214"/>
      <c r="F217" s="215">
        <v>70000</v>
      </c>
      <c r="G217" s="216">
        <f t="shared" si="3"/>
        <v>7933759</v>
      </c>
      <c r="H217" s="248" t="s">
        <v>264</v>
      </c>
      <c r="I217" s="250" t="s">
        <v>446</v>
      </c>
      <c r="J217" s="248" t="s">
        <v>349</v>
      </c>
      <c r="K217" s="248" t="s">
        <v>198</v>
      </c>
      <c r="L217" s="248" t="s">
        <v>619</v>
      </c>
      <c r="M217" s="248" t="s">
        <v>724</v>
      </c>
      <c r="N217" s="248" t="s">
        <v>635</v>
      </c>
      <c r="O217" s="248"/>
      <c r="P217" s="249"/>
      <c r="Q217" s="248"/>
      <c r="R217" s="248"/>
    </row>
    <row r="218" spans="1:18" s="251" customFormat="1" ht="16.5">
      <c r="A218" s="267">
        <v>45314</v>
      </c>
      <c r="B218" s="248" t="s">
        <v>578</v>
      </c>
      <c r="C218" s="214" t="s">
        <v>34</v>
      </c>
      <c r="D218" s="248" t="s">
        <v>4</v>
      </c>
      <c r="F218" s="250">
        <v>7000</v>
      </c>
      <c r="G218" s="216">
        <f t="shared" si="3"/>
        <v>7926759</v>
      </c>
      <c r="H218" s="248" t="s">
        <v>264</v>
      </c>
      <c r="I218" s="248" t="s">
        <v>394</v>
      </c>
      <c r="J218" s="248" t="s">
        <v>337</v>
      </c>
      <c r="K218" s="248" t="s">
        <v>198</v>
      </c>
      <c r="L218" s="248" t="s">
        <v>619</v>
      </c>
      <c r="M218" s="248" t="s">
        <v>725</v>
      </c>
      <c r="N218" s="248" t="s">
        <v>633</v>
      </c>
      <c r="O218" s="248"/>
      <c r="P218" s="249"/>
      <c r="Q218" s="248"/>
      <c r="R218" s="248"/>
    </row>
    <row r="219" spans="1:18" s="251" customFormat="1" ht="16.5">
      <c r="A219" s="267">
        <v>45314</v>
      </c>
      <c r="B219" s="248" t="s">
        <v>579</v>
      </c>
      <c r="C219" s="214" t="s">
        <v>34</v>
      </c>
      <c r="D219" s="248" t="s">
        <v>4</v>
      </c>
      <c r="F219" s="250">
        <v>5000</v>
      </c>
      <c r="G219" s="216">
        <f t="shared" si="3"/>
        <v>7921759</v>
      </c>
      <c r="H219" s="248" t="s">
        <v>264</v>
      </c>
      <c r="I219" s="248" t="s">
        <v>394</v>
      </c>
      <c r="J219" s="248" t="s">
        <v>337</v>
      </c>
      <c r="K219" s="248" t="s">
        <v>198</v>
      </c>
      <c r="L219" s="248" t="s">
        <v>619</v>
      </c>
      <c r="M219" s="248" t="s">
        <v>726</v>
      </c>
      <c r="N219" s="248" t="s">
        <v>633</v>
      </c>
      <c r="O219" s="248"/>
      <c r="P219" s="249"/>
      <c r="Q219" s="248"/>
      <c r="R219" s="248"/>
    </row>
    <row r="220" spans="1:18" s="251" customFormat="1" ht="16.5">
      <c r="A220" s="271">
        <v>45314</v>
      </c>
      <c r="B220" s="251" t="s">
        <v>596</v>
      </c>
      <c r="C220" s="251" t="s">
        <v>34</v>
      </c>
      <c r="D220" s="248" t="s">
        <v>4</v>
      </c>
      <c r="F220" s="251">
        <v>10000</v>
      </c>
      <c r="G220" s="216">
        <f t="shared" si="3"/>
        <v>7911759</v>
      </c>
      <c r="H220" s="251" t="s">
        <v>29</v>
      </c>
      <c r="I220" s="248" t="s">
        <v>396</v>
      </c>
      <c r="J220" s="248" t="s">
        <v>337</v>
      </c>
      <c r="K220" s="248" t="s">
        <v>198</v>
      </c>
      <c r="L220" s="248" t="s">
        <v>619</v>
      </c>
      <c r="M220" s="248" t="s">
        <v>727</v>
      </c>
      <c r="N220" s="248" t="s">
        <v>633</v>
      </c>
      <c r="O220" s="250"/>
      <c r="P220" s="249"/>
      <c r="Q220" s="248"/>
      <c r="R220" s="248"/>
    </row>
    <row r="221" spans="1:18" s="251" customFormat="1" ht="16.5">
      <c r="A221" s="268">
        <v>45314</v>
      </c>
      <c r="B221" s="251" t="s">
        <v>597</v>
      </c>
      <c r="C221" s="251" t="s">
        <v>335</v>
      </c>
      <c r="D221" s="248" t="s">
        <v>4</v>
      </c>
      <c r="F221" s="250">
        <v>70000</v>
      </c>
      <c r="G221" s="216">
        <f t="shared" ref="G221:G268" si="4">+G220+E221-F221</f>
        <v>7841759</v>
      </c>
      <c r="H221" s="251" t="s">
        <v>29</v>
      </c>
      <c r="I221" s="248" t="s">
        <v>396</v>
      </c>
      <c r="J221" s="248" t="s">
        <v>349</v>
      </c>
      <c r="K221" s="248" t="s">
        <v>198</v>
      </c>
      <c r="L221" s="248" t="s">
        <v>619</v>
      </c>
      <c r="M221" s="248" t="s">
        <v>728</v>
      </c>
      <c r="N221" s="248" t="s">
        <v>635</v>
      </c>
      <c r="P221" s="249"/>
      <c r="Q221" s="248"/>
      <c r="R221" s="248"/>
    </row>
    <row r="222" spans="1:18" s="251" customFormat="1" ht="16.5">
      <c r="A222" s="267">
        <v>45315</v>
      </c>
      <c r="B222" s="248" t="s">
        <v>29</v>
      </c>
      <c r="C222" s="248" t="s">
        <v>75</v>
      </c>
      <c r="D222" s="248"/>
      <c r="E222" s="214"/>
      <c r="F222" s="215">
        <v>202000</v>
      </c>
      <c r="G222" s="216">
        <f t="shared" si="4"/>
        <v>7639759</v>
      </c>
      <c r="H222" s="248" t="s">
        <v>25</v>
      </c>
      <c r="I222" s="248"/>
      <c r="J222" s="248"/>
      <c r="K222" s="248"/>
      <c r="L222" s="248"/>
      <c r="M222" s="248"/>
      <c r="N222" s="248"/>
      <c r="O222" s="248"/>
      <c r="P222" s="249"/>
      <c r="Q222" s="248"/>
      <c r="R222" s="248"/>
    </row>
    <row r="223" spans="1:18" s="251" customFormat="1" ht="16.5">
      <c r="A223" s="267">
        <v>45315</v>
      </c>
      <c r="B223" s="248" t="s">
        <v>264</v>
      </c>
      <c r="C223" s="248" t="s">
        <v>75</v>
      </c>
      <c r="D223" s="248"/>
      <c r="E223" s="214"/>
      <c r="F223" s="215">
        <v>212000</v>
      </c>
      <c r="G223" s="216">
        <f t="shared" si="4"/>
        <v>7427759</v>
      </c>
      <c r="H223" s="248" t="s">
        <v>25</v>
      </c>
      <c r="I223" s="250"/>
      <c r="J223" s="248"/>
      <c r="K223" s="248"/>
      <c r="L223" s="248"/>
      <c r="M223" s="248"/>
      <c r="N223" s="248"/>
      <c r="O223" s="248"/>
      <c r="P223" s="249"/>
      <c r="Q223" s="248"/>
      <c r="R223" s="248"/>
    </row>
    <row r="224" spans="1:18" s="251" customFormat="1" ht="16.5">
      <c r="A224" s="267">
        <v>45315</v>
      </c>
      <c r="B224" s="248" t="s">
        <v>392</v>
      </c>
      <c r="C224" s="248" t="s">
        <v>75</v>
      </c>
      <c r="D224" s="248"/>
      <c r="E224" s="214">
        <v>2000000</v>
      </c>
      <c r="F224" s="215"/>
      <c r="G224" s="216">
        <f t="shared" si="4"/>
        <v>9427759</v>
      </c>
      <c r="H224" s="248" t="s">
        <v>25</v>
      </c>
      <c r="I224" s="250"/>
      <c r="J224" s="248"/>
      <c r="K224" s="248"/>
      <c r="L224" s="248"/>
      <c r="M224" s="248"/>
      <c r="N224" s="248"/>
      <c r="O224" s="248"/>
      <c r="P224" s="249"/>
      <c r="Q224" s="248"/>
      <c r="R224" s="248"/>
    </row>
    <row r="225" spans="1:18" s="251" customFormat="1" ht="16.5">
      <c r="A225" s="267">
        <v>45315</v>
      </c>
      <c r="B225" s="248" t="s">
        <v>307</v>
      </c>
      <c r="C225" s="248" t="s">
        <v>75</v>
      </c>
      <c r="D225" s="248"/>
      <c r="E225" s="214"/>
      <c r="F225" s="215">
        <v>195000</v>
      </c>
      <c r="G225" s="216">
        <f t="shared" si="4"/>
        <v>9232759</v>
      </c>
      <c r="H225" s="248" t="s">
        <v>25</v>
      </c>
      <c r="I225" s="250"/>
      <c r="J225" s="248"/>
      <c r="K225" s="248"/>
      <c r="L225" s="248"/>
      <c r="M225" s="248"/>
      <c r="N225" s="248"/>
      <c r="O225" s="248"/>
      <c r="P225" s="249"/>
      <c r="Q225" s="248"/>
      <c r="R225" s="248"/>
    </row>
    <row r="226" spans="1:18" s="251" customFormat="1" ht="16.5">
      <c r="A226" s="267">
        <v>45315</v>
      </c>
      <c r="B226" s="248" t="s">
        <v>142</v>
      </c>
      <c r="C226" s="248" t="s">
        <v>75</v>
      </c>
      <c r="D226" s="248"/>
      <c r="E226" s="214"/>
      <c r="F226" s="215">
        <v>20000</v>
      </c>
      <c r="G226" s="216">
        <f t="shared" si="4"/>
        <v>9212759</v>
      </c>
      <c r="H226" s="248" t="s">
        <v>25</v>
      </c>
      <c r="I226" s="250"/>
      <c r="J226" s="248"/>
      <c r="K226" s="248"/>
      <c r="L226" s="248"/>
      <c r="M226" s="248"/>
      <c r="N226" s="248"/>
      <c r="O226" s="248"/>
      <c r="P226" s="249"/>
      <c r="Q226" s="248"/>
      <c r="R226" s="248"/>
    </row>
    <row r="227" spans="1:18" s="251" customFormat="1" ht="16.5">
      <c r="A227" s="267">
        <v>45315</v>
      </c>
      <c r="B227" s="248" t="s">
        <v>393</v>
      </c>
      <c r="C227" s="248" t="s">
        <v>369</v>
      </c>
      <c r="D227" s="248" t="s">
        <v>314</v>
      </c>
      <c r="E227" s="214"/>
      <c r="F227" s="215">
        <v>18230</v>
      </c>
      <c r="G227" s="216">
        <f t="shared" si="4"/>
        <v>9194529</v>
      </c>
      <c r="H227" s="248" t="s">
        <v>25</v>
      </c>
      <c r="I227" s="250" t="s">
        <v>394</v>
      </c>
      <c r="J227" s="248" t="s">
        <v>349</v>
      </c>
      <c r="K227" s="248" t="s">
        <v>198</v>
      </c>
      <c r="L227" s="248" t="s">
        <v>619</v>
      </c>
      <c r="M227" s="248" t="s">
        <v>729</v>
      </c>
      <c r="N227" s="248" t="s">
        <v>620</v>
      </c>
      <c r="O227" s="248"/>
      <c r="P227" s="249"/>
      <c r="Q227" s="248"/>
      <c r="R227" s="248"/>
    </row>
    <row r="228" spans="1:18" s="251" customFormat="1" ht="16.5">
      <c r="A228" s="267">
        <v>45315</v>
      </c>
      <c r="B228" s="248" t="s">
        <v>395</v>
      </c>
      <c r="C228" s="248" t="s">
        <v>347</v>
      </c>
      <c r="D228" s="248" t="s">
        <v>154</v>
      </c>
      <c r="E228" s="214"/>
      <c r="F228" s="215">
        <v>36000</v>
      </c>
      <c r="G228" s="216">
        <f t="shared" si="4"/>
        <v>9158529</v>
      </c>
      <c r="H228" s="248" t="s">
        <v>25</v>
      </c>
      <c r="I228" s="250" t="s">
        <v>396</v>
      </c>
      <c r="J228" s="248" t="s">
        <v>337</v>
      </c>
      <c r="K228" s="248" t="s">
        <v>197</v>
      </c>
      <c r="L228" s="248" t="s">
        <v>619</v>
      </c>
      <c r="M228" s="248"/>
      <c r="N228" s="248"/>
      <c r="O228" s="248"/>
      <c r="P228" s="249"/>
      <c r="Q228" s="248"/>
      <c r="R228" s="248"/>
    </row>
    <row r="229" spans="1:18" s="251" customFormat="1" ht="16.5">
      <c r="A229" s="267">
        <v>45315</v>
      </c>
      <c r="B229" s="248" t="s">
        <v>416</v>
      </c>
      <c r="C229" s="214" t="s">
        <v>75</v>
      </c>
      <c r="D229" s="215"/>
      <c r="F229" s="250">
        <v>2000000</v>
      </c>
      <c r="G229" s="216">
        <f t="shared" si="4"/>
        <v>7158529</v>
      </c>
      <c r="H229" s="250" t="s">
        <v>24</v>
      </c>
      <c r="I229" s="248">
        <v>3654598</v>
      </c>
      <c r="L229" s="248"/>
      <c r="M229" s="248"/>
      <c r="N229" s="248"/>
      <c r="O229" s="248"/>
      <c r="P229" s="249"/>
      <c r="Q229" s="248"/>
      <c r="R229" s="248"/>
    </row>
    <row r="230" spans="1:18" s="251" customFormat="1" ht="16.5">
      <c r="A230" s="267">
        <v>45315</v>
      </c>
      <c r="B230" s="248" t="s">
        <v>526</v>
      </c>
      <c r="C230" s="248" t="s">
        <v>335</v>
      </c>
      <c r="D230" s="248" t="s">
        <v>153</v>
      </c>
      <c r="E230" s="214"/>
      <c r="F230" s="215">
        <v>30000</v>
      </c>
      <c r="G230" s="216">
        <f t="shared" si="4"/>
        <v>7128529</v>
      </c>
      <c r="H230" s="248" t="s">
        <v>196</v>
      </c>
      <c r="I230" s="250" t="s">
        <v>361</v>
      </c>
      <c r="J230" s="248" t="s">
        <v>349</v>
      </c>
      <c r="K230" s="248" t="s">
        <v>198</v>
      </c>
      <c r="L230" s="248" t="s">
        <v>619</v>
      </c>
      <c r="M230" s="248" t="s">
        <v>730</v>
      </c>
      <c r="N230" s="248" t="s">
        <v>635</v>
      </c>
      <c r="O230" s="248"/>
      <c r="P230" s="249"/>
      <c r="Q230" s="248"/>
      <c r="R230" s="248"/>
    </row>
    <row r="231" spans="1:18" s="251" customFormat="1" ht="16.5">
      <c r="A231" s="267">
        <v>45315</v>
      </c>
      <c r="B231" s="248" t="s">
        <v>527</v>
      </c>
      <c r="C231" s="248" t="s">
        <v>34</v>
      </c>
      <c r="D231" s="248" t="s">
        <v>153</v>
      </c>
      <c r="E231" s="214"/>
      <c r="F231" s="215">
        <v>22500</v>
      </c>
      <c r="G231" s="216">
        <f t="shared" si="4"/>
        <v>7106029</v>
      </c>
      <c r="H231" s="248" t="s">
        <v>196</v>
      </c>
      <c r="I231" s="250" t="s">
        <v>446</v>
      </c>
      <c r="J231" s="248" t="s">
        <v>337</v>
      </c>
      <c r="K231" s="248" t="s">
        <v>198</v>
      </c>
      <c r="L231" s="248" t="s">
        <v>619</v>
      </c>
      <c r="M231" s="248" t="s">
        <v>731</v>
      </c>
      <c r="N231" s="248" t="s">
        <v>633</v>
      </c>
      <c r="O231" s="248"/>
      <c r="P231" s="249"/>
      <c r="Q231" s="248"/>
      <c r="R231" s="248"/>
    </row>
    <row r="232" spans="1:18" s="251" customFormat="1" ht="16.5">
      <c r="A232" s="269">
        <v>45315</v>
      </c>
      <c r="B232" s="251" t="s">
        <v>537</v>
      </c>
      <c r="C232" s="251" t="s">
        <v>75</v>
      </c>
      <c r="E232" s="251">
        <v>20000</v>
      </c>
      <c r="G232" s="216">
        <f t="shared" si="4"/>
        <v>7126029</v>
      </c>
      <c r="H232" s="251" t="s">
        <v>142</v>
      </c>
      <c r="P232" s="249"/>
      <c r="Q232" s="248"/>
      <c r="R232" s="248"/>
    </row>
    <row r="233" spans="1:18" s="251" customFormat="1" ht="16.5">
      <c r="A233" s="269">
        <v>45315</v>
      </c>
      <c r="B233" s="251" t="s">
        <v>539</v>
      </c>
      <c r="C233" s="250" t="s">
        <v>75</v>
      </c>
      <c r="E233" s="251">
        <v>195000</v>
      </c>
      <c r="G233" s="216">
        <f t="shared" si="4"/>
        <v>7321029</v>
      </c>
      <c r="H233" s="250" t="s">
        <v>307</v>
      </c>
      <c r="P233" s="249"/>
      <c r="Q233" s="248"/>
      <c r="R233" s="248"/>
    </row>
    <row r="234" spans="1:18" s="251" customFormat="1" ht="16.5">
      <c r="A234" s="267">
        <v>45315</v>
      </c>
      <c r="B234" s="248" t="s">
        <v>560</v>
      </c>
      <c r="C234" s="214" t="s">
        <v>517</v>
      </c>
      <c r="D234" s="215"/>
      <c r="E234" s="251">
        <v>212000</v>
      </c>
      <c r="F234" s="250"/>
      <c r="G234" s="216">
        <f t="shared" si="4"/>
        <v>7533029</v>
      </c>
      <c r="H234" s="248" t="s">
        <v>264</v>
      </c>
      <c r="I234" s="248"/>
      <c r="J234" s="248"/>
      <c r="L234" s="248"/>
      <c r="M234" s="248"/>
      <c r="N234" s="248"/>
      <c r="O234" s="248"/>
      <c r="P234" s="249"/>
      <c r="Q234" s="248"/>
      <c r="R234" s="248"/>
    </row>
    <row r="235" spans="1:18" s="251" customFormat="1" ht="16.5">
      <c r="A235" s="270">
        <v>45315</v>
      </c>
      <c r="B235" s="210" t="s">
        <v>588</v>
      </c>
      <c r="C235" s="251" t="s">
        <v>75</v>
      </c>
      <c r="E235" s="251">
        <v>202000</v>
      </c>
      <c r="G235" s="216">
        <f t="shared" si="4"/>
        <v>7735029</v>
      </c>
      <c r="H235" s="251" t="s">
        <v>29</v>
      </c>
      <c r="I235" s="248"/>
      <c r="L235" s="255"/>
      <c r="M235" s="252"/>
      <c r="N235" s="250"/>
      <c r="P235" s="249"/>
      <c r="Q235" s="248"/>
      <c r="R235" s="248"/>
    </row>
    <row r="236" spans="1:18" s="251" customFormat="1" ht="16.5">
      <c r="A236" s="267">
        <v>45316</v>
      </c>
      <c r="B236" s="248" t="s">
        <v>397</v>
      </c>
      <c r="C236" s="248" t="s">
        <v>347</v>
      </c>
      <c r="D236" s="248" t="s">
        <v>154</v>
      </c>
      <c r="E236" s="214"/>
      <c r="F236" s="215">
        <v>36000</v>
      </c>
      <c r="G236" s="216">
        <f t="shared" si="4"/>
        <v>7699029</v>
      </c>
      <c r="H236" s="248" t="s">
        <v>25</v>
      </c>
      <c r="I236" s="250" t="s">
        <v>396</v>
      </c>
      <c r="J236" s="248" t="s">
        <v>337</v>
      </c>
      <c r="K236" s="248" t="s">
        <v>197</v>
      </c>
      <c r="L236" s="248" t="s">
        <v>619</v>
      </c>
      <c r="M236" s="248"/>
      <c r="N236" s="248"/>
      <c r="O236" s="248"/>
      <c r="P236" s="249"/>
      <c r="Q236" s="248"/>
      <c r="R236" s="248"/>
    </row>
    <row r="237" spans="1:18" s="251" customFormat="1" ht="16.5">
      <c r="A237" s="267">
        <v>45316</v>
      </c>
      <c r="B237" s="248" t="s">
        <v>93</v>
      </c>
      <c r="C237" s="248" t="s">
        <v>75</v>
      </c>
      <c r="D237" s="248"/>
      <c r="E237" s="214"/>
      <c r="F237" s="215">
        <v>42000</v>
      </c>
      <c r="G237" s="216">
        <f t="shared" si="4"/>
        <v>7657029</v>
      </c>
      <c r="H237" s="248" t="s">
        <v>25</v>
      </c>
      <c r="I237" s="248"/>
      <c r="J237" s="248"/>
      <c r="K237" s="248"/>
      <c r="L237" s="248"/>
      <c r="M237" s="248"/>
      <c r="N237" s="248"/>
      <c r="O237" s="248"/>
      <c r="P237" s="249"/>
      <c r="Q237" s="248"/>
      <c r="R237" s="248"/>
    </row>
    <row r="238" spans="1:18" s="251" customFormat="1" ht="16.5">
      <c r="A238" s="267">
        <v>45316</v>
      </c>
      <c r="B238" s="248" t="s">
        <v>469</v>
      </c>
      <c r="C238" s="248" t="s">
        <v>335</v>
      </c>
      <c r="D238" s="248" t="s">
        <v>2</v>
      </c>
      <c r="E238" s="214"/>
      <c r="F238" s="215">
        <v>90000</v>
      </c>
      <c r="G238" s="216">
        <f t="shared" si="4"/>
        <v>7567029</v>
      </c>
      <c r="H238" s="248" t="s">
        <v>47</v>
      </c>
      <c r="I238" s="250" t="s">
        <v>361</v>
      </c>
      <c r="J238" s="248" t="s">
        <v>349</v>
      </c>
      <c r="K238" s="248" t="s">
        <v>198</v>
      </c>
      <c r="L238" s="248" t="s">
        <v>619</v>
      </c>
      <c r="M238" s="248" t="s">
        <v>732</v>
      </c>
      <c r="N238" s="248" t="s">
        <v>635</v>
      </c>
      <c r="O238" s="248"/>
    </row>
    <row r="239" spans="1:18" s="251" customFormat="1" ht="16.5">
      <c r="A239" s="267">
        <v>45316</v>
      </c>
      <c r="B239" s="248" t="s">
        <v>470</v>
      </c>
      <c r="C239" s="248" t="s">
        <v>34</v>
      </c>
      <c r="D239" s="215" t="s">
        <v>2</v>
      </c>
      <c r="E239" s="214"/>
      <c r="F239" s="215">
        <v>6000</v>
      </c>
      <c r="G239" s="216">
        <f t="shared" si="4"/>
        <v>7561029</v>
      </c>
      <c r="H239" s="248" t="s">
        <v>47</v>
      </c>
      <c r="I239" s="250" t="s">
        <v>361</v>
      </c>
      <c r="J239" s="248" t="s">
        <v>337</v>
      </c>
      <c r="K239" s="248" t="s">
        <v>198</v>
      </c>
      <c r="L239" s="248" t="s">
        <v>619</v>
      </c>
      <c r="M239" s="248" t="s">
        <v>733</v>
      </c>
      <c r="N239" s="248" t="s">
        <v>633</v>
      </c>
      <c r="O239" s="248"/>
    </row>
    <row r="240" spans="1:18" s="251" customFormat="1" ht="16.5">
      <c r="A240" s="267">
        <v>45316</v>
      </c>
      <c r="B240" s="250" t="s">
        <v>510</v>
      </c>
      <c r="C240" s="250" t="s">
        <v>335</v>
      </c>
      <c r="D240" s="262" t="s">
        <v>153</v>
      </c>
      <c r="E240" s="250"/>
      <c r="F240" s="250">
        <v>90000</v>
      </c>
      <c r="G240" s="216">
        <f t="shared" si="4"/>
        <v>7471029</v>
      </c>
      <c r="H240" s="250" t="s">
        <v>294</v>
      </c>
      <c r="I240" s="250" t="s">
        <v>394</v>
      </c>
      <c r="J240" s="248" t="s">
        <v>349</v>
      </c>
      <c r="K240" s="248" t="s">
        <v>198</v>
      </c>
      <c r="L240" s="248" t="s">
        <v>619</v>
      </c>
      <c r="M240" s="248" t="s">
        <v>734</v>
      </c>
      <c r="N240" s="248" t="s">
        <v>635</v>
      </c>
      <c r="O240" s="250"/>
    </row>
    <row r="241" spans="1:15" s="251" customFormat="1" ht="16.5">
      <c r="A241" s="267">
        <v>45316</v>
      </c>
      <c r="B241" s="250" t="s">
        <v>511</v>
      </c>
      <c r="C241" s="250" t="s">
        <v>34</v>
      </c>
      <c r="D241" s="215" t="s">
        <v>153</v>
      </c>
      <c r="E241" s="250"/>
      <c r="F241" s="250">
        <v>6000</v>
      </c>
      <c r="G241" s="216">
        <f t="shared" si="4"/>
        <v>7465029</v>
      </c>
      <c r="H241" s="250" t="s">
        <v>294</v>
      </c>
      <c r="I241" s="250" t="s">
        <v>394</v>
      </c>
      <c r="J241" s="248" t="s">
        <v>337</v>
      </c>
      <c r="K241" s="248" t="s">
        <v>198</v>
      </c>
      <c r="L241" s="248" t="s">
        <v>619</v>
      </c>
      <c r="M241" s="248" t="s">
        <v>735</v>
      </c>
      <c r="N241" s="248" t="s">
        <v>633</v>
      </c>
      <c r="O241" s="250"/>
    </row>
    <row r="242" spans="1:15" s="251" customFormat="1" ht="16.5">
      <c r="A242" s="267">
        <v>45316</v>
      </c>
      <c r="B242" s="248" t="s">
        <v>528</v>
      </c>
      <c r="C242" s="248" t="s">
        <v>75</v>
      </c>
      <c r="D242" s="248"/>
      <c r="E242" s="214">
        <v>42000</v>
      </c>
      <c r="F242" s="215"/>
      <c r="G242" s="216">
        <f t="shared" si="4"/>
        <v>7507029</v>
      </c>
      <c r="H242" s="248" t="s">
        <v>93</v>
      </c>
      <c r="I242" s="248"/>
      <c r="J242" s="248"/>
      <c r="K242" s="248"/>
      <c r="L242" s="248"/>
      <c r="M242" s="248"/>
      <c r="N242" s="248"/>
      <c r="O242" s="248"/>
    </row>
    <row r="243" spans="1:15" s="251" customFormat="1" ht="16.5">
      <c r="A243" s="269">
        <v>45316</v>
      </c>
      <c r="B243" s="251" t="s">
        <v>550</v>
      </c>
      <c r="C243" s="250" t="s">
        <v>335</v>
      </c>
      <c r="D243" s="248" t="s">
        <v>4</v>
      </c>
      <c r="F243" s="251">
        <v>30000</v>
      </c>
      <c r="G243" s="216">
        <f t="shared" si="4"/>
        <v>7477029</v>
      </c>
      <c r="H243" s="250" t="s">
        <v>307</v>
      </c>
      <c r="I243" s="251" t="s">
        <v>394</v>
      </c>
      <c r="J243" s="248" t="s">
        <v>349</v>
      </c>
      <c r="K243" s="248" t="s">
        <v>198</v>
      </c>
      <c r="L243" s="248" t="s">
        <v>619</v>
      </c>
      <c r="M243" s="248" t="s">
        <v>736</v>
      </c>
      <c r="N243" s="248" t="s">
        <v>635</v>
      </c>
    </row>
    <row r="244" spans="1:15" s="251" customFormat="1" ht="16.5">
      <c r="A244" s="269">
        <v>45316</v>
      </c>
      <c r="B244" s="251" t="s">
        <v>551</v>
      </c>
      <c r="C244" s="250" t="s">
        <v>34</v>
      </c>
      <c r="D244" s="248" t="s">
        <v>4</v>
      </c>
      <c r="F244" s="251">
        <v>2000</v>
      </c>
      <c r="G244" s="216">
        <f t="shared" si="4"/>
        <v>7475029</v>
      </c>
      <c r="H244" s="250" t="s">
        <v>307</v>
      </c>
      <c r="I244" s="251" t="s">
        <v>394</v>
      </c>
      <c r="J244" s="248" t="s">
        <v>337</v>
      </c>
      <c r="K244" s="248" t="s">
        <v>198</v>
      </c>
      <c r="L244" s="248" t="s">
        <v>619</v>
      </c>
      <c r="M244" s="248" t="s">
        <v>737</v>
      </c>
      <c r="N244" s="248" t="s">
        <v>633</v>
      </c>
    </row>
    <row r="245" spans="1:15" s="251" customFormat="1" ht="16.5">
      <c r="A245" s="267">
        <v>45316</v>
      </c>
      <c r="B245" s="248" t="s">
        <v>580</v>
      </c>
      <c r="C245" s="214" t="s">
        <v>34</v>
      </c>
      <c r="D245" s="248" t="s">
        <v>4</v>
      </c>
      <c r="F245" s="250">
        <v>5000</v>
      </c>
      <c r="G245" s="216">
        <f t="shared" si="4"/>
        <v>7470029</v>
      </c>
      <c r="H245" s="248" t="s">
        <v>264</v>
      </c>
      <c r="I245" s="248" t="s">
        <v>394</v>
      </c>
      <c r="J245" s="248" t="s">
        <v>337</v>
      </c>
      <c r="K245" s="248" t="s">
        <v>198</v>
      </c>
      <c r="L245" s="248" t="s">
        <v>619</v>
      </c>
      <c r="M245" s="248" t="s">
        <v>738</v>
      </c>
      <c r="N245" s="248" t="s">
        <v>633</v>
      </c>
      <c r="O245" s="248"/>
    </row>
    <row r="246" spans="1:15" s="251" customFormat="1" ht="16.5">
      <c r="A246" s="267">
        <v>45316</v>
      </c>
      <c r="B246" s="248" t="s">
        <v>581</v>
      </c>
      <c r="C246" s="248" t="s">
        <v>34</v>
      </c>
      <c r="D246" s="248" t="s">
        <v>4</v>
      </c>
      <c r="E246" s="214"/>
      <c r="F246" s="215">
        <v>5000</v>
      </c>
      <c r="G246" s="216">
        <f t="shared" si="4"/>
        <v>7465029</v>
      </c>
      <c r="H246" s="248" t="s">
        <v>264</v>
      </c>
      <c r="I246" s="250" t="s">
        <v>394</v>
      </c>
      <c r="J246" s="248" t="s">
        <v>337</v>
      </c>
      <c r="K246" s="248" t="s">
        <v>198</v>
      </c>
      <c r="L246" s="248" t="s">
        <v>619</v>
      </c>
      <c r="M246" s="248" t="s">
        <v>739</v>
      </c>
      <c r="N246" s="248" t="s">
        <v>633</v>
      </c>
      <c r="O246" s="248"/>
    </row>
    <row r="247" spans="1:15" s="251" customFormat="1" ht="16.5">
      <c r="A247" s="267">
        <v>45317</v>
      </c>
      <c r="B247" s="248" t="s">
        <v>398</v>
      </c>
      <c r="C247" s="248" t="s">
        <v>369</v>
      </c>
      <c r="D247" s="248" t="s">
        <v>314</v>
      </c>
      <c r="E247" s="214"/>
      <c r="F247" s="215">
        <v>28470</v>
      </c>
      <c r="G247" s="216">
        <f t="shared" si="4"/>
        <v>7436559</v>
      </c>
      <c r="H247" s="248" t="s">
        <v>25</v>
      </c>
      <c r="I247" s="248" t="s">
        <v>394</v>
      </c>
      <c r="J247" s="248" t="s">
        <v>349</v>
      </c>
      <c r="K247" s="248" t="s">
        <v>198</v>
      </c>
      <c r="L247" s="248" t="s">
        <v>619</v>
      </c>
      <c r="M247" s="248" t="s">
        <v>740</v>
      </c>
      <c r="N247" s="248" t="s">
        <v>620</v>
      </c>
      <c r="O247" s="248"/>
    </row>
    <row r="248" spans="1:15" s="251" customFormat="1" ht="16.5">
      <c r="A248" s="267">
        <v>45317</v>
      </c>
      <c r="B248" s="248" t="s">
        <v>376</v>
      </c>
      <c r="C248" s="248" t="s">
        <v>75</v>
      </c>
      <c r="D248" s="215"/>
      <c r="F248" s="250">
        <v>670000</v>
      </c>
      <c r="G248" s="216">
        <f t="shared" si="4"/>
        <v>6766559</v>
      </c>
      <c r="H248" s="248" t="s">
        <v>25</v>
      </c>
      <c r="I248" s="248"/>
      <c r="J248" s="248"/>
      <c r="L248" s="248"/>
      <c r="M248" s="248"/>
      <c r="N248" s="248"/>
      <c r="O248" s="248"/>
    </row>
    <row r="249" spans="1:15" s="251" customFormat="1" ht="16.5">
      <c r="A249" s="267">
        <v>45317</v>
      </c>
      <c r="B249" s="248" t="s">
        <v>294</v>
      </c>
      <c r="C249" s="248" t="s">
        <v>75</v>
      </c>
      <c r="D249" s="248"/>
      <c r="E249" s="214"/>
      <c r="F249" s="215">
        <v>279000</v>
      </c>
      <c r="G249" s="216">
        <f t="shared" si="4"/>
        <v>6487559</v>
      </c>
      <c r="H249" s="248" t="s">
        <v>25</v>
      </c>
      <c r="I249" s="250"/>
      <c r="J249" s="248"/>
      <c r="K249" s="248"/>
      <c r="L249" s="248"/>
      <c r="M249" s="248"/>
      <c r="N249" s="248"/>
      <c r="O249" s="248"/>
    </row>
    <row r="250" spans="1:15" s="251" customFormat="1" ht="16.5">
      <c r="A250" s="267">
        <v>45317</v>
      </c>
      <c r="B250" s="248" t="s">
        <v>293</v>
      </c>
      <c r="C250" s="248" t="s">
        <v>75</v>
      </c>
      <c r="D250" s="248"/>
      <c r="E250" s="214"/>
      <c r="F250" s="215">
        <v>100000</v>
      </c>
      <c r="G250" s="216">
        <f t="shared" si="4"/>
        <v>6387559</v>
      </c>
      <c r="H250" s="248" t="s">
        <v>25</v>
      </c>
      <c r="I250" s="250"/>
      <c r="J250" s="248"/>
      <c r="K250" s="248"/>
      <c r="L250" s="248"/>
      <c r="M250" s="248"/>
      <c r="N250" s="248"/>
      <c r="O250" s="248"/>
    </row>
    <row r="251" spans="1:15" s="251" customFormat="1" ht="16.5">
      <c r="A251" s="267">
        <v>45317</v>
      </c>
      <c r="B251" s="248" t="s">
        <v>301</v>
      </c>
      <c r="C251" s="248" t="s">
        <v>75</v>
      </c>
      <c r="D251" s="248"/>
      <c r="E251" s="214"/>
      <c r="F251" s="215">
        <v>100000</v>
      </c>
      <c r="G251" s="216">
        <f t="shared" si="4"/>
        <v>6287559</v>
      </c>
      <c r="H251" s="248" t="s">
        <v>25</v>
      </c>
      <c r="I251" s="250"/>
      <c r="J251" s="248"/>
      <c r="K251" s="248"/>
      <c r="L251" s="248"/>
      <c r="M251" s="248"/>
      <c r="N251" s="248"/>
      <c r="O251" s="248"/>
    </row>
    <row r="252" spans="1:15" s="251" customFormat="1" ht="16.5">
      <c r="A252" s="267">
        <v>45317</v>
      </c>
      <c r="B252" s="248" t="s">
        <v>480</v>
      </c>
      <c r="C252" s="248" t="s">
        <v>75</v>
      </c>
      <c r="D252" s="248"/>
      <c r="E252" s="214">
        <v>100000</v>
      </c>
      <c r="F252" s="215"/>
      <c r="G252" s="216">
        <f t="shared" si="4"/>
        <v>6387559</v>
      </c>
      <c r="H252" s="248" t="s">
        <v>293</v>
      </c>
      <c r="I252" s="250"/>
      <c r="J252" s="248"/>
      <c r="K252" s="248"/>
      <c r="L252" s="248"/>
      <c r="M252" s="248"/>
      <c r="N252" s="248"/>
      <c r="O252" s="248"/>
    </row>
    <row r="253" spans="1:15" s="251" customFormat="1" ht="16.5">
      <c r="A253" s="267">
        <v>45317</v>
      </c>
      <c r="B253" s="248" t="s">
        <v>494</v>
      </c>
      <c r="C253" s="248" t="s">
        <v>308</v>
      </c>
      <c r="D253" s="248" t="s">
        <v>153</v>
      </c>
      <c r="E253" s="214"/>
      <c r="F253" s="215">
        <v>8000</v>
      </c>
      <c r="G253" s="216">
        <f t="shared" si="4"/>
        <v>6379559</v>
      </c>
      <c r="H253" s="248" t="s">
        <v>293</v>
      </c>
      <c r="I253" s="250" t="s">
        <v>394</v>
      </c>
      <c r="J253" s="248" t="s">
        <v>337</v>
      </c>
      <c r="K253" s="248" t="s">
        <v>198</v>
      </c>
      <c r="L253" s="248" t="s">
        <v>619</v>
      </c>
      <c r="M253" s="248" t="s">
        <v>741</v>
      </c>
      <c r="N253" s="248" t="s">
        <v>633</v>
      </c>
      <c r="O253" s="248"/>
    </row>
    <row r="254" spans="1:15" s="251" customFormat="1" ht="16.5">
      <c r="A254" s="267">
        <v>45317</v>
      </c>
      <c r="B254" s="248" t="s">
        <v>582</v>
      </c>
      <c r="C254" s="248" t="s">
        <v>451</v>
      </c>
      <c r="D254" s="248" t="s">
        <v>4</v>
      </c>
      <c r="E254" s="214"/>
      <c r="F254" s="215">
        <v>45000</v>
      </c>
      <c r="G254" s="216">
        <f t="shared" si="4"/>
        <v>6334559</v>
      </c>
      <c r="H254" s="248" t="s">
        <v>264</v>
      </c>
      <c r="I254" s="248" t="s">
        <v>394</v>
      </c>
      <c r="J254" s="248" t="s">
        <v>349</v>
      </c>
      <c r="K254" s="248" t="s">
        <v>198</v>
      </c>
      <c r="L254" s="248" t="s">
        <v>619</v>
      </c>
      <c r="M254" s="248" t="s">
        <v>742</v>
      </c>
      <c r="N254" s="248" t="s">
        <v>635</v>
      </c>
      <c r="O254" s="248"/>
    </row>
    <row r="255" spans="1:15" s="251" customFormat="1" ht="16.5">
      <c r="A255" s="267">
        <v>45317</v>
      </c>
      <c r="B255" s="248" t="s">
        <v>583</v>
      </c>
      <c r="C255" s="248" t="s">
        <v>34</v>
      </c>
      <c r="D255" s="248" t="s">
        <v>4</v>
      </c>
      <c r="E255" s="214"/>
      <c r="F255" s="215">
        <v>5000</v>
      </c>
      <c r="G255" s="216">
        <f t="shared" si="4"/>
        <v>6329559</v>
      </c>
      <c r="H255" s="248" t="s">
        <v>264</v>
      </c>
      <c r="I255" s="250" t="s">
        <v>394</v>
      </c>
      <c r="J255" s="248" t="s">
        <v>337</v>
      </c>
      <c r="K255" s="248" t="s">
        <v>198</v>
      </c>
      <c r="L255" s="248" t="s">
        <v>619</v>
      </c>
      <c r="M255" s="248" t="s">
        <v>743</v>
      </c>
      <c r="N255" s="248" t="s">
        <v>633</v>
      </c>
      <c r="O255" s="248"/>
    </row>
    <row r="256" spans="1:15" s="251" customFormat="1" ht="16.5">
      <c r="A256" s="268">
        <v>45317</v>
      </c>
      <c r="B256" s="251" t="s">
        <v>612</v>
      </c>
      <c r="C256" s="251" t="s">
        <v>75</v>
      </c>
      <c r="E256" s="205">
        <v>100000</v>
      </c>
      <c r="F256" s="205"/>
      <c r="G256" s="216">
        <f t="shared" si="4"/>
        <v>6429559</v>
      </c>
      <c r="H256" s="251" t="s">
        <v>301</v>
      </c>
    </row>
    <row r="257" spans="1:18" s="251" customFormat="1" ht="16.5">
      <c r="A257" s="268">
        <v>45317</v>
      </c>
      <c r="B257" s="251" t="s">
        <v>613</v>
      </c>
      <c r="C257" s="250" t="s">
        <v>34</v>
      </c>
      <c r="D257" s="251" t="s">
        <v>2</v>
      </c>
      <c r="E257" s="205"/>
      <c r="F257" s="210">
        <v>8000</v>
      </c>
      <c r="G257" s="216">
        <f t="shared" si="4"/>
        <v>6421559</v>
      </c>
      <c r="H257" s="251" t="s">
        <v>301</v>
      </c>
      <c r="I257" s="248" t="s">
        <v>587</v>
      </c>
      <c r="J257" s="248" t="s">
        <v>337</v>
      </c>
      <c r="K257" s="248" t="s">
        <v>198</v>
      </c>
      <c r="L257" s="248" t="s">
        <v>619</v>
      </c>
      <c r="M257" s="248" t="s">
        <v>744</v>
      </c>
      <c r="N257" s="248" t="s">
        <v>633</v>
      </c>
    </row>
    <row r="258" spans="1:18" s="251" customFormat="1" ht="16.5">
      <c r="A258" s="267">
        <v>45318</v>
      </c>
      <c r="B258" s="248" t="s">
        <v>780</v>
      </c>
      <c r="C258" s="248" t="s">
        <v>335</v>
      </c>
      <c r="D258" s="248" t="s">
        <v>153</v>
      </c>
      <c r="E258" s="214"/>
      <c r="F258" s="215">
        <v>140000</v>
      </c>
      <c r="G258" s="216">
        <f t="shared" si="4"/>
        <v>6281559</v>
      </c>
      <c r="H258" s="248" t="s">
        <v>293</v>
      </c>
      <c r="I258" s="250" t="s">
        <v>394</v>
      </c>
      <c r="J258" s="248" t="s">
        <v>349</v>
      </c>
      <c r="K258" s="248" t="s">
        <v>198</v>
      </c>
      <c r="L258" s="248" t="s">
        <v>619</v>
      </c>
      <c r="M258" s="248" t="s">
        <v>745</v>
      </c>
      <c r="N258" s="248" t="s">
        <v>635</v>
      </c>
      <c r="O258" s="248"/>
    </row>
    <row r="259" spans="1:18" s="251" customFormat="1" ht="16.5">
      <c r="A259" s="267">
        <v>45318</v>
      </c>
      <c r="B259" s="248" t="s">
        <v>471</v>
      </c>
      <c r="C259" s="248" t="s">
        <v>75</v>
      </c>
      <c r="D259" s="248"/>
      <c r="E259" s="214">
        <v>670000</v>
      </c>
      <c r="F259" s="215"/>
      <c r="G259" s="216">
        <f t="shared" si="4"/>
        <v>6951559</v>
      </c>
      <c r="H259" s="248" t="s">
        <v>47</v>
      </c>
      <c r="I259" s="250"/>
      <c r="J259" s="248"/>
      <c r="L259" s="248"/>
      <c r="M259" s="248"/>
      <c r="N259" s="248"/>
      <c r="O259" s="248"/>
    </row>
    <row r="260" spans="1:18" s="251" customFormat="1" ht="16.5">
      <c r="A260" s="267">
        <v>45318</v>
      </c>
      <c r="B260" s="248" t="s">
        <v>499</v>
      </c>
      <c r="C260" s="248" t="s">
        <v>75</v>
      </c>
      <c r="D260" s="248"/>
      <c r="E260" s="214">
        <v>279000</v>
      </c>
      <c r="F260" s="215"/>
      <c r="G260" s="216">
        <f t="shared" si="4"/>
        <v>7230559</v>
      </c>
      <c r="H260" s="248" t="s">
        <v>294</v>
      </c>
      <c r="I260" s="250"/>
      <c r="J260" s="248"/>
      <c r="K260" s="248"/>
      <c r="L260" s="248"/>
      <c r="M260" s="248"/>
      <c r="N260" s="248"/>
      <c r="O260" s="248"/>
    </row>
    <row r="261" spans="1:18" s="251" customFormat="1" ht="16.5">
      <c r="A261" s="267">
        <v>45318</v>
      </c>
      <c r="B261" s="248" t="s">
        <v>530</v>
      </c>
      <c r="C261" s="248" t="s">
        <v>34</v>
      </c>
      <c r="D261" s="248" t="s">
        <v>314</v>
      </c>
      <c r="E261" s="214"/>
      <c r="F261" s="215">
        <v>5000</v>
      </c>
      <c r="G261" s="216">
        <f t="shared" si="4"/>
        <v>7225559</v>
      </c>
      <c r="H261" s="248" t="s">
        <v>93</v>
      </c>
      <c r="I261" s="248" t="s">
        <v>361</v>
      </c>
      <c r="J261" s="248" t="s">
        <v>337</v>
      </c>
      <c r="K261" s="248" t="s">
        <v>198</v>
      </c>
      <c r="L261" s="248" t="s">
        <v>619</v>
      </c>
      <c r="M261" s="248" t="s">
        <v>746</v>
      </c>
      <c r="N261" s="248" t="s">
        <v>633</v>
      </c>
      <c r="O261" s="248"/>
    </row>
    <row r="262" spans="1:18" s="251" customFormat="1" ht="16.5">
      <c r="A262" s="267">
        <v>45318</v>
      </c>
      <c r="B262" s="248" t="s">
        <v>531</v>
      </c>
      <c r="C262" s="248" t="s">
        <v>335</v>
      </c>
      <c r="D262" s="215" t="s">
        <v>314</v>
      </c>
      <c r="E262" s="214"/>
      <c r="F262" s="215">
        <v>30000</v>
      </c>
      <c r="G262" s="216">
        <f t="shared" si="4"/>
        <v>7195559</v>
      </c>
      <c r="H262" s="248" t="s">
        <v>93</v>
      </c>
      <c r="I262" s="250" t="s">
        <v>396</v>
      </c>
      <c r="J262" s="248" t="s">
        <v>349</v>
      </c>
      <c r="K262" s="248" t="s">
        <v>198</v>
      </c>
      <c r="L262" s="248" t="s">
        <v>619</v>
      </c>
      <c r="M262" s="248" t="s">
        <v>747</v>
      </c>
      <c r="N262" s="248" t="s">
        <v>635</v>
      </c>
      <c r="O262" s="248"/>
    </row>
    <row r="263" spans="1:18" s="251" customFormat="1" ht="16.5">
      <c r="A263" s="269">
        <v>45318</v>
      </c>
      <c r="B263" s="251" t="s">
        <v>552</v>
      </c>
      <c r="C263" s="250" t="s">
        <v>335</v>
      </c>
      <c r="D263" s="248" t="s">
        <v>4</v>
      </c>
      <c r="F263" s="251">
        <v>30000</v>
      </c>
      <c r="G263" s="216">
        <f t="shared" si="4"/>
        <v>7165559</v>
      </c>
      <c r="H263" s="250" t="s">
        <v>307</v>
      </c>
      <c r="I263" s="251" t="s">
        <v>394</v>
      </c>
      <c r="J263" s="248" t="s">
        <v>349</v>
      </c>
      <c r="K263" s="248" t="s">
        <v>198</v>
      </c>
      <c r="L263" s="248" t="s">
        <v>619</v>
      </c>
      <c r="M263" s="248" t="s">
        <v>748</v>
      </c>
      <c r="N263" s="248" t="s">
        <v>635</v>
      </c>
    </row>
    <row r="264" spans="1:18" s="251" customFormat="1" ht="16.5">
      <c r="A264" s="269">
        <v>45318</v>
      </c>
      <c r="B264" s="251" t="s">
        <v>553</v>
      </c>
      <c r="C264" s="250" t="s">
        <v>34</v>
      </c>
      <c r="D264" s="248" t="s">
        <v>4</v>
      </c>
      <c r="F264" s="251">
        <v>2000</v>
      </c>
      <c r="G264" s="216">
        <f t="shared" si="4"/>
        <v>7163559</v>
      </c>
      <c r="H264" s="250" t="s">
        <v>307</v>
      </c>
      <c r="I264" s="251" t="s">
        <v>394</v>
      </c>
      <c r="J264" s="248" t="s">
        <v>337</v>
      </c>
      <c r="K264" s="248" t="s">
        <v>198</v>
      </c>
      <c r="L264" s="248" t="s">
        <v>619</v>
      </c>
      <c r="M264" s="248" t="s">
        <v>749</v>
      </c>
      <c r="N264" s="248" t="s">
        <v>633</v>
      </c>
      <c r="P264" s="249"/>
      <c r="Q264" s="248"/>
      <c r="R264" s="248"/>
    </row>
    <row r="265" spans="1:18" s="251" customFormat="1" ht="16.5">
      <c r="A265" s="268">
        <v>45318</v>
      </c>
      <c r="B265" s="255" t="s">
        <v>614</v>
      </c>
      <c r="C265" s="250" t="s">
        <v>451</v>
      </c>
      <c r="D265" s="251" t="s">
        <v>2</v>
      </c>
      <c r="E265" s="211"/>
      <c r="F265" s="211">
        <v>50000</v>
      </c>
      <c r="G265" s="216">
        <f t="shared" si="4"/>
        <v>7113559</v>
      </c>
      <c r="H265" s="251" t="s">
        <v>301</v>
      </c>
      <c r="I265" s="248" t="s">
        <v>446</v>
      </c>
      <c r="J265" s="248" t="s">
        <v>349</v>
      </c>
      <c r="K265" s="248" t="s">
        <v>198</v>
      </c>
      <c r="L265" s="248" t="s">
        <v>619</v>
      </c>
      <c r="M265" s="248" t="s">
        <v>750</v>
      </c>
      <c r="N265" s="248" t="s">
        <v>635</v>
      </c>
      <c r="P265" s="249"/>
      <c r="Q265" s="248"/>
      <c r="R265" s="248"/>
    </row>
    <row r="266" spans="1:18" s="251" customFormat="1" ht="16.5">
      <c r="A266" s="269">
        <v>45319</v>
      </c>
      <c r="B266" s="251" t="s">
        <v>554</v>
      </c>
      <c r="C266" s="250" t="s">
        <v>555</v>
      </c>
      <c r="D266" s="248" t="s">
        <v>4</v>
      </c>
      <c r="F266" s="251">
        <v>36700</v>
      </c>
      <c r="G266" s="216">
        <f t="shared" si="4"/>
        <v>7076859</v>
      </c>
      <c r="H266" s="250" t="s">
        <v>307</v>
      </c>
      <c r="I266" s="251" t="s">
        <v>446</v>
      </c>
      <c r="J266" s="248" t="s">
        <v>337</v>
      </c>
      <c r="K266" s="248" t="s">
        <v>197</v>
      </c>
      <c r="L266" s="248" t="s">
        <v>619</v>
      </c>
      <c r="P266" s="249"/>
      <c r="Q266" s="248"/>
      <c r="R266" s="248"/>
    </row>
    <row r="267" spans="1:18" s="251" customFormat="1" ht="16.5">
      <c r="A267" s="267">
        <v>45320</v>
      </c>
      <c r="B267" s="248" t="s">
        <v>142</v>
      </c>
      <c r="C267" s="248" t="s">
        <v>75</v>
      </c>
      <c r="D267" s="248"/>
      <c r="E267" s="214"/>
      <c r="F267" s="215">
        <v>20000</v>
      </c>
      <c r="G267" s="216">
        <f t="shared" si="4"/>
        <v>7056859</v>
      </c>
      <c r="H267" s="248" t="s">
        <v>25</v>
      </c>
      <c r="I267" s="250"/>
      <c r="J267" s="248"/>
      <c r="K267" s="248"/>
      <c r="L267" s="248"/>
      <c r="M267" s="248"/>
      <c r="N267" s="248"/>
      <c r="O267" s="248"/>
      <c r="P267" s="249"/>
      <c r="Q267" s="248"/>
      <c r="R267" s="248"/>
    </row>
    <row r="268" spans="1:18" s="251" customFormat="1" ht="16.5">
      <c r="A268" s="267">
        <v>45320</v>
      </c>
      <c r="B268" s="248" t="s">
        <v>301</v>
      </c>
      <c r="C268" s="248" t="s">
        <v>75</v>
      </c>
      <c r="D268" s="248"/>
      <c r="E268" s="214"/>
      <c r="F268" s="215">
        <v>45000</v>
      </c>
      <c r="G268" s="216">
        <f t="shared" si="4"/>
        <v>7011859</v>
      </c>
      <c r="H268" s="248" t="s">
        <v>25</v>
      </c>
      <c r="I268" s="250"/>
      <c r="J268" s="248"/>
      <c r="K268" s="248"/>
      <c r="L268" s="248"/>
      <c r="M268" s="248"/>
      <c r="N268" s="248"/>
      <c r="O268" s="248"/>
      <c r="P268" s="249"/>
      <c r="Q268" s="248"/>
      <c r="R268" s="248"/>
    </row>
    <row r="269" spans="1:18" s="251" customFormat="1" ht="16.5">
      <c r="A269" s="267">
        <v>45320</v>
      </c>
      <c r="B269" s="248" t="s">
        <v>293</v>
      </c>
      <c r="C269" s="248" t="s">
        <v>75</v>
      </c>
      <c r="D269" s="248"/>
      <c r="E269" s="214"/>
      <c r="F269" s="215">
        <v>95000</v>
      </c>
      <c r="G269" s="216">
        <f t="shared" ref="G269:G332" si="5">+G268+E269-F269</f>
        <v>6916859</v>
      </c>
      <c r="H269" s="248" t="s">
        <v>25</v>
      </c>
      <c r="I269" s="250"/>
      <c r="J269" s="248"/>
      <c r="K269" s="248"/>
      <c r="L269" s="248"/>
      <c r="M269" s="248"/>
      <c r="N269" s="248"/>
      <c r="O269" s="248"/>
      <c r="P269" s="249"/>
      <c r="Q269" s="248"/>
      <c r="R269" s="248"/>
    </row>
    <row r="270" spans="1:18" s="250" customFormat="1" ht="16.5">
      <c r="A270" s="267">
        <v>45320</v>
      </c>
      <c r="B270" s="248" t="s">
        <v>93</v>
      </c>
      <c r="C270" s="248" t="s">
        <v>75</v>
      </c>
      <c r="D270" s="248"/>
      <c r="E270" s="214"/>
      <c r="F270" s="215">
        <v>50000</v>
      </c>
      <c r="G270" s="216">
        <f t="shared" si="5"/>
        <v>6866859</v>
      </c>
      <c r="H270" s="248" t="s">
        <v>25</v>
      </c>
      <c r="J270" s="248"/>
      <c r="K270" s="248"/>
      <c r="L270" s="248"/>
      <c r="M270" s="248"/>
      <c r="N270" s="248"/>
      <c r="O270" s="248"/>
    </row>
    <row r="271" spans="1:18" s="250" customFormat="1" ht="16.5">
      <c r="A271" s="267">
        <v>45320</v>
      </c>
      <c r="B271" s="250" t="s">
        <v>400</v>
      </c>
      <c r="C271" s="250" t="s">
        <v>3</v>
      </c>
      <c r="D271" s="262" t="s">
        <v>314</v>
      </c>
      <c r="F271" s="250">
        <v>20000</v>
      </c>
      <c r="G271" s="216">
        <f t="shared" si="5"/>
        <v>6846859</v>
      </c>
      <c r="H271" s="250" t="s">
        <v>25</v>
      </c>
      <c r="I271" s="250" t="s">
        <v>394</v>
      </c>
      <c r="J271" s="250" t="s">
        <v>337</v>
      </c>
      <c r="K271" s="250" t="s">
        <v>197</v>
      </c>
      <c r="L271" s="250" t="s">
        <v>619</v>
      </c>
    </row>
    <row r="272" spans="1:18" s="250" customFormat="1" ht="16.5">
      <c r="A272" s="267">
        <v>45320</v>
      </c>
      <c r="B272" s="248" t="s">
        <v>399</v>
      </c>
      <c r="C272" s="248" t="s">
        <v>369</v>
      </c>
      <c r="D272" s="248" t="s">
        <v>314</v>
      </c>
      <c r="E272" s="214"/>
      <c r="F272" s="215">
        <v>5700</v>
      </c>
      <c r="G272" s="216">
        <f t="shared" si="5"/>
        <v>6841159</v>
      </c>
      <c r="H272" s="248" t="s">
        <v>25</v>
      </c>
      <c r="I272" s="250" t="s">
        <v>394</v>
      </c>
      <c r="J272" s="248" t="s">
        <v>349</v>
      </c>
      <c r="K272" s="248" t="s">
        <v>198</v>
      </c>
      <c r="L272" s="248" t="s">
        <v>619</v>
      </c>
      <c r="M272" s="248" t="s">
        <v>751</v>
      </c>
      <c r="N272" s="248" t="s">
        <v>620</v>
      </c>
      <c r="O272" s="248"/>
    </row>
    <row r="273" spans="1:15" s="250" customFormat="1" ht="16.5">
      <c r="A273" s="267">
        <v>45320</v>
      </c>
      <c r="B273" s="250" t="s">
        <v>401</v>
      </c>
      <c r="C273" s="250" t="s">
        <v>346</v>
      </c>
      <c r="D273" s="215" t="s">
        <v>314</v>
      </c>
      <c r="F273" s="250">
        <v>45050</v>
      </c>
      <c r="G273" s="216">
        <f t="shared" si="5"/>
        <v>6796109</v>
      </c>
      <c r="H273" s="250" t="s">
        <v>25</v>
      </c>
      <c r="I273" s="250" t="s">
        <v>394</v>
      </c>
      <c r="J273" s="248" t="s">
        <v>349</v>
      </c>
      <c r="K273" s="248" t="s">
        <v>198</v>
      </c>
      <c r="L273" s="248" t="s">
        <v>619</v>
      </c>
      <c r="M273" s="248" t="s">
        <v>752</v>
      </c>
      <c r="N273" s="248" t="s">
        <v>622</v>
      </c>
    </row>
    <row r="274" spans="1:15" s="250" customFormat="1" ht="16.5">
      <c r="A274" s="267">
        <v>45320</v>
      </c>
      <c r="B274" s="248" t="s">
        <v>402</v>
      </c>
      <c r="C274" s="248" t="s">
        <v>170</v>
      </c>
      <c r="D274" s="215" t="s">
        <v>2</v>
      </c>
      <c r="E274" s="214"/>
      <c r="F274" s="215">
        <v>15000</v>
      </c>
      <c r="G274" s="216">
        <f t="shared" si="5"/>
        <v>6781109</v>
      </c>
      <c r="H274" s="248" t="s">
        <v>25</v>
      </c>
      <c r="I274" s="250" t="s">
        <v>394</v>
      </c>
      <c r="J274" s="248" t="s">
        <v>349</v>
      </c>
      <c r="K274" s="248" t="s">
        <v>198</v>
      </c>
      <c r="L274" s="248" t="s">
        <v>619</v>
      </c>
      <c r="M274" s="248" t="s">
        <v>753</v>
      </c>
      <c r="N274" s="248" t="s">
        <v>632</v>
      </c>
      <c r="O274" s="248"/>
    </row>
    <row r="275" spans="1:15" s="250" customFormat="1" ht="16.5">
      <c r="A275" s="267">
        <v>45320</v>
      </c>
      <c r="B275" s="215" t="s">
        <v>432</v>
      </c>
      <c r="C275" s="214" t="s">
        <v>169</v>
      </c>
      <c r="D275" s="215" t="s">
        <v>2</v>
      </c>
      <c r="E275" s="248"/>
      <c r="F275" s="250">
        <v>350000</v>
      </c>
      <c r="G275" s="216">
        <f t="shared" si="5"/>
        <v>6431109</v>
      </c>
      <c r="H275" s="250" t="s">
        <v>147</v>
      </c>
      <c r="I275" s="248" t="s">
        <v>431</v>
      </c>
      <c r="J275" s="251" t="s">
        <v>349</v>
      </c>
      <c r="K275" s="251" t="s">
        <v>198</v>
      </c>
      <c r="L275" s="251" t="s">
        <v>619</v>
      </c>
      <c r="M275" s="248" t="s">
        <v>754</v>
      </c>
      <c r="N275" s="248" t="s">
        <v>626</v>
      </c>
      <c r="O275" s="248"/>
    </row>
    <row r="276" spans="1:15" s="250" customFormat="1" ht="16.5">
      <c r="A276" s="267">
        <v>45320</v>
      </c>
      <c r="B276" s="248" t="s">
        <v>433</v>
      </c>
      <c r="C276" s="214" t="s">
        <v>169</v>
      </c>
      <c r="D276" s="215" t="s">
        <v>314</v>
      </c>
      <c r="E276" s="248"/>
      <c r="F276" s="250">
        <v>555977</v>
      </c>
      <c r="G276" s="216">
        <f t="shared" si="5"/>
        <v>5875132</v>
      </c>
      <c r="H276" s="250" t="s">
        <v>147</v>
      </c>
      <c r="I276" s="248" t="s">
        <v>431</v>
      </c>
      <c r="J276" s="251" t="s">
        <v>349</v>
      </c>
      <c r="K276" s="251" t="s">
        <v>198</v>
      </c>
      <c r="L276" s="251" t="s">
        <v>619</v>
      </c>
      <c r="M276" s="248" t="s">
        <v>755</v>
      </c>
      <c r="N276" s="248" t="s">
        <v>626</v>
      </c>
      <c r="O276" s="248"/>
    </row>
    <row r="277" spans="1:15" s="250" customFormat="1" ht="16.5">
      <c r="A277" s="267">
        <v>45320</v>
      </c>
      <c r="B277" s="215" t="s">
        <v>434</v>
      </c>
      <c r="C277" s="251" t="s">
        <v>169</v>
      </c>
      <c r="D277" s="250" t="s">
        <v>153</v>
      </c>
      <c r="E277" s="248"/>
      <c r="F277" s="263">
        <v>200000</v>
      </c>
      <c r="G277" s="216">
        <f t="shared" si="5"/>
        <v>5675132</v>
      </c>
      <c r="H277" s="250" t="s">
        <v>147</v>
      </c>
      <c r="I277" s="214" t="s">
        <v>431</v>
      </c>
      <c r="J277" s="251" t="s">
        <v>349</v>
      </c>
      <c r="K277" s="251" t="s">
        <v>198</v>
      </c>
      <c r="L277" s="251" t="s">
        <v>619</v>
      </c>
      <c r="M277" s="248" t="s">
        <v>756</v>
      </c>
      <c r="N277" s="248" t="s">
        <v>625</v>
      </c>
      <c r="O277" s="248"/>
    </row>
    <row r="278" spans="1:15" s="250" customFormat="1" ht="16.5">
      <c r="A278" s="267">
        <v>45320</v>
      </c>
      <c r="B278" s="248" t="s">
        <v>435</v>
      </c>
      <c r="C278" s="214" t="s">
        <v>169</v>
      </c>
      <c r="D278" s="215" t="s">
        <v>153</v>
      </c>
      <c r="E278" s="248"/>
      <c r="F278" s="250">
        <v>360982</v>
      </c>
      <c r="G278" s="216">
        <f t="shared" si="5"/>
        <v>5314150</v>
      </c>
      <c r="H278" s="250" t="s">
        <v>147</v>
      </c>
      <c r="I278" s="248">
        <v>3667451</v>
      </c>
      <c r="J278" s="251" t="s">
        <v>349</v>
      </c>
      <c r="K278" s="251" t="s">
        <v>198</v>
      </c>
      <c r="L278" s="251" t="s">
        <v>619</v>
      </c>
      <c r="M278" s="248" t="s">
        <v>757</v>
      </c>
      <c r="N278" s="248" t="s">
        <v>625</v>
      </c>
      <c r="O278" s="248"/>
    </row>
    <row r="279" spans="1:15" s="250" customFormat="1" ht="16.5">
      <c r="A279" s="267">
        <v>45320</v>
      </c>
      <c r="B279" s="215" t="s">
        <v>436</v>
      </c>
      <c r="C279" s="214" t="s">
        <v>169</v>
      </c>
      <c r="D279" s="215" t="s">
        <v>153</v>
      </c>
      <c r="E279" s="248"/>
      <c r="F279" s="250">
        <v>200000</v>
      </c>
      <c r="G279" s="216">
        <f t="shared" si="5"/>
        <v>5114150</v>
      </c>
      <c r="H279" s="250" t="s">
        <v>147</v>
      </c>
      <c r="I279" s="248">
        <v>3667452</v>
      </c>
      <c r="J279" s="251" t="s">
        <v>349</v>
      </c>
      <c r="K279" s="251" t="s">
        <v>198</v>
      </c>
      <c r="L279" s="251" t="s">
        <v>619</v>
      </c>
      <c r="M279" s="248" t="s">
        <v>758</v>
      </c>
      <c r="N279" s="248" t="s">
        <v>625</v>
      </c>
      <c r="O279" s="248"/>
    </row>
    <row r="280" spans="1:15" s="250" customFormat="1" ht="16.5">
      <c r="A280" s="267">
        <v>45320</v>
      </c>
      <c r="B280" s="215" t="s">
        <v>437</v>
      </c>
      <c r="C280" s="214" t="s">
        <v>169</v>
      </c>
      <c r="D280" s="215" t="s">
        <v>153</v>
      </c>
      <c r="E280" s="248"/>
      <c r="F280" s="250">
        <v>200000</v>
      </c>
      <c r="G280" s="216">
        <f t="shared" si="5"/>
        <v>4914150</v>
      </c>
      <c r="H280" s="250" t="s">
        <v>147</v>
      </c>
      <c r="I280" s="248">
        <v>3667453</v>
      </c>
      <c r="J280" s="251" t="s">
        <v>349</v>
      </c>
      <c r="K280" s="251" t="s">
        <v>198</v>
      </c>
      <c r="L280" s="251" t="s">
        <v>619</v>
      </c>
      <c r="M280" s="248" t="s">
        <v>759</v>
      </c>
      <c r="N280" s="248" t="s">
        <v>625</v>
      </c>
      <c r="O280" s="248"/>
    </row>
    <row r="281" spans="1:15" s="250" customFormat="1" ht="16.5">
      <c r="A281" s="267">
        <v>45320</v>
      </c>
      <c r="B281" s="248" t="s">
        <v>472</v>
      </c>
      <c r="C281" s="248" t="s">
        <v>75</v>
      </c>
      <c r="D281" s="248"/>
      <c r="E281" s="214"/>
      <c r="F281" s="215">
        <v>360000</v>
      </c>
      <c r="G281" s="216">
        <f t="shared" si="5"/>
        <v>4554150</v>
      </c>
      <c r="H281" s="248" t="s">
        <v>47</v>
      </c>
      <c r="J281" s="248"/>
      <c r="K281" s="248"/>
      <c r="L281" s="248"/>
      <c r="M281" s="248"/>
      <c r="N281" s="248"/>
      <c r="O281" s="248"/>
    </row>
    <row r="282" spans="1:15" s="250" customFormat="1" ht="16.5">
      <c r="A282" s="267">
        <v>45320</v>
      </c>
      <c r="B282" s="248" t="s">
        <v>512</v>
      </c>
      <c r="C282" s="248" t="s">
        <v>390</v>
      </c>
      <c r="D282" s="215" t="s">
        <v>153</v>
      </c>
      <c r="E282" s="214"/>
      <c r="F282" s="215">
        <v>1500</v>
      </c>
      <c r="G282" s="216">
        <f t="shared" si="5"/>
        <v>4552650</v>
      </c>
      <c r="H282" s="248" t="s">
        <v>294</v>
      </c>
      <c r="I282" s="250" t="s">
        <v>394</v>
      </c>
      <c r="J282" s="248" t="s">
        <v>337</v>
      </c>
      <c r="K282" s="248" t="s">
        <v>197</v>
      </c>
      <c r="L282" s="248" t="s">
        <v>619</v>
      </c>
      <c r="M282" s="248"/>
      <c r="N282" s="248"/>
      <c r="O282" s="248"/>
    </row>
    <row r="283" spans="1:15" s="250" customFormat="1" ht="16.5">
      <c r="A283" s="267">
        <v>45320</v>
      </c>
      <c r="B283" s="248" t="s">
        <v>495</v>
      </c>
      <c r="C283" s="248" t="s">
        <v>75</v>
      </c>
      <c r="D283" s="248"/>
      <c r="E283" s="214">
        <v>95000</v>
      </c>
      <c r="F283" s="215"/>
      <c r="G283" s="216">
        <f t="shared" si="5"/>
        <v>4647650</v>
      </c>
      <c r="H283" s="248" t="s">
        <v>293</v>
      </c>
      <c r="J283" s="248"/>
      <c r="K283" s="248"/>
      <c r="L283" s="248"/>
      <c r="M283" s="248"/>
      <c r="N283" s="248"/>
      <c r="O283" s="248"/>
    </row>
    <row r="284" spans="1:15" s="250" customFormat="1" ht="16.5">
      <c r="A284" s="267">
        <v>45320</v>
      </c>
      <c r="B284" s="248" t="s">
        <v>438</v>
      </c>
      <c r="C284" s="214" t="s">
        <v>169</v>
      </c>
      <c r="D284" s="215" t="s">
        <v>2</v>
      </c>
      <c r="E284" s="248"/>
      <c r="F284" s="250">
        <v>918340</v>
      </c>
      <c r="G284" s="216">
        <f t="shared" si="5"/>
        <v>3729310</v>
      </c>
      <c r="H284" s="250" t="s">
        <v>147</v>
      </c>
      <c r="I284" s="248">
        <v>3667454</v>
      </c>
      <c r="J284" s="251" t="s">
        <v>349</v>
      </c>
      <c r="K284" s="251" t="s">
        <v>198</v>
      </c>
      <c r="L284" s="251" t="s">
        <v>619</v>
      </c>
      <c r="M284" s="248" t="s">
        <v>760</v>
      </c>
      <c r="N284" s="248" t="s">
        <v>628</v>
      </c>
      <c r="O284" s="248"/>
    </row>
    <row r="285" spans="1:15" s="250" customFormat="1" ht="16.5">
      <c r="A285" s="267">
        <v>45320</v>
      </c>
      <c r="B285" s="248" t="s">
        <v>513</v>
      </c>
      <c r="C285" s="248" t="s">
        <v>75</v>
      </c>
      <c r="D285" s="248"/>
      <c r="E285" s="214"/>
      <c r="F285" s="215">
        <v>60000</v>
      </c>
      <c r="G285" s="216">
        <f t="shared" si="5"/>
        <v>3669310</v>
      </c>
      <c r="H285" s="248" t="s">
        <v>294</v>
      </c>
      <c r="I285" s="248"/>
      <c r="J285" s="248"/>
      <c r="K285" s="248"/>
      <c r="L285" s="248"/>
      <c r="M285" s="248"/>
      <c r="N285" s="248"/>
      <c r="O285" s="248"/>
    </row>
    <row r="286" spans="1:15" s="250" customFormat="1" ht="16.5">
      <c r="A286" s="267">
        <v>45320</v>
      </c>
      <c r="B286" s="250" t="s">
        <v>532</v>
      </c>
      <c r="C286" s="250" t="s">
        <v>75</v>
      </c>
      <c r="D286" s="262"/>
      <c r="E286" s="250">
        <v>50000</v>
      </c>
      <c r="G286" s="216">
        <f t="shared" si="5"/>
        <v>3719310</v>
      </c>
      <c r="H286" s="248" t="s">
        <v>93</v>
      </c>
    </row>
    <row r="287" spans="1:15" s="250" customFormat="1" ht="16.5">
      <c r="A287" s="267">
        <v>45320</v>
      </c>
      <c r="B287" s="248" t="s">
        <v>533</v>
      </c>
      <c r="C287" s="248" t="s">
        <v>75</v>
      </c>
      <c r="D287" s="248"/>
      <c r="E287" s="214">
        <v>60000</v>
      </c>
      <c r="F287" s="215"/>
      <c r="G287" s="216">
        <f t="shared" si="5"/>
        <v>3779310</v>
      </c>
      <c r="H287" s="248" t="s">
        <v>93</v>
      </c>
      <c r="J287" s="248"/>
      <c r="K287" s="248"/>
      <c r="L287" s="248"/>
      <c r="M287" s="248"/>
      <c r="N287" s="248"/>
      <c r="O287" s="248"/>
    </row>
    <row r="288" spans="1:15" s="250" customFormat="1" ht="16.5">
      <c r="A288" s="267">
        <v>45320</v>
      </c>
      <c r="B288" s="248" t="s">
        <v>532</v>
      </c>
      <c r="C288" s="248" t="s">
        <v>75</v>
      </c>
      <c r="D288" s="215"/>
      <c r="E288" s="214">
        <v>5000</v>
      </c>
      <c r="F288" s="215"/>
      <c r="G288" s="216">
        <f t="shared" si="5"/>
        <v>3784310</v>
      </c>
      <c r="H288" s="248" t="s">
        <v>93</v>
      </c>
      <c r="J288" s="248"/>
      <c r="K288" s="248"/>
      <c r="L288" s="248"/>
      <c r="M288" s="248"/>
      <c r="N288" s="248"/>
      <c r="O288" s="248"/>
    </row>
    <row r="289" spans="1:15" s="250" customFormat="1" ht="16.5">
      <c r="A289" s="269">
        <v>45320</v>
      </c>
      <c r="B289" s="251" t="s">
        <v>537</v>
      </c>
      <c r="C289" s="251" t="s">
        <v>75</v>
      </c>
      <c r="D289" s="251"/>
      <c r="E289" s="251">
        <v>20000</v>
      </c>
      <c r="F289" s="251"/>
      <c r="G289" s="216">
        <f t="shared" si="5"/>
        <v>3804310</v>
      </c>
      <c r="H289" s="251" t="s">
        <v>142</v>
      </c>
      <c r="I289" s="251"/>
      <c r="J289" s="251"/>
      <c r="K289" s="251"/>
      <c r="L289" s="251"/>
      <c r="M289" s="251"/>
      <c r="N289" s="251"/>
      <c r="O289" s="251"/>
    </row>
    <row r="290" spans="1:15" s="250" customFormat="1" ht="16.5">
      <c r="A290" s="269">
        <v>45320</v>
      </c>
      <c r="B290" s="250" t="s">
        <v>538</v>
      </c>
      <c r="C290" s="251" t="s">
        <v>34</v>
      </c>
      <c r="D290" s="251" t="s">
        <v>2</v>
      </c>
      <c r="E290" s="251"/>
      <c r="F290" s="251">
        <v>34000</v>
      </c>
      <c r="G290" s="216">
        <f t="shared" si="5"/>
        <v>3770310</v>
      </c>
      <c r="H290" s="251" t="s">
        <v>142</v>
      </c>
      <c r="I290" s="251" t="s">
        <v>446</v>
      </c>
      <c r="J290" s="248" t="s">
        <v>337</v>
      </c>
      <c r="K290" s="248" t="s">
        <v>198</v>
      </c>
      <c r="L290" s="248" t="s">
        <v>619</v>
      </c>
      <c r="M290" s="248" t="s">
        <v>761</v>
      </c>
      <c r="N290" s="248" t="s">
        <v>633</v>
      </c>
      <c r="O290" s="251"/>
    </row>
    <row r="291" spans="1:15" s="250" customFormat="1" ht="16.5">
      <c r="A291" s="267">
        <v>45320</v>
      </c>
      <c r="B291" s="248" t="s">
        <v>584</v>
      </c>
      <c r="C291" s="248" t="s">
        <v>336</v>
      </c>
      <c r="D291" s="248" t="s">
        <v>4</v>
      </c>
      <c r="E291" s="214"/>
      <c r="F291" s="215">
        <v>89000</v>
      </c>
      <c r="G291" s="216">
        <f t="shared" si="5"/>
        <v>3681310</v>
      </c>
      <c r="H291" s="248" t="s">
        <v>264</v>
      </c>
      <c r="I291" s="250" t="s">
        <v>446</v>
      </c>
      <c r="J291" s="248" t="s">
        <v>337</v>
      </c>
      <c r="K291" s="248" t="s">
        <v>197</v>
      </c>
      <c r="L291" s="248" t="s">
        <v>619</v>
      </c>
      <c r="M291" s="248"/>
      <c r="N291" s="248"/>
      <c r="O291" s="248"/>
    </row>
    <row r="292" spans="1:15" s="250" customFormat="1" ht="16.5">
      <c r="A292" s="267">
        <v>45320</v>
      </c>
      <c r="B292" s="248" t="s">
        <v>585</v>
      </c>
      <c r="C292" s="248" t="s">
        <v>34</v>
      </c>
      <c r="D292" s="248" t="s">
        <v>4</v>
      </c>
      <c r="E292" s="214"/>
      <c r="F292" s="215">
        <v>15000</v>
      </c>
      <c r="G292" s="216">
        <f t="shared" si="5"/>
        <v>3666310</v>
      </c>
      <c r="H292" s="248" t="s">
        <v>264</v>
      </c>
      <c r="I292" s="250" t="s">
        <v>394</v>
      </c>
      <c r="J292" s="248" t="s">
        <v>337</v>
      </c>
      <c r="K292" s="248" t="s">
        <v>198</v>
      </c>
      <c r="L292" s="248" t="s">
        <v>619</v>
      </c>
      <c r="M292" s="248" t="s">
        <v>762</v>
      </c>
      <c r="N292" s="248" t="s">
        <v>633</v>
      </c>
      <c r="O292" s="248"/>
    </row>
    <row r="293" spans="1:15" s="250" customFormat="1" ht="16.5">
      <c r="A293" s="267">
        <v>45320</v>
      </c>
      <c r="B293" s="251" t="s">
        <v>598</v>
      </c>
      <c r="C293" s="250" t="s">
        <v>335</v>
      </c>
      <c r="D293" s="248" t="s">
        <v>4</v>
      </c>
      <c r="E293" s="251"/>
      <c r="F293" s="250">
        <v>90000</v>
      </c>
      <c r="G293" s="216">
        <f t="shared" si="5"/>
        <v>3576310</v>
      </c>
      <c r="H293" s="251" t="s">
        <v>29</v>
      </c>
      <c r="I293" s="253" t="s">
        <v>587</v>
      </c>
      <c r="J293" s="248" t="s">
        <v>349</v>
      </c>
      <c r="K293" s="248" t="s">
        <v>198</v>
      </c>
      <c r="L293" s="248" t="s">
        <v>619</v>
      </c>
      <c r="M293" s="248" t="s">
        <v>763</v>
      </c>
      <c r="N293" s="248" t="s">
        <v>635</v>
      </c>
    </row>
    <row r="294" spans="1:15" s="250" customFormat="1" ht="16.5">
      <c r="A294" s="268">
        <v>45320</v>
      </c>
      <c r="B294" s="251" t="s">
        <v>588</v>
      </c>
      <c r="C294" s="205" t="s">
        <v>75</v>
      </c>
      <c r="E294" s="251">
        <v>60000</v>
      </c>
      <c r="F294" s="251"/>
      <c r="G294" s="216">
        <f t="shared" si="5"/>
        <v>3636310</v>
      </c>
      <c r="H294" s="251" t="s">
        <v>29</v>
      </c>
      <c r="I294" s="253"/>
      <c r="J294" s="251"/>
      <c r="K294" s="251"/>
      <c r="L294" s="255"/>
      <c r="M294" s="252"/>
      <c r="O294" s="251"/>
    </row>
    <row r="295" spans="1:15" s="250" customFormat="1" ht="16.5">
      <c r="A295" s="268">
        <v>45320</v>
      </c>
      <c r="B295" s="250" t="s">
        <v>615</v>
      </c>
      <c r="C295" s="248" t="s">
        <v>75</v>
      </c>
      <c r="D295" s="251"/>
      <c r="E295" s="256">
        <v>45000</v>
      </c>
      <c r="F295" s="251"/>
      <c r="G295" s="216">
        <f t="shared" si="5"/>
        <v>3681310</v>
      </c>
      <c r="H295" s="251" t="s">
        <v>301</v>
      </c>
      <c r="I295" s="251"/>
      <c r="K295" s="255"/>
      <c r="L295" s="255"/>
      <c r="M295" s="251"/>
    </row>
    <row r="296" spans="1:15" s="250" customFormat="1" ht="16.5">
      <c r="A296" s="267">
        <v>45321</v>
      </c>
      <c r="B296" s="248" t="s">
        <v>473</v>
      </c>
      <c r="C296" s="248" t="s">
        <v>335</v>
      </c>
      <c r="D296" s="215" t="s">
        <v>409</v>
      </c>
      <c r="E296" s="214"/>
      <c r="F296" s="215">
        <v>8900</v>
      </c>
      <c r="G296" s="216">
        <f t="shared" si="5"/>
        <v>3672410</v>
      </c>
      <c r="H296" s="248" t="s">
        <v>47</v>
      </c>
      <c r="I296" s="250" t="s">
        <v>361</v>
      </c>
      <c r="J296" s="248" t="s">
        <v>337</v>
      </c>
      <c r="K296" s="248" t="s">
        <v>197</v>
      </c>
      <c r="L296" s="248" t="s">
        <v>619</v>
      </c>
      <c r="M296" s="248"/>
      <c r="N296" s="248"/>
      <c r="O296" s="248"/>
    </row>
    <row r="297" spans="1:15" s="250" customFormat="1" ht="16.5">
      <c r="A297" s="269">
        <v>45321</v>
      </c>
      <c r="B297" s="251" t="s">
        <v>556</v>
      </c>
      <c r="C297" s="250" t="s">
        <v>34</v>
      </c>
      <c r="D297" s="248" t="s">
        <v>4</v>
      </c>
      <c r="E297" s="251"/>
      <c r="F297" s="251">
        <v>7000</v>
      </c>
      <c r="G297" s="216">
        <f t="shared" si="5"/>
        <v>3665410</v>
      </c>
      <c r="H297" s="250" t="s">
        <v>307</v>
      </c>
      <c r="I297" s="251" t="s">
        <v>394</v>
      </c>
      <c r="J297" s="248" t="s">
        <v>337</v>
      </c>
      <c r="K297" s="248" t="s">
        <v>198</v>
      </c>
      <c r="L297" s="248" t="s">
        <v>619</v>
      </c>
      <c r="M297" s="248" t="s">
        <v>764</v>
      </c>
      <c r="N297" s="248" t="s">
        <v>633</v>
      </c>
      <c r="O297" s="251"/>
    </row>
    <row r="298" spans="1:15" s="251" customFormat="1" ht="16.5">
      <c r="A298" s="267">
        <v>45321</v>
      </c>
      <c r="B298" s="215" t="s">
        <v>429</v>
      </c>
      <c r="C298" s="214" t="s">
        <v>430</v>
      </c>
      <c r="D298" s="215"/>
      <c r="E298" s="248">
        <v>17502402</v>
      </c>
      <c r="F298" s="250"/>
      <c r="G298" s="216">
        <f t="shared" si="5"/>
        <v>21167812</v>
      </c>
      <c r="H298" s="250" t="s">
        <v>147</v>
      </c>
      <c r="I298" s="248" t="s">
        <v>417</v>
      </c>
      <c r="J298" s="251" t="s">
        <v>349</v>
      </c>
      <c r="M298" s="248"/>
      <c r="N298" s="248"/>
      <c r="O298" s="248"/>
    </row>
    <row r="299" spans="1:15" s="251" customFormat="1" ht="16.5">
      <c r="A299" s="267">
        <v>45321</v>
      </c>
      <c r="B299" s="248" t="s">
        <v>475</v>
      </c>
      <c r="C299" s="248" t="s">
        <v>347</v>
      </c>
      <c r="D299" s="215" t="s">
        <v>409</v>
      </c>
      <c r="E299" s="214"/>
      <c r="F299" s="215">
        <v>20000</v>
      </c>
      <c r="G299" s="216">
        <f t="shared" si="5"/>
        <v>21147812</v>
      </c>
      <c r="H299" s="248" t="s">
        <v>47</v>
      </c>
      <c r="I299" s="250" t="s">
        <v>361</v>
      </c>
      <c r="J299" s="248" t="s">
        <v>337</v>
      </c>
      <c r="K299" s="248" t="s">
        <v>197</v>
      </c>
      <c r="L299" s="248" t="s">
        <v>619</v>
      </c>
      <c r="M299" s="248"/>
      <c r="N299" s="248"/>
      <c r="O299" s="248"/>
    </row>
    <row r="300" spans="1:15" s="251" customFormat="1" ht="16.5">
      <c r="A300" s="267">
        <v>45321</v>
      </c>
      <c r="B300" s="250" t="s">
        <v>474</v>
      </c>
      <c r="C300" s="250" t="s">
        <v>75</v>
      </c>
      <c r="D300" s="262"/>
      <c r="E300" s="250">
        <v>300000</v>
      </c>
      <c r="F300" s="250"/>
      <c r="G300" s="216">
        <f t="shared" si="5"/>
        <v>21447812</v>
      </c>
      <c r="H300" s="250" t="s">
        <v>47</v>
      </c>
      <c r="I300" s="250"/>
      <c r="J300" s="250"/>
      <c r="K300" s="250"/>
      <c r="L300" s="250"/>
      <c r="M300" s="250"/>
      <c r="N300" s="250"/>
      <c r="O300" s="250"/>
    </row>
    <row r="301" spans="1:15" s="251" customFormat="1" ht="16.5">
      <c r="A301" s="267">
        <v>45321</v>
      </c>
      <c r="B301" s="248" t="s">
        <v>476</v>
      </c>
      <c r="C301" s="248" t="s">
        <v>347</v>
      </c>
      <c r="D301" s="215" t="s">
        <v>409</v>
      </c>
      <c r="E301" s="214"/>
      <c r="F301" s="215">
        <v>10000</v>
      </c>
      <c r="G301" s="216">
        <f t="shared" si="5"/>
        <v>21437812</v>
      </c>
      <c r="H301" s="248" t="s">
        <v>47</v>
      </c>
      <c r="I301" s="250" t="s">
        <v>361</v>
      </c>
      <c r="J301" s="248" t="s">
        <v>337</v>
      </c>
      <c r="K301" s="248" t="s">
        <v>197</v>
      </c>
      <c r="L301" s="248" t="s">
        <v>619</v>
      </c>
      <c r="M301" s="248"/>
      <c r="N301" s="248"/>
      <c r="O301" s="248"/>
    </row>
    <row r="302" spans="1:15" s="251" customFormat="1" ht="16.5">
      <c r="A302" s="267">
        <v>45321</v>
      </c>
      <c r="B302" s="248" t="s">
        <v>477</v>
      </c>
      <c r="C302" s="248" t="s">
        <v>347</v>
      </c>
      <c r="D302" s="215" t="s">
        <v>409</v>
      </c>
      <c r="E302" s="214"/>
      <c r="F302" s="215">
        <v>160000</v>
      </c>
      <c r="G302" s="216">
        <f t="shared" si="5"/>
        <v>21277812</v>
      </c>
      <c r="H302" s="248" t="s">
        <v>47</v>
      </c>
      <c r="I302" s="250" t="s">
        <v>361</v>
      </c>
      <c r="J302" s="248" t="s">
        <v>337</v>
      </c>
      <c r="K302" s="248" t="s">
        <v>197</v>
      </c>
      <c r="L302" s="248" t="s">
        <v>619</v>
      </c>
      <c r="M302" s="248"/>
      <c r="N302" s="248"/>
      <c r="O302" s="248"/>
    </row>
    <row r="303" spans="1:15" s="251" customFormat="1" ht="16.5">
      <c r="A303" s="267">
        <v>45321</v>
      </c>
      <c r="B303" s="248" t="s">
        <v>496</v>
      </c>
      <c r="C303" s="248" t="s">
        <v>308</v>
      </c>
      <c r="D303" s="215" t="s">
        <v>409</v>
      </c>
      <c r="E303" s="214"/>
      <c r="F303" s="215">
        <v>25000</v>
      </c>
      <c r="G303" s="216">
        <f t="shared" si="5"/>
        <v>21252812</v>
      </c>
      <c r="H303" s="248" t="s">
        <v>293</v>
      </c>
      <c r="I303" s="248" t="s">
        <v>394</v>
      </c>
      <c r="J303" s="248" t="s">
        <v>337</v>
      </c>
      <c r="K303" s="248" t="s">
        <v>197</v>
      </c>
      <c r="L303" s="248" t="s">
        <v>619</v>
      </c>
      <c r="M303" s="248"/>
      <c r="N303" s="248"/>
      <c r="O303" s="248"/>
    </row>
    <row r="304" spans="1:15" s="251" customFormat="1" ht="16.5">
      <c r="A304" s="267">
        <v>45321</v>
      </c>
      <c r="B304" s="248" t="s">
        <v>483</v>
      </c>
      <c r="C304" s="248" t="s">
        <v>335</v>
      </c>
      <c r="D304" s="215" t="s">
        <v>409</v>
      </c>
      <c r="E304" s="214"/>
      <c r="F304" s="215">
        <v>11500</v>
      </c>
      <c r="G304" s="216">
        <f t="shared" si="5"/>
        <v>21241312</v>
      </c>
      <c r="H304" s="248" t="s">
        <v>293</v>
      </c>
      <c r="I304" s="250" t="s">
        <v>394</v>
      </c>
      <c r="J304" s="248" t="s">
        <v>337</v>
      </c>
      <c r="K304" s="248" t="s">
        <v>197</v>
      </c>
      <c r="L304" s="248" t="s">
        <v>619</v>
      </c>
      <c r="M304" s="248"/>
      <c r="N304" s="248"/>
      <c r="O304" s="248"/>
    </row>
    <row r="305" spans="1:15" s="251" customFormat="1" ht="16.5">
      <c r="A305" s="267">
        <v>45321</v>
      </c>
      <c r="B305" s="248" t="s">
        <v>497</v>
      </c>
      <c r="C305" s="248" t="s">
        <v>327</v>
      </c>
      <c r="D305" s="248" t="s">
        <v>153</v>
      </c>
      <c r="E305" s="214"/>
      <c r="F305" s="215">
        <v>8000</v>
      </c>
      <c r="G305" s="216">
        <f t="shared" si="5"/>
        <v>21233312</v>
      </c>
      <c r="H305" s="248" t="s">
        <v>293</v>
      </c>
      <c r="I305" s="250" t="s">
        <v>446</v>
      </c>
      <c r="J305" s="248" t="s">
        <v>337</v>
      </c>
      <c r="K305" s="248" t="s">
        <v>197</v>
      </c>
      <c r="L305" s="248" t="s">
        <v>619</v>
      </c>
      <c r="M305" s="248"/>
      <c r="N305" s="248"/>
      <c r="O305" s="248"/>
    </row>
    <row r="306" spans="1:15" s="251" customFormat="1" ht="16.5">
      <c r="A306" s="267">
        <v>45321</v>
      </c>
      <c r="B306" s="248" t="s">
        <v>506</v>
      </c>
      <c r="C306" s="248" t="s">
        <v>335</v>
      </c>
      <c r="D306" s="215" t="s">
        <v>409</v>
      </c>
      <c r="E306" s="214"/>
      <c r="F306" s="215">
        <v>2000</v>
      </c>
      <c r="G306" s="216">
        <f t="shared" si="5"/>
        <v>21231312</v>
      </c>
      <c r="H306" s="248" t="s">
        <v>294</v>
      </c>
      <c r="I306" s="248" t="s">
        <v>394</v>
      </c>
      <c r="J306" s="248" t="s">
        <v>337</v>
      </c>
      <c r="K306" s="248" t="s">
        <v>197</v>
      </c>
      <c r="L306" s="248" t="s">
        <v>619</v>
      </c>
      <c r="M306" s="248"/>
      <c r="N306" s="248"/>
      <c r="O306" s="248"/>
    </row>
    <row r="307" spans="1:15" s="251" customFormat="1" ht="16.5">
      <c r="A307" s="267">
        <v>45321</v>
      </c>
      <c r="B307" s="248" t="s">
        <v>534</v>
      </c>
      <c r="C307" s="248" t="s">
        <v>335</v>
      </c>
      <c r="D307" s="248" t="s">
        <v>314</v>
      </c>
      <c r="E307" s="214"/>
      <c r="F307" s="215">
        <v>45000</v>
      </c>
      <c r="G307" s="216">
        <f t="shared" si="5"/>
        <v>21186312</v>
      </c>
      <c r="H307" s="248" t="s">
        <v>93</v>
      </c>
      <c r="I307" s="250" t="s">
        <v>361</v>
      </c>
      <c r="J307" s="248" t="s">
        <v>349</v>
      </c>
      <c r="K307" s="248" t="s">
        <v>198</v>
      </c>
      <c r="L307" s="248" t="s">
        <v>619</v>
      </c>
      <c r="M307" s="248" t="s">
        <v>765</v>
      </c>
      <c r="N307" s="248" t="s">
        <v>635</v>
      </c>
      <c r="O307" s="248"/>
    </row>
    <row r="308" spans="1:15" s="251" customFormat="1" ht="16.5">
      <c r="A308" s="267">
        <v>45321</v>
      </c>
      <c r="B308" s="248" t="s">
        <v>535</v>
      </c>
      <c r="C308" s="248" t="s">
        <v>34</v>
      </c>
      <c r="D308" s="248" t="s">
        <v>409</v>
      </c>
      <c r="E308" s="214"/>
      <c r="F308" s="215">
        <v>80000</v>
      </c>
      <c r="G308" s="216">
        <f t="shared" si="5"/>
        <v>21106312</v>
      </c>
      <c r="H308" s="248" t="s">
        <v>93</v>
      </c>
      <c r="I308" s="250" t="s">
        <v>394</v>
      </c>
      <c r="J308" s="248" t="s">
        <v>337</v>
      </c>
      <c r="K308" s="248" t="s">
        <v>197</v>
      </c>
      <c r="L308" s="248" t="s">
        <v>619</v>
      </c>
      <c r="M308" s="248"/>
      <c r="N308" s="248"/>
      <c r="O308" s="248"/>
    </row>
    <row r="309" spans="1:15" s="251" customFormat="1" ht="16.5">
      <c r="A309" s="269">
        <v>45321</v>
      </c>
      <c r="B309" s="251" t="s">
        <v>557</v>
      </c>
      <c r="C309" s="250" t="s">
        <v>335</v>
      </c>
      <c r="D309" s="248" t="s">
        <v>4</v>
      </c>
      <c r="F309" s="251">
        <v>45000</v>
      </c>
      <c r="G309" s="216">
        <f t="shared" si="5"/>
        <v>21061312</v>
      </c>
      <c r="H309" s="250" t="s">
        <v>307</v>
      </c>
      <c r="I309" s="251" t="s">
        <v>394</v>
      </c>
      <c r="J309" s="248" t="s">
        <v>349</v>
      </c>
      <c r="K309" s="248" t="s">
        <v>198</v>
      </c>
      <c r="L309" s="248" t="s">
        <v>619</v>
      </c>
      <c r="M309" s="248" t="s">
        <v>766</v>
      </c>
      <c r="N309" s="248" t="s">
        <v>635</v>
      </c>
    </row>
    <row r="310" spans="1:15" s="251" customFormat="1" ht="16.5">
      <c r="A310" s="269">
        <v>45321</v>
      </c>
      <c r="B310" s="251" t="s">
        <v>558</v>
      </c>
      <c r="C310" s="250" t="s">
        <v>34</v>
      </c>
      <c r="D310" s="248" t="s">
        <v>4</v>
      </c>
      <c r="F310" s="251">
        <v>51700</v>
      </c>
      <c r="G310" s="216">
        <f t="shared" si="5"/>
        <v>21009612</v>
      </c>
      <c r="H310" s="250" t="s">
        <v>307</v>
      </c>
      <c r="I310" s="251" t="s">
        <v>446</v>
      </c>
      <c r="J310" s="248" t="s">
        <v>337</v>
      </c>
      <c r="K310" s="248" t="s">
        <v>198</v>
      </c>
      <c r="L310" s="248" t="s">
        <v>619</v>
      </c>
      <c r="M310" s="248" t="s">
        <v>767</v>
      </c>
      <c r="N310" s="248" t="s">
        <v>633</v>
      </c>
    </row>
    <row r="311" spans="1:15" s="251" customFormat="1" ht="16.5">
      <c r="A311" s="267">
        <v>45321</v>
      </c>
      <c r="B311" s="248" t="s">
        <v>634</v>
      </c>
      <c r="C311" s="248" t="s">
        <v>451</v>
      </c>
      <c r="D311" s="248" t="s">
        <v>4</v>
      </c>
      <c r="E311" s="214"/>
      <c r="F311" s="215">
        <v>60000</v>
      </c>
      <c r="G311" s="216">
        <f t="shared" si="5"/>
        <v>20949612</v>
      </c>
      <c r="H311" s="248" t="s">
        <v>264</v>
      </c>
      <c r="I311" s="248" t="s">
        <v>394</v>
      </c>
      <c r="J311" s="248" t="s">
        <v>349</v>
      </c>
      <c r="K311" s="248" t="s">
        <v>198</v>
      </c>
      <c r="L311" s="248" t="s">
        <v>619</v>
      </c>
      <c r="M311" s="248" t="s">
        <v>768</v>
      </c>
      <c r="N311" s="248" t="s">
        <v>635</v>
      </c>
      <c r="O311" s="248"/>
    </row>
    <row r="312" spans="1:15" s="251" customFormat="1" ht="16.5">
      <c r="A312" s="267">
        <v>45321</v>
      </c>
      <c r="B312" s="248" t="s">
        <v>586</v>
      </c>
      <c r="C312" s="248" t="s">
        <v>34</v>
      </c>
      <c r="D312" s="248" t="s">
        <v>4</v>
      </c>
      <c r="E312" s="214"/>
      <c r="F312" s="215">
        <v>63600</v>
      </c>
      <c r="G312" s="216">
        <f t="shared" si="5"/>
        <v>20886012</v>
      </c>
      <c r="H312" s="248" t="s">
        <v>264</v>
      </c>
      <c r="I312" s="250" t="s">
        <v>446</v>
      </c>
      <c r="J312" s="248" t="s">
        <v>337</v>
      </c>
      <c r="K312" s="248" t="s">
        <v>198</v>
      </c>
      <c r="L312" s="248" t="s">
        <v>619</v>
      </c>
      <c r="M312" s="248" t="s">
        <v>769</v>
      </c>
      <c r="N312" s="248" t="s">
        <v>633</v>
      </c>
      <c r="O312" s="248"/>
    </row>
    <row r="313" spans="1:15" s="251" customFormat="1" ht="16.5">
      <c r="A313" s="267">
        <v>45321</v>
      </c>
      <c r="B313" s="251" t="s">
        <v>599</v>
      </c>
      <c r="C313" s="250" t="s">
        <v>336</v>
      </c>
      <c r="D313" s="248" t="s">
        <v>4</v>
      </c>
      <c r="F313" s="250">
        <v>72000</v>
      </c>
      <c r="G313" s="216">
        <f t="shared" si="5"/>
        <v>20814012</v>
      </c>
      <c r="H313" s="251" t="s">
        <v>29</v>
      </c>
      <c r="I313" s="248" t="s">
        <v>396</v>
      </c>
      <c r="J313" s="248" t="s">
        <v>337</v>
      </c>
      <c r="K313" s="248" t="s">
        <v>197</v>
      </c>
      <c r="L313" s="248" t="s">
        <v>619</v>
      </c>
      <c r="M313" s="252"/>
      <c r="N313" s="250"/>
      <c r="O313" s="250"/>
    </row>
    <row r="314" spans="1:15" s="251" customFormat="1" ht="16.5">
      <c r="A314" s="268">
        <v>45321</v>
      </c>
      <c r="B314" s="251" t="s">
        <v>600</v>
      </c>
      <c r="C314" s="251" t="s">
        <v>34</v>
      </c>
      <c r="D314" s="248" t="s">
        <v>4</v>
      </c>
      <c r="F314" s="250">
        <v>111400</v>
      </c>
      <c r="G314" s="216">
        <f t="shared" si="5"/>
        <v>20702612</v>
      </c>
      <c r="H314" s="251" t="s">
        <v>29</v>
      </c>
      <c r="I314" s="248" t="s">
        <v>396</v>
      </c>
      <c r="J314" s="248" t="s">
        <v>337</v>
      </c>
      <c r="K314" s="248" t="s">
        <v>198</v>
      </c>
      <c r="L314" s="248" t="s">
        <v>619</v>
      </c>
      <c r="M314" s="248" t="s">
        <v>770</v>
      </c>
      <c r="N314" s="248" t="s">
        <v>633</v>
      </c>
    </row>
    <row r="315" spans="1:15" s="251" customFormat="1" ht="16.5">
      <c r="A315" s="268">
        <v>45321</v>
      </c>
      <c r="B315" s="251" t="s">
        <v>616</v>
      </c>
      <c r="C315" s="250" t="s">
        <v>451</v>
      </c>
      <c r="D315" s="215" t="s">
        <v>409</v>
      </c>
      <c r="F315" s="251">
        <v>4000</v>
      </c>
      <c r="G315" s="216">
        <f t="shared" si="5"/>
        <v>20698612</v>
      </c>
      <c r="H315" s="250" t="s">
        <v>301</v>
      </c>
      <c r="I315" s="251" t="s">
        <v>446</v>
      </c>
      <c r="J315" s="248" t="s">
        <v>337</v>
      </c>
      <c r="K315" s="248" t="s">
        <v>197</v>
      </c>
      <c r="L315" s="248" t="s">
        <v>619</v>
      </c>
      <c r="M315" s="252"/>
      <c r="N315" s="250"/>
    </row>
    <row r="316" spans="1:15" s="251" customFormat="1" ht="16.5">
      <c r="A316" s="268">
        <v>45321</v>
      </c>
      <c r="B316" s="251" t="s">
        <v>617</v>
      </c>
      <c r="C316" s="251" t="s">
        <v>34</v>
      </c>
      <c r="D316" s="251" t="s">
        <v>2</v>
      </c>
      <c r="E316" s="205"/>
      <c r="F316" s="205">
        <v>12650</v>
      </c>
      <c r="G316" s="216">
        <f t="shared" si="5"/>
        <v>20685962</v>
      </c>
      <c r="H316" s="251" t="s">
        <v>301</v>
      </c>
      <c r="I316" s="251" t="s">
        <v>446</v>
      </c>
      <c r="J316" s="251" t="s">
        <v>337</v>
      </c>
      <c r="K316" s="248" t="s">
        <v>198</v>
      </c>
      <c r="L316" s="248" t="s">
        <v>619</v>
      </c>
      <c r="M316" s="248" t="s">
        <v>771</v>
      </c>
      <c r="N316" s="248" t="s">
        <v>633</v>
      </c>
    </row>
    <row r="317" spans="1:15" s="251" customFormat="1" ht="16.5">
      <c r="A317" s="267">
        <v>45322</v>
      </c>
      <c r="B317" s="248" t="s">
        <v>636</v>
      </c>
      <c r="C317" s="248" t="s">
        <v>335</v>
      </c>
      <c r="D317" s="215" t="s">
        <v>409</v>
      </c>
      <c r="E317" s="214"/>
      <c r="F317" s="215">
        <v>40000</v>
      </c>
      <c r="G317" s="216">
        <f t="shared" si="5"/>
        <v>20645962</v>
      </c>
      <c r="H317" s="248" t="s">
        <v>47</v>
      </c>
      <c r="I317" s="250" t="s">
        <v>361</v>
      </c>
      <c r="J317" s="248" t="s">
        <v>337</v>
      </c>
      <c r="K317" s="248" t="s">
        <v>197</v>
      </c>
      <c r="L317" s="248" t="s">
        <v>619</v>
      </c>
      <c r="M317" s="248"/>
      <c r="N317" s="248"/>
      <c r="O317" s="248"/>
    </row>
    <row r="318" spans="1:15" s="251" customFormat="1" ht="16.5">
      <c r="A318" s="267">
        <v>45322</v>
      </c>
      <c r="B318" s="248" t="s">
        <v>403</v>
      </c>
      <c r="C318" s="248" t="s">
        <v>75</v>
      </c>
      <c r="D318" s="215"/>
      <c r="E318" s="214">
        <v>2000000</v>
      </c>
      <c r="F318" s="215"/>
      <c r="G318" s="216">
        <f t="shared" si="5"/>
        <v>22645962</v>
      </c>
      <c r="H318" s="248" t="s">
        <v>25</v>
      </c>
      <c r="I318" s="250"/>
      <c r="J318" s="248"/>
      <c r="K318" s="248"/>
      <c r="L318" s="248"/>
      <c r="M318" s="248"/>
      <c r="N318" s="248"/>
      <c r="O318" s="248"/>
    </row>
    <row r="319" spans="1:15" s="251" customFormat="1" ht="16.5">
      <c r="A319" s="267">
        <v>45322</v>
      </c>
      <c r="B319" s="248" t="s">
        <v>404</v>
      </c>
      <c r="C319" s="248" t="s">
        <v>75</v>
      </c>
      <c r="D319" s="248"/>
      <c r="E319" s="214">
        <v>30000</v>
      </c>
      <c r="F319" s="215"/>
      <c r="G319" s="216">
        <f t="shared" si="5"/>
        <v>22675962</v>
      </c>
      <c r="H319" s="248" t="s">
        <v>25</v>
      </c>
      <c r="I319" s="248"/>
      <c r="J319" s="248"/>
      <c r="K319" s="248"/>
      <c r="L319" s="248"/>
      <c r="M319" s="248"/>
      <c r="N319" s="248"/>
      <c r="O319" s="248"/>
    </row>
    <row r="320" spans="1:15" s="251" customFormat="1" ht="16.5">
      <c r="A320" s="267">
        <v>45322</v>
      </c>
      <c r="B320" s="248" t="s">
        <v>405</v>
      </c>
      <c r="C320" s="248" t="s">
        <v>3</v>
      </c>
      <c r="D320" s="215" t="s">
        <v>314</v>
      </c>
      <c r="E320" s="214"/>
      <c r="F320" s="215">
        <v>75625</v>
      </c>
      <c r="G320" s="216">
        <f t="shared" si="5"/>
        <v>22600337</v>
      </c>
      <c r="H320" s="248" t="s">
        <v>25</v>
      </c>
      <c r="I320" s="248" t="s">
        <v>394</v>
      </c>
      <c r="J320" s="250" t="s">
        <v>337</v>
      </c>
      <c r="K320" s="250" t="s">
        <v>197</v>
      </c>
      <c r="L320" s="250" t="s">
        <v>619</v>
      </c>
      <c r="M320" s="248"/>
      <c r="N320" s="248"/>
      <c r="O320" s="248"/>
    </row>
    <row r="321" spans="1:15" s="251" customFormat="1" ht="16.5">
      <c r="A321" s="267">
        <v>45322</v>
      </c>
      <c r="B321" s="248" t="s">
        <v>93</v>
      </c>
      <c r="C321" s="248" t="s">
        <v>75</v>
      </c>
      <c r="D321" s="248"/>
      <c r="E321" s="214"/>
      <c r="F321" s="215">
        <v>5000</v>
      </c>
      <c r="G321" s="216">
        <f t="shared" si="5"/>
        <v>22595337</v>
      </c>
      <c r="H321" s="248" t="s">
        <v>25</v>
      </c>
      <c r="I321" s="250"/>
      <c r="J321" s="248"/>
      <c r="K321" s="248"/>
      <c r="L321" s="248"/>
      <c r="M321" s="248"/>
      <c r="N321" s="248"/>
      <c r="O321" s="248"/>
    </row>
    <row r="322" spans="1:15" s="251" customFormat="1" ht="16.5">
      <c r="A322" s="267">
        <v>45322</v>
      </c>
      <c r="B322" s="248" t="s">
        <v>406</v>
      </c>
      <c r="C322" s="248" t="s">
        <v>347</v>
      </c>
      <c r="D322" s="215" t="s">
        <v>2</v>
      </c>
      <c r="E322" s="214"/>
      <c r="F322" s="215">
        <v>50000</v>
      </c>
      <c r="G322" s="216">
        <f t="shared" si="5"/>
        <v>22545337</v>
      </c>
      <c r="H322" s="248" t="s">
        <v>25</v>
      </c>
      <c r="I322" s="248" t="s">
        <v>396</v>
      </c>
      <c r="J322" s="248" t="s">
        <v>337</v>
      </c>
      <c r="K322" s="248" t="s">
        <v>197</v>
      </c>
      <c r="L322" s="248" t="s">
        <v>619</v>
      </c>
      <c r="M322" s="248"/>
      <c r="N322" s="248"/>
      <c r="O322" s="248"/>
    </row>
    <row r="323" spans="1:15" s="251" customFormat="1" ht="16.5">
      <c r="A323" s="267">
        <v>45322</v>
      </c>
      <c r="B323" s="248" t="s">
        <v>407</v>
      </c>
      <c r="C323" s="248" t="s">
        <v>347</v>
      </c>
      <c r="D323" s="215" t="s">
        <v>314</v>
      </c>
      <c r="E323" s="214"/>
      <c r="F323" s="215">
        <v>20000</v>
      </c>
      <c r="G323" s="216">
        <f t="shared" si="5"/>
        <v>22525337</v>
      </c>
      <c r="H323" s="248" t="s">
        <v>25</v>
      </c>
      <c r="I323" s="250" t="s">
        <v>396</v>
      </c>
      <c r="J323" s="248" t="s">
        <v>337</v>
      </c>
      <c r="K323" s="248" t="s">
        <v>197</v>
      </c>
      <c r="L323" s="248" t="s">
        <v>619</v>
      </c>
      <c r="M323" s="248"/>
      <c r="N323" s="248"/>
      <c r="O323" s="248"/>
    </row>
    <row r="324" spans="1:15" s="251" customFormat="1" ht="16.5">
      <c r="A324" s="267">
        <v>45322</v>
      </c>
      <c r="B324" s="250" t="s">
        <v>408</v>
      </c>
      <c r="C324" s="250" t="s">
        <v>347</v>
      </c>
      <c r="D324" s="215" t="s">
        <v>409</v>
      </c>
      <c r="E324" s="250"/>
      <c r="F324" s="250">
        <v>30000</v>
      </c>
      <c r="G324" s="216">
        <f t="shared" si="5"/>
        <v>22495337</v>
      </c>
      <c r="H324" s="250" t="s">
        <v>25</v>
      </c>
      <c r="I324" s="248" t="s">
        <v>396</v>
      </c>
      <c r="J324" s="248" t="s">
        <v>337</v>
      </c>
      <c r="K324" s="248" t="s">
        <v>197</v>
      </c>
      <c r="L324" s="248" t="s">
        <v>619</v>
      </c>
      <c r="M324" s="248"/>
      <c r="N324" s="248"/>
      <c r="O324" s="250"/>
    </row>
    <row r="325" spans="1:15" s="251" customFormat="1" ht="16.5">
      <c r="A325" s="267">
        <v>45322</v>
      </c>
      <c r="B325" s="215" t="s">
        <v>439</v>
      </c>
      <c r="C325" s="214" t="s">
        <v>169</v>
      </c>
      <c r="D325" s="248" t="s">
        <v>4</v>
      </c>
      <c r="E325" s="248"/>
      <c r="F325" s="250">
        <v>510000</v>
      </c>
      <c r="G325" s="216">
        <f t="shared" si="5"/>
        <v>21985337</v>
      </c>
      <c r="H325" s="250" t="s">
        <v>147</v>
      </c>
      <c r="I325" s="248">
        <v>3667455</v>
      </c>
      <c r="J325" s="251" t="s">
        <v>349</v>
      </c>
      <c r="K325" s="251" t="s">
        <v>198</v>
      </c>
      <c r="L325" s="251" t="s">
        <v>619</v>
      </c>
      <c r="M325" s="248" t="s">
        <v>772</v>
      </c>
      <c r="N325" s="248" t="s">
        <v>629</v>
      </c>
      <c r="O325" s="248"/>
    </row>
    <row r="326" spans="1:15" s="251" customFormat="1" ht="16.5">
      <c r="A326" s="267">
        <v>45322</v>
      </c>
      <c r="B326" s="215" t="s">
        <v>440</v>
      </c>
      <c r="C326" s="250" t="s">
        <v>169</v>
      </c>
      <c r="D326" s="248" t="s">
        <v>4</v>
      </c>
      <c r="E326" s="250"/>
      <c r="F326" s="250">
        <v>345000</v>
      </c>
      <c r="G326" s="216">
        <f t="shared" si="5"/>
        <v>21640337</v>
      </c>
      <c r="H326" s="250" t="s">
        <v>147</v>
      </c>
      <c r="I326" s="248">
        <v>3667456</v>
      </c>
      <c r="J326" s="251" t="s">
        <v>349</v>
      </c>
      <c r="K326" s="251" t="s">
        <v>198</v>
      </c>
      <c r="L326" s="251" t="s">
        <v>619</v>
      </c>
      <c r="M326" s="248" t="s">
        <v>773</v>
      </c>
      <c r="N326" s="248" t="s">
        <v>629</v>
      </c>
      <c r="O326" s="250"/>
    </row>
    <row r="327" spans="1:15" s="251" customFormat="1" ht="16.5">
      <c r="A327" s="267">
        <v>45322</v>
      </c>
      <c r="B327" s="215" t="s">
        <v>441</v>
      </c>
      <c r="C327" s="250" t="s">
        <v>169</v>
      </c>
      <c r="D327" s="248" t="s">
        <v>4</v>
      </c>
      <c r="E327" s="250"/>
      <c r="F327" s="250">
        <v>295000</v>
      </c>
      <c r="G327" s="216">
        <f t="shared" si="5"/>
        <v>21345337</v>
      </c>
      <c r="H327" s="250" t="s">
        <v>147</v>
      </c>
      <c r="I327" s="248">
        <v>3667457</v>
      </c>
      <c r="J327" s="251" t="s">
        <v>349</v>
      </c>
      <c r="K327" s="251" t="s">
        <v>198</v>
      </c>
      <c r="L327" s="251" t="s">
        <v>619</v>
      </c>
      <c r="M327" s="248" t="s">
        <v>774</v>
      </c>
      <c r="N327" s="248" t="s">
        <v>629</v>
      </c>
      <c r="O327" s="250"/>
    </row>
    <row r="328" spans="1:15" s="251" customFormat="1" ht="16.5">
      <c r="A328" s="267">
        <v>45322</v>
      </c>
      <c r="B328" s="248" t="s">
        <v>442</v>
      </c>
      <c r="C328" s="214" t="s">
        <v>75</v>
      </c>
      <c r="D328" s="215"/>
      <c r="E328" s="248"/>
      <c r="F328" s="250">
        <v>2000000</v>
      </c>
      <c r="G328" s="216">
        <f t="shared" si="5"/>
        <v>19345337</v>
      </c>
      <c r="H328" s="250" t="s">
        <v>147</v>
      </c>
      <c r="I328" s="248">
        <v>3667444</v>
      </c>
      <c r="M328" s="248"/>
      <c r="N328" s="248"/>
      <c r="O328" s="248"/>
    </row>
    <row r="329" spans="1:15" s="251" customFormat="1" ht="16.5">
      <c r="A329" s="267">
        <v>45322</v>
      </c>
      <c r="B329" s="248" t="s">
        <v>478</v>
      </c>
      <c r="C329" s="248" t="s">
        <v>34</v>
      </c>
      <c r="D329" s="215" t="s">
        <v>2</v>
      </c>
      <c r="E329" s="214"/>
      <c r="F329" s="215">
        <v>29100</v>
      </c>
      <c r="G329" s="216">
        <f t="shared" si="5"/>
        <v>19316237</v>
      </c>
      <c r="H329" s="248" t="s">
        <v>47</v>
      </c>
      <c r="I329" s="250" t="s">
        <v>446</v>
      </c>
      <c r="J329" s="248" t="s">
        <v>337</v>
      </c>
      <c r="K329" s="248" t="s">
        <v>198</v>
      </c>
      <c r="L329" s="248" t="s">
        <v>619</v>
      </c>
      <c r="M329" s="248" t="s">
        <v>775</v>
      </c>
      <c r="N329" s="248" t="s">
        <v>633</v>
      </c>
      <c r="O329" s="248"/>
    </row>
    <row r="330" spans="1:15" s="251" customFormat="1" ht="16.5">
      <c r="A330" s="267">
        <v>45322</v>
      </c>
      <c r="B330" s="248" t="s">
        <v>479</v>
      </c>
      <c r="C330" s="248" t="s">
        <v>75</v>
      </c>
      <c r="D330" s="248"/>
      <c r="E330" s="214"/>
      <c r="F330" s="215">
        <v>25000</v>
      </c>
      <c r="G330" s="216">
        <f t="shared" si="5"/>
        <v>19291237</v>
      </c>
      <c r="H330" s="248" t="s">
        <v>47</v>
      </c>
      <c r="I330" s="250"/>
      <c r="J330" s="248"/>
      <c r="K330" s="248"/>
      <c r="L330" s="248"/>
      <c r="M330" s="248"/>
      <c r="N330" s="248"/>
      <c r="O330" s="248"/>
    </row>
    <row r="331" spans="1:15" s="251" customFormat="1" ht="16.5">
      <c r="A331" s="267">
        <v>45322</v>
      </c>
      <c r="B331" s="250" t="s">
        <v>498</v>
      </c>
      <c r="C331" s="250" t="s">
        <v>308</v>
      </c>
      <c r="D331" s="262" t="s">
        <v>153</v>
      </c>
      <c r="E331" s="250"/>
      <c r="F331" s="250">
        <v>35250</v>
      </c>
      <c r="G331" s="216">
        <f t="shared" si="5"/>
        <v>19255987</v>
      </c>
      <c r="H331" s="250" t="s">
        <v>293</v>
      </c>
      <c r="I331" s="250" t="s">
        <v>446</v>
      </c>
      <c r="J331" s="248" t="s">
        <v>337</v>
      </c>
      <c r="K331" s="248" t="s">
        <v>198</v>
      </c>
      <c r="L331" s="248" t="s">
        <v>619</v>
      </c>
      <c r="M331" s="248" t="s">
        <v>776</v>
      </c>
      <c r="N331" s="248" t="s">
        <v>633</v>
      </c>
      <c r="O331" s="250"/>
    </row>
    <row r="332" spans="1:15" s="251" customFormat="1" ht="16.5">
      <c r="A332" s="267">
        <v>45322</v>
      </c>
      <c r="B332" s="248" t="s">
        <v>514</v>
      </c>
      <c r="C332" s="248" t="s">
        <v>327</v>
      </c>
      <c r="D332" s="215" t="s">
        <v>153</v>
      </c>
      <c r="E332" s="214"/>
      <c r="F332" s="215">
        <v>32000</v>
      </c>
      <c r="G332" s="216">
        <f t="shared" si="5"/>
        <v>19223987</v>
      </c>
      <c r="H332" s="248" t="s">
        <v>294</v>
      </c>
      <c r="I332" s="250" t="s">
        <v>396</v>
      </c>
      <c r="J332" s="248" t="s">
        <v>337</v>
      </c>
      <c r="K332" s="248" t="s">
        <v>197</v>
      </c>
      <c r="L332" s="248" t="s">
        <v>619</v>
      </c>
      <c r="M332" s="248"/>
      <c r="N332" s="248"/>
      <c r="O332" s="248"/>
    </row>
    <row r="333" spans="1:15" s="251" customFormat="1" ht="16.5">
      <c r="A333" s="267">
        <v>45322</v>
      </c>
      <c r="B333" s="248" t="s">
        <v>515</v>
      </c>
      <c r="C333" s="248" t="s">
        <v>34</v>
      </c>
      <c r="D333" s="215" t="s">
        <v>153</v>
      </c>
      <c r="E333" s="214"/>
      <c r="F333" s="215">
        <v>49000</v>
      </c>
      <c r="G333" s="216">
        <f t="shared" ref="G333:G337" si="6">+G332+E333-F333</f>
        <v>19174987</v>
      </c>
      <c r="H333" s="248" t="s">
        <v>294</v>
      </c>
      <c r="I333" s="248" t="s">
        <v>396</v>
      </c>
      <c r="J333" s="248" t="s">
        <v>337</v>
      </c>
      <c r="K333" s="248" t="s">
        <v>198</v>
      </c>
      <c r="L333" s="248" t="s">
        <v>619</v>
      </c>
      <c r="M333" s="248" t="s">
        <v>777</v>
      </c>
      <c r="N333" s="248" t="s">
        <v>633</v>
      </c>
      <c r="O333" s="248"/>
    </row>
    <row r="334" spans="1:15" s="251" customFormat="1" ht="16.5">
      <c r="A334" s="267">
        <v>45322</v>
      </c>
      <c r="B334" s="248" t="s">
        <v>536</v>
      </c>
      <c r="C334" s="248" t="s">
        <v>34</v>
      </c>
      <c r="D334" s="215" t="s">
        <v>314</v>
      </c>
      <c r="E334" s="214"/>
      <c r="F334" s="215">
        <v>42500</v>
      </c>
      <c r="G334" s="216">
        <f t="shared" si="6"/>
        <v>19132487</v>
      </c>
      <c r="H334" s="248" t="s">
        <v>93</v>
      </c>
      <c r="I334" s="248" t="s">
        <v>396</v>
      </c>
      <c r="J334" s="248" t="s">
        <v>337</v>
      </c>
      <c r="K334" s="248" t="s">
        <v>198</v>
      </c>
      <c r="L334" s="248" t="s">
        <v>619</v>
      </c>
      <c r="M334" s="248" t="s">
        <v>778</v>
      </c>
      <c r="N334" s="248" t="s">
        <v>633</v>
      </c>
      <c r="O334" s="248"/>
    </row>
    <row r="335" spans="1:15" s="251" customFormat="1" ht="16.5">
      <c r="A335" s="269">
        <v>45322</v>
      </c>
      <c r="B335" s="251" t="s">
        <v>559</v>
      </c>
      <c r="C335" s="250" t="s">
        <v>75</v>
      </c>
      <c r="F335" s="251">
        <v>30000</v>
      </c>
      <c r="G335" s="216">
        <f t="shared" si="6"/>
        <v>19102487</v>
      </c>
      <c r="H335" s="250" t="s">
        <v>307</v>
      </c>
    </row>
    <row r="336" spans="1:15" s="251" customFormat="1" ht="16.5">
      <c r="A336" s="268">
        <v>45322</v>
      </c>
      <c r="B336" s="254" t="s">
        <v>601</v>
      </c>
      <c r="C336" s="250" t="s">
        <v>335</v>
      </c>
      <c r="D336" s="215" t="s">
        <v>409</v>
      </c>
      <c r="F336" s="251">
        <v>40000</v>
      </c>
      <c r="G336" s="216">
        <f t="shared" si="6"/>
        <v>19062487</v>
      </c>
      <c r="H336" s="251" t="s">
        <v>29</v>
      </c>
      <c r="I336" s="248" t="s">
        <v>587</v>
      </c>
      <c r="J336" s="248" t="s">
        <v>337</v>
      </c>
      <c r="K336" s="248" t="s">
        <v>197</v>
      </c>
      <c r="L336" s="248" t="s">
        <v>619</v>
      </c>
      <c r="M336" s="252"/>
      <c r="N336" s="250"/>
    </row>
    <row r="337" spans="1:14" s="251" customFormat="1" ht="16.5">
      <c r="A337" s="268">
        <v>45322</v>
      </c>
      <c r="B337" s="251" t="s">
        <v>618</v>
      </c>
      <c r="C337" s="251" t="s">
        <v>75</v>
      </c>
      <c r="E337" s="205">
        <v>25000</v>
      </c>
      <c r="F337" s="205"/>
      <c r="G337" s="216">
        <f t="shared" si="6"/>
        <v>19087487</v>
      </c>
      <c r="H337" s="251" t="s">
        <v>301</v>
      </c>
      <c r="M337" s="252"/>
      <c r="N337" s="250"/>
    </row>
    <row r="338" spans="1:14" s="275" customFormat="1" ht="16.5">
      <c r="A338" s="274"/>
      <c r="E338" s="276"/>
      <c r="F338" s="276"/>
      <c r="G338" s="276"/>
      <c r="M338" s="277"/>
      <c r="N338" s="278"/>
    </row>
    <row r="339" spans="1:14" s="275" customFormat="1" ht="16.5">
      <c r="A339" s="274"/>
      <c r="F339" s="276"/>
      <c r="G339" s="276"/>
      <c r="M339" s="277"/>
      <c r="N339" s="278"/>
    </row>
    <row r="340" spans="1:14" s="275" customFormat="1" ht="16.5">
      <c r="A340" s="279"/>
      <c r="K340" s="278"/>
      <c r="L340" s="278"/>
    </row>
    <row r="341" spans="1:14" s="275" customFormat="1" ht="16.5">
      <c r="A341" s="279"/>
    </row>
    <row r="342" spans="1:14" s="275" customFormat="1" ht="16.5">
      <c r="A342" s="279"/>
    </row>
    <row r="343" spans="1:14" s="275" customFormat="1" ht="16.5">
      <c r="A343" s="279"/>
    </row>
    <row r="344" spans="1:14" s="275" customFormat="1" ht="16.5">
      <c r="A344" s="279"/>
    </row>
    <row r="345" spans="1:14" s="275" customFormat="1" ht="16.5">
      <c r="A345" s="279"/>
    </row>
    <row r="346" spans="1:14" s="281" customFormat="1">
      <c r="A346" s="280"/>
    </row>
    <row r="347" spans="1:14" s="259" customFormat="1">
      <c r="A347" s="272"/>
    </row>
    <row r="348" spans="1:14" s="259" customFormat="1">
      <c r="A348" s="272"/>
    </row>
    <row r="349" spans="1:14" s="259" customFormat="1">
      <c r="A349" s="272"/>
    </row>
    <row r="350" spans="1:14" s="259" customFormat="1">
      <c r="A350" s="272"/>
    </row>
    <row r="351" spans="1:14" s="259" customFormat="1">
      <c r="A351" s="272"/>
    </row>
    <row r="352" spans="1:14" s="259" customFormat="1">
      <c r="A352" s="272"/>
    </row>
    <row r="353" spans="1:16" s="259" customFormat="1">
      <c r="A353" s="272"/>
    </row>
    <row r="354" spans="1:16" s="259" customFormat="1" ht="16.5">
      <c r="A354" s="272"/>
      <c r="P354" s="260"/>
    </row>
    <row r="355" spans="1:16" s="259" customFormat="1" ht="16.5">
      <c r="A355" s="272"/>
      <c r="P355" s="260"/>
    </row>
    <row r="356" spans="1:16" s="259" customFormat="1" ht="16.5">
      <c r="A356" s="272"/>
      <c r="P356" s="260"/>
    </row>
    <row r="357" spans="1:16" s="259" customFormat="1" ht="16.5">
      <c r="A357" s="272"/>
      <c r="P357" s="260"/>
    </row>
    <row r="358" spans="1:16" s="259" customFormat="1" ht="16.5">
      <c r="A358" s="272"/>
      <c r="P358" s="260"/>
    </row>
    <row r="359" spans="1:16" s="259" customFormat="1" ht="16.5">
      <c r="A359" s="272"/>
      <c r="P359" s="260"/>
    </row>
    <row r="360" spans="1:16" s="259" customFormat="1" ht="16.5">
      <c r="A360" s="272"/>
      <c r="P360" s="260"/>
    </row>
    <row r="361" spans="1:16" s="259" customFormat="1" ht="16.5">
      <c r="A361" s="272"/>
      <c r="P361" s="260"/>
    </row>
    <row r="362" spans="1:16" s="259" customFormat="1" ht="16.5">
      <c r="A362" s="272"/>
      <c r="P362" s="260"/>
    </row>
    <row r="363" spans="1:16" s="259" customFormat="1" ht="16.5">
      <c r="A363" s="272"/>
      <c r="P363" s="260"/>
    </row>
    <row r="364" spans="1:16" s="259" customFormat="1" ht="16.5">
      <c r="A364" s="272"/>
      <c r="P364" s="260"/>
    </row>
    <row r="365" spans="1:16" s="259" customFormat="1" ht="16.5">
      <c r="A365" s="272"/>
      <c r="P365" s="260"/>
    </row>
    <row r="366" spans="1:16" s="259" customFormat="1" ht="16.5">
      <c r="A366" s="272"/>
      <c r="P366" s="260"/>
    </row>
    <row r="367" spans="1:16" s="259" customFormat="1" ht="16.5">
      <c r="A367" s="272"/>
      <c r="P367" s="260"/>
    </row>
    <row r="368" spans="1:16" s="259" customFormat="1" ht="16.5">
      <c r="A368" s="272"/>
      <c r="P368" s="260"/>
    </row>
    <row r="369" spans="1:16" s="259" customFormat="1" ht="16.5">
      <c r="A369" s="272"/>
      <c r="P369" s="260"/>
    </row>
    <row r="370" spans="1:16" s="259" customFormat="1" ht="16.5">
      <c r="A370" s="272"/>
      <c r="P370" s="260"/>
    </row>
    <row r="371" spans="1:16" s="259" customFormat="1" ht="16.5">
      <c r="A371" s="272"/>
      <c r="P371" s="260"/>
    </row>
    <row r="372" spans="1:16" s="259" customFormat="1" ht="16.5">
      <c r="A372" s="272"/>
      <c r="P372" s="260"/>
    </row>
    <row r="373" spans="1:16" s="259" customFormat="1" ht="16.5">
      <c r="A373" s="272"/>
      <c r="P373" s="260"/>
    </row>
    <row r="374" spans="1:16" s="259" customFormat="1" ht="16.5">
      <c r="A374" s="272"/>
      <c r="P374" s="260"/>
    </row>
    <row r="375" spans="1:16" s="259" customFormat="1" ht="16.5">
      <c r="A375" s="272"/>
      <c r="P375" s="260"/>
    </row>
    <row r="376" spans="1:16" s="259" customFormat="1" ht="16.5">
      <c r="A376" s="272"/>
      <c r="P376" s="260"/>
    </row>
    <row r="377" spans="1:16" s="259" customFormat="1" ht="16.5">
      <c r="A377" s="272"/>
      <c r="P377" s="260"/>
    </row>
    <row r="378" spans="1:16" s="259" customFormat="1" ht="16.5">
      <c r="A378" s="272"/>
      <c r="P378" s="260"/>
    </row>
    <row r="379" spans="1:16" s="259" customFormat="1" ht="16.5">
      <c r="A379" s="272"/>
      <c r="P379" s="260"/>
    </row>
    <row r="380" spans="1:16" s="259" customFormat="1" ht="16.5">
      <c r="A380" s="272"/>
      <c r="P380" s="260"/>
    </row>
    <row r="381" spans="1:16" s="259" customFormat="1" ht="16.5">
      <c r="A381" s="272"/>
      <c r="P381" s="260"/>
    </row>
    <row r="382" spans="1:16" s="259" customFormat="1" ht="16.5">
      <c r="A382" s="272"/>
      <c r="P382" s="260"/>
    </row>
    <row r="383" spans="1:16" s="259" customFormat="1" ht="16.5">
      <c r="A383" s="272"/>
      <c r="P383" s="260"/>
    </row>
    <row r="384" spans="1:16" s="259" customFormat="1" ht="16.5">
      <c r="A384" s="272"/>
      <c r="P384" s="260"/>
    </row>
    <row r="385" spans="1:16" s="259" customFormat="1" ht="16.5">
      <c r="A385" s="272"/>
      <c r="P385" s="260"/>
    </row>
    <row r="386" spans="1:16" s="259" customFormat="1" ht="16.5">
      <c r="A386" s="272"/>
      <c r="P386" s="260"/>
    </row>
    <row r="387" spans="1:16" s="259" customFormat="1" ht="16.5">
      <c r="A387" s="272"/>
      <c r="P387" s="260"/>
    </row>
    <row r="388" spans="1:16" ht="16.5">
      <c r="P388" s="98"/>
    </row>
    <row r="389" spans="1:16" ht="16.5">
      <c r="P389" s="98"/>
    </row>
    <row r="390" spans="1:16" ht="16.5">
      <c r="P390" s="98"/>
    </row>
    <row r="391" spans="1:16" ht="16.5">
      <c r="P391" s="98"/>
    </row>
    <row r="392" spans="1:16" ht="16.5">
      <c r="P392" s="98"/>
    </row>
    <row r="393" spans="1:16" ht="16.5">
      <c r="P393" s="98"/>
    </row>
    <row r="394" spans="1:16" ht="16.5">
      <c r="P394" s="208"/>
    </row>
    <row r="395" spans="1:16" ht="16.5">
      <c r="P395" s="208"/>
    </row>
    <row r="396" spans="1:16" ht="16.5">
      <c r="P396" s="208"/>
    </row>
    <row r="397" spans="1:16" ht="16.5">
      <c r="P397" s="208"/>
    </row>
    <row r="398" spans="1:16" ht="16.5">
      <c r="P398" s="208"/>
    </row>
    <row r="399" spans="1:16" ht="16.5">
      <c r="P399" s="208"/>
    </row>
    <row r="400" spans="1:16" ht="16.5">
      <c r="P400" s="208"/>
    </row>
    <row r="401" spans="16:16" ht="16.5">
      <c r="P401" s="208"/>
    </row>
    <row r="402" spans="16:16" ht="16.5">
      <c r="P402" s="208"/>
    </row>
    <row r="403" spans="16:16" ht="16.5">
      <c r="P403" s="208"/>
    </row>
    <row r="404" spans="16:16" ht="16.5">
      <c r="P404" s="208"/>
    </row>
    <row r="405" spans="16:16" ht="16.5">
      <c r="P405" s="208"/>
    </row>
    <row r="406" spans="16:16" ht="16.5">
      <c r="P406" s="208"/>
    </row>
    <row r="407" spans="16:16" ht="16.5">
      <c r="P407" s="208"/>
    </row>
    <row r="408" spans="16:16" ht="16.5">
      <c r="P408" s="208"/>
    </row>
    <row r="409" spans="16:16" ht="16.5">
      <c r="P409" s="208"/>
    </row>
    <row r="410" spans="16:16" ht="16.5">
      <c r="P410" s="208"/>
    </row>
    <row r="411" spans="16:16" ht="16.5">
      <c r="P411" s="208"/>
    </row>
    <row r="412" spans="16:16" ht="16.5">
      <c r="P412" s="208"/>
    </row>
    <row r="413" spans="16:16" ht="16.5">
      <c r="P413" s="208"/>
    </row>
    <row r="414" spans="16:16" ht="16.5">
      <c r="P414" s="208"/>
    </row>
    <row r="415" spans="16:16" ht="16.5">
      <c r="P415" s="208"/>
    </row>
    <row r="416" spans="16:16" ht="16.5">
      <c r="P416" s="208"/>
    </row>
    <row r="417" spans="16:16" ht="16.5">
      <c r="P417" s="208"/>
    </row>
    <row r="418" spans="16:16" ht="16.5">
      <c r="P418" s="208"/>
    </row>
    <row r="419" spans="16:16" ht="16.5">
      <c r="P419" s="208"/>
    </row>
    <row r="420" spans="16:16" ht="16.5">
      <c r="P420" s="208"/>
    </row>
    <row r="421" spans="16:16" ht="16.5">
      <c r="P421" s="208"/>
    </row>
    <row r="422" spans="16:16" ht="16.5">
      <c r="P422" s="208"/>
    </row>
    <row r="423" spans="16:16" ht="16.5">
      <c r="P423" s="208"/>
    </row>
    <row r="424" spans="16:16" ht="16.5">
      <c r="P424" s="208"/>
    </row>
    <row r="425" spans="16:16" ht="16.5">
      <c r="P425" s="208"/>
    </row>
    <row r="426" spans="16:16" ht="16.5">
      <c r="P426" s="208"/>
    </row>
    <row r="427" spans="16:16" ht="16.5">
      <c r="P427" s="208"/>
    </row>
    <row r="428" spans="16:16" ht="16.5">
      <c r="P428" s="208"/>
    </row>
    <row r="429" spans="16:16" ht="16.5">
      <c r="P429" s="208"/>
    </row>
    <row r="430" spans="16:16" ht="16.5">
      <c r="P430" s="208"/>
    </row>
    <row r="431" spans="16:16" ht="16.5">
      <c r="P431" s="208"/>
    </row>
    <row r="432" spans="16:16" ht="16.5">
      <c r="P432" s="208"/>
    </row>
    <row r="433" spans="16:16" ht="16.5">
      <c r="P433" s="208"/>
    </row>
    <row r="434" spans="16:16" ht="16.5">
      <c r="P434" s="208"/>
    </row>
    <row r="435" spans="16:16" ht="16.5">
      <c r="P435" s="208"/>
    </row>
    <row r="436" spans="16:16" ht="16.5">
      <c r="P436" s="208"/>
    </row>
    <row r="437" spans="16:16" ht="16.5">
      <c r="P437" s="208"/>
    </row>
    <row r="438" spans="16:16" ht="16.5">
      <c r="P438" s="208"/>
    </row>
    <row r="439" spans="16:16" ht="16.5">
      <c r="P439" s="208"/>
    </row>
    <row r="440" spans="16:16" ht="16.5">
      <c r="P440" s="208"/>
    </row>
    <row r="441" spans="16:16" ht="16.5">
      <c r="P441" s="208"/>
    </row>
    <row r="442" spans="16:16" ht="16.5">
      <c r="P442" s="208"/>
    </row>
    <row r="443" spans="16:16" ht="16.5">
      <c r="P443" s="208"/>
    </row>
    <row r="444" spans="16:16" ht="16.5">
      <c r="P444" s="208"/>
    </row>
    <row r="445" spans="16:16" ht="16.5">
      <c r="P445" s="208"/>
    </row>
    <row r="446" spans="16:16" ht="16.5">
      <c r="P446" s="208"/>
    </row>
    <row r="447" spans="16:16" ht="16.5">
      <c r="P447" s="208"/>
    </row>
    <row r="448" spans="16:16" ht="16.5">
      <c r="P448" s="208"/>
    </row>
    <row r="449" spans="16:16" ht="16.5">
      <c r="P449" s="208"/>
    </row>
    <row r="450" spans="16:16" ht="16.5">
      <c r="P450" s="208"/>
    </row>
    <row r="451" spans="16:16" ht="16.5">
      <c r="P451" s="208"/>
    </row>
    <row r="452" spans="16:16" ht="16.5">
      <c r="P452" s="208"/>
    </row>
    <row r="453" spans="16:16" ht="16.5">
      <c r="P453" s="208"/>
    </row>
    <row r="454" spans="16:16" ht="16.5">
      <c r="P454" s="208"/>
    </row>
    <row r="455" spans="16:16" ht="16.5">
      <c r="P455" s="208"/>
    </row>
    <row r="456" spans="16:16" ht="16.5">
      <c r="P456" s="208"/>
    </row>
    <row r="457" spans="16:16" ht="16.5">
      <c r="P457" s="208"/>
    </row>
    <row r="458" spans="16:16" ht="16.5">
      <c r="P458" s="208"/>
    </row>
    <row r="459" spans="16:16" ht="16.5">
      <c r="P459" s="208"/>
    </row>
    <row r="460" spans="16:16" ht="16.5">
      <c r="P460" s="208"/>
    </row>
    <row r="461" spans="16:16" ht="16.5">
      <c r="P461" s="208"/>
    </row>
    <row r="462" spans="16:16" ht="16.5">
      <c r="P462" s="208"/>
    </row>
    <row r="463" spans="16:16" ht="16.5">
      <c r="P463" s="208"/>
    </row>
    <row r="464" spans="16:16" ht="16.5">
      <c r="P464" s="208"/>
    </row>
    <row r="465" spans="16:16" ht="16.5">
      <c r="P465" s="208"/>
    </row>
    <row r="466" spans="16:16" ht="16.5">
      <c r="P466" s="208"/>
    </row>
    <row r="467" spans="16:16" ht="16.5">
      <c r="P467" s="208"/>
    </row>
    <row r="468" spans="16:16" ht="16.5">
      <c r="P468" s="208"/>
    </row>
    <row r="469" spans="16:16" ht="16.5">
      <c r="P469" s="208"/>
    </row>
    <row r="470" spans="16:16" ht="16.5">
      <c r="P470" s="208"/>
    </row>
    <row r="471" spans="16:16" ht="16.5">
      <c r="P471" s="208"/>
    </row>
    <row r="472" spans="16:16" ht="16.5">
      <c r="P472" s="208"/>
    </row>
    <row r="473" spans="16:16" ht="16.5">
      <c r="P473" s="208"/>
    </row>
    <row r="474" spans="16:16" ht="16.5">
      <c r="P474" s="208"/>
    </row>
    <row r="475" spans="16:16" ht="16.5">
      <c r="P475" s="208"/>
    </row>
    <row r="476" spans="16:16" ht="16.5">
      <c r="P476" s="208"/>
    </row>
    <row r="477" spans="16:16" ht="16.5">
      <c r="P477" s="208"/>
    </row>
    <row r="478" spans="16:16" ht="16.5">
      <c r="P478" s="208"/>
    </row>
    <row r="479" spans="16:16" ht="16.5">
      <c r="P479" s="208"/>
    </row>
    <row r="480" spans="16:16" ht="16.5">
      <c r="P480" s="208"/>
    </row>
    <row r="481" spans="16:16" ht="16.5">
      <c r="P481" s="208"/>
    </row>
    <row r="482" spans="16:16" ht="16.5">
      <c r="P482" s="208"/>
    </row>
    <row r="483" spans="16:16" ht="16.5">
      <c r="P483" s="208"/>
    </row>
    <row r="484" spans="16:16" ht="16.5">
      <c r="P484" s="208"/>
    </row>
    <row r="485" spans="16:16" ht="16.5">
      <c r="P485" s="208"/>
    </row>
    <row r="486" spans="16:16" ht="16.5">
      <c r="P486" s="208"/>
    </row>
    <row r="487" spans="16:16" ht="16.5">
      <c r="P487" s="208"/>
    </row>
    <row r="488" spans="16:16" ht="16.5">
      <c r="P488" s="208"/>
    </row>
    <row r="489" spans="16:16" ht="16.5">
      <c r="P489" s="208"/>
    </row>
    <row r="490" spans="16:16" ht="16.5">
      <c r="P490" s="208"/>
    </row>
    <row r="491" spans="16:16" ht="16.5">
      <c r="P491" s="208"/>
    </row>
    <row r="492" spans="16:16" ht="16.5">
      <c r="P492" s="208"/>
    </row>
    <row r="493" spans="16:16" ht="16.5">
      <c r="P493" s="208"/>
    </row>
    <row r="494" spans="16:16" ht="16.5">
      <c r="P494" s="208"/>
    </row>
    <row r="495" spans="16:16" ht="16.5">
      <c r="P495" s="208"/>
    </row>
    <row r="496" spans="16:16" ht="16.5">
      <c r="P496" s="208"/>
    </row>
    <row r="497" spans="16:16" ht="16.5">
      <c r="P497" s="208"/>
    </row>
    <row r="498" spans="16:16" ht="16.5">
      <c r="P498" s="208"/>
    </row>
    <row r="499" spans="16:16" ht="16.5">
      <c r="P499" s="208"/>
    </row>
    <row r="500" spans="16:16" ht="16.5">
      <c r="P500" s="208"/>
    </row>
    <row r="501" spans="16:16" ht="16.5">
      <c r="P501" s="208"/>
    </row>
    <row r="502" spans="16:16" ht="16.5">
      <c r="P502" s="208"/>
    </row>
    <row r="503" spans="16:16" ht="16.5">
      <c r="P503" s="208"/>
    </row>
    <row r="504" spans="16:16" ht="16.5">
      <c r="P504" s="208"/>
    </row>
    <row r="505" spans="16:16" ht="16.5">
      <c r="P505" s="208"/>
    </row>
    <row r="506" spans="16:16" ht="16.5">
      <c r="P506" s="208"/>
    </row>
    <row r="507" spans="16:16" ht="16.5">
      <c r="P507" s="208"/>
    </row>
    <row r="508" spans="16:16" ht="16.5">
      <c r="P508" s="208"/>
    </row>
    <row r="509" spans="16:16" ht="16.5">
      <c r="P509" s="208"/>
    </row>
    <row r="510" spans="16:16" ht="16.5">
      <c r="P510" s="208"/>
    </row>
    <row r="511" spans="16:16" ht="16.5">
      <c r="P511" s="208"/>
    </row>
    <row r="512" spans="16:16" ht="16.5">
      <c r="P512" s="208"/>
    </row>
    <row r="513" spans="16:16" ht="16.5">
      <c r="P513" s="208"/>
    </row>
    <row r="514" spans="16:16" ht="16.5">
      <c r="P514" s="208"/>
    </row>
    <row r="515" spans="16:16" ht="16.5">
      <c r="P515" s="208"/>
    </row>
    <row r="516" spans="16:16" ht="16.5">
      <c r="P516" s="208"/>
    </row>
    <row r="517" spans="16:16" ht="16.5">
      <c r="P517" s="208"/>
    </row>
    <row r="518" spans="16:16" ht="16.5">
      <c r="P518" s="208"/>
    </row>
    <row r="519" spans="16:16" ht="16.5">
      <c r="P519" s="208"/>
    </row>
    <row r="520" spans="16:16" ht="16.5">
      <c r="P520" s="208"/>
    </row>
    <row r="521" spans="16:16" ht="16.5">
      <c r="P521" s="208"/>
    </row>
    <row r="522" spans="16:16" ht="16.5">
      <c r="P522" s="208"/>
    </row>
    <row r="523" spans="16:16" ht="16.5">
      <c r="P523" s="208"/>
    </row>
    <row r="524" spans="16:16" ht="16.5">
      <c r="P524" s="208"/>
    </row>
    <row r="525" spans="16:16" ht="16.5">
      <c r="P525" s="208"/>
    </row>
    <row r="526" spans="16:16" ht="16.5">
      <c r="P526" s="208"/>
    </row>
    <row r="527" spans="16:16" ht="16.5">
      <c r="P527" s="208"/>
    </row>
    <row r="528" spans="16:16" ht="16.5">
      <c r="P528" s="208"/>
    </row>
    <row r="529" spans="16:16" ht="16.5">
      <c r="P529" s="208"/>
    </row>
    <row r="530" spans="16:16" ht="16.5">
      <c r="P530" s="208"/>
    </row>
    <row r="531" spans="16:16" ht="16.5">
      <c r="P531" s="208"/>
    </row>
    <row r="532" spans="16:16" ht="16.5">
      <c r="P532" s="208"/>
    </row>
    <row r="533" spans="16:16" ht="16.5">
      <c r="P533" s="208"/>
    </row>
    <row r="534" spans="16:16" ht="16.5">
      <c r="P534" s="208"/>
    </row>
    <row r="535" spans="16:16" ht="16.5">
      <c r="P535" s="208"/>
    </row>
    <row r="536" spans="16:16" ht="16.5">
      <c r="P536" s="208"/>
    </row>
    <row r="537" spans="16:16" ht="16.5">
      <c r="P537" s="208"/>
    </row>
    <row r="538" spans="16:16" ht="16.5">
      <c r="P538" s="208"/>
    </row>
    <row r="539" spans="16:16" ht="16.5">
      <c r="P539" s="208"/>
    </row>
    <row r="540" spans="16:16" ht="16.5">
      <c r="P540" s="208"/>
    </row>
    <row r="541" spans="16:16" ht="16.5">
      <c r="P541" s="208"/>
    </row>
    <row r="542" spans="16:16" ht="16.5">
      <c r="P542" s="208"/>
    </row>
    <row r="543" spans="16:16" ht="16.5">
      <c r="P543" s="208"/>
    </row>
    <row r="544" spans="16:16" ht="16.5">
      <c r="P544" s="208"/>
    </row>
    <row r="545" spans="16:16" ht="16.5">
      <c r="P545" s="208"/>
    </row>
    <row r="546" spans="16:16" ht="16.5">
      <c r="P546" s="208"/>
    </row>
    <row r="547" spans="16:16" ht="16.5">
      <c r="P547" s="208"/>
    </row>
    <row r="548" spans="16:16" ht="16.5">
      <c r="P548" s="208"/>
    </row>
    <row r="549" spans="16:16" ht="16.5">
      <c r="P549" s="208"/>
    </row>
    <row r="550" spans="16:16" ht="16.5">
      <c r="P550" s="208"/>
    </row>
    <row r="551" spans="16:16" ht="16.5">
      <c r="P551" s="208"/>
    </row>
    <row r="552" spans="16:16" ht="16.5">
      <c r="P552" s="208"/>
    </row>
    <row r="553" spans="16:16" ht="16.5">
      <c r="P553" s="208"/>
    </row>
    <row r="554" spans="16:16" ht="16.5">
      <c r="P554" s="208"/>
    </row>
    <row r="555" spans="16:16" ht="16.5">
      <c r="P555" s="208"/>
    </row>
    <row r="556" spans="16:16" ht="16.5">
      <c r="P556" s="208"/>
    </row>
    <row r="557" spans="16:16" ht="16.5">
      <c r="P557" s="208"/>
    </row>
    <row r="558" spans="16:16" ht="16.5">
      <c r="P558" s="208"/>
    </row>
    <row r="559" spans="16:16" ht="16.5">
      <c r="P559" s="208"/>
    </row>
    <row r="560" spans="16:16" ht="16.5">
      <c r="P560" s="208"/>
    </row>
    <row r="561" spans="16:16" ht="16.5">
      <c r="P561" s="208"/>
    </row>
    <row r="562" spans="16:16" ht="16.5">
      <c r="P562" s="208"/>
    </row>
    <row r="563" spans="16:16" ht="16.5">
      <c r="P563" s="208"/>
    </row>
    <row r="564" spans="16:16" ht="16.5">
      <c r="P564" s="208"/>
    </row>
    <row r="565" spans="16:16" ht="16.5">
      <c r="P565" s="208"/>
    </row>
    <row r="566" spans="16:16" ht="16.5">
      <c r="P566" s="208"/>
    </row>
    <row r="567" spans="16:16" ht="16.5">
      <c r="P567" s="208"/>
    </row>
    <row r="568" spans="16:16" ht="16.5">
      <c r="P568" s="208"/>
    </row>
    <row r="569" spans="16:16" ht="16.5">
      <c r="P569" s="208"/>
    </row>
    <row r="570" spans="16:16" ht="16.5">
      <c r="P570" s="208"/>
    </row>
    <row r="571" spans="16:16" ht="16.5">
      <c r="P571" s="208"/>
    </row>
    <row r="572" spans="16:16" ht="16.5">
      <c r="P572" s="208"/>
    </row>
    <row r="573" spans="16:16" ht="16.5">
      <c r="P573" s="208"/>
    </row>
    <row r="574" spans="16:16" ht="16.5">
      <c r="P574" s="208"/>
    </row>
    <row r="575" spans="16:16" ht="16.5">
      <c r="P575" s="208"/>
    </row>
    <row r="576" spans="16:16" ht="16.5">
      <c r="P576" s="208"/>
    </row>
    <row r="577" spans="16:16" ht="16.5">
      <c r="P577" s="208"/>
    </row>
    <row r="578" spans="16:16" ht="16.5">
      <c r="P578" s="208"/>
    </row>
    <row r="579" spans="16:16" ht="16.5">
      <c r="P579" s="208"/>
    </row>
    <row r="580" spans="16:16" ht="16.5">
      <c r="P580" s="208"/>
    </row>
    <row r="581" spans="16:16" ht="16.5">
      <c r="P581" s="208"/>
    </row>
    <row r="582" spans="16:16" ht="16.5">
      <c r="P582" s="208"/>
    </row>
    <row r="583" spans="16:16" ht="16.5">
      <c r="P583" s="208"/>
    </row>
    <row r="584" spans="16:16" ht="16.5">
      <c r="P584" s="208"/>
    </row>
    <row r="585" spans="16:16" ht="16.5">
      <c r="P585" s="208"/>
    </row>
    <row r="586" spans="16:16" ht="16.5">
      <c r="P586" s="208"/>
    </row>
    <row r="587" spans="16:16" ht="16.5">
      <c r="P587" s="208"/>
    </row>
    <row r="588" spans="16:16" ht="16.5">
      <c r="P588" s="208"/>
    </row>
    <row r="589" spans="16:16" ht="16.5">
      <c r="P589" s="208"/>
    </row>
    <row r="590" spans="16:16" ht="16.5">
      <c r="P590" s="208"/>
    </row>
    <row r="591" spans="16:16" ht="16.5">
      <c r="P591" s="208"/>
    </row>
    <row r="592" spans="16:16" ht="16.5">
      <c r="P592" s="208"/>
    </row>
    <row r="593" spans="16:16" ht="16.5">
      <c r="P593" s="208"/>
    </row>
    <row r="594" spans="16:16" ht="16.5">
      <c r="P594" s="208"/>
    </row>
    <row r="595" spans="16:16" ht="16.5">
      <c r="P595" s="208"/>
    </row>
    <row r="596" spans="16:16" ht="16.5">
      <c r="P596" s="208"/>
    </row>
    <row r="597" spans="16:16" ht="16.5">
      <c r="P597" s="208"/>
    </row>
    <row r="598" spans="16:16" ht="16.5">
      <c r="P598" s="208"/>
    </row>
    <row r="599" spans="16:16" ht="16.5">
      <c r="P599" s="208"/>
    </row>
    <row r="600" spans="16:16" ht="16.5">
      <c r="P600" s="208"/>
    </row>
    <row r="601" spans="16:16" ht="16.5">
      <c r="P601" s="208"/>
    </row>
    <row r="602" spans="16:16" ht="16.5">
      <c r="P602" s="208"/>
    </row>
    <row r="603" spans="16:16" ht="16.5">
      <c r="P603" s="208"/>
    </row>
    <row r="604" spans="16:16" ht="16.5">
      <c r="P604" s="208"/>
    </row>
    <row r="605" spans="16:16" ht="16.5">
      <c r="P605" s="208"/>
    </row>
    <row r="606" spans="16:16" ht="16.5">
      <c r="P606" s="208"/>
    </row>
    <row r="607" spans="16:16" ht="16.5">
      <c r="P607" s="208"/>
    </row>
    <row r="608" spans="16:16" ht="16.5">
      <c r="P608" s="208"/>
    </row>
    <row r="609" spans="16:16" ht="16.5">
      <c r="P609" s="208"/>
    </row>
    <row r="610" spans="16:16" ht="16.5">
      <c r="P610" s="208"/>
    </row>
    <row r="611" spans="16:16" ht="16.5">
      <c r="P611" s="208"/>
    </row>
    <row r="612" spans="16:16" ht="16.5">
      <c r="P612" s="208"/>
    </row>
    <row r="613" spans="16:16" ht="16.5">
      <c r="P613" s="208"/>
    </row>
    <row r="614" spans="16:16" ht="16.5">
      <c r="P614" s="208"/>
    </row>
    <row r="615" spans="16:16" ht="16.5">
      <c r="P615" s="208"/>
    </row>
    <row r="616" spans="16:16" ht="16.5">
      <c r="P616" s="208"/>
    </row>
    <row r="617" spans="16:16" ht="16.5">
      <c r="P617" s="208"/>
    </row>
    <row r="618" spans="16:16" ht="16.5">
      <c r="P618" s="208"/>
    </row>
    <row r="619" spans="16:16" ht="16.5">
      <c r="P619" s="208"/>
    </row>
    <row r="620" spans="16:16" ht="16.5">
      <c r="P620" s="208"/>
    </row>
    <row r="621" spans="16:16" ht="16.5">
      <c r="P621" s="208"/>
    </row>
    <row r="622" spans="16:16" ht="16.5">
      <c r="P622" s="208"/>
    </row>
    <row r="623" spans="16:16" ht="16.5">
      <c r="P623" s="208"/>
    </row>
    <row r="624" spans="16:16" ht="16.5">
      <c r="P624" s="208"/>
    </row>
    <row r="625" spans="16:16" ht="16.5">
      <c r="P625" s="208"/>
    </row>
    <row r="626" spans="16:16" ht="16.5">
      <c r="P626" s="208"/>
    </row>
    <row r="627" spans="16:16" ht="16.5">
      <c r="P627" s="208"/>
    </row>
    <row r="628" spans="16:16" ht="16.5">
      <c r="P628" s="208"/>
    </row>
    <row r="629" spans="16:16" ht="16.5">
      <c r="P629" s="208"/>
    </row>
    <row r="630" spans="16:16" ht="16.5">
      <c r="P630" s="208"/>
    </row>
    <row r="631" spans="16:16" ht="16.5">
      <c r="P631" s="208"/>
    </row>
    <row r="632" spans="16:16" ht="16.5">
      <c r="P632" s="208"/>
    </row>
    <row r="633" spans="16:16" ht="16.5">
      <c r="P633" s="208"/>
    </row>
    <row r="634" spans="16:16" ht="16.5">
      <c r="P634" s="208"/>
    </row>
    <row r="635" spans="16:16" ht="16.5">
      <c r="P635" s="208"/>
    </row>
    <row r="636" spans="16:16" ht="16.5">
      <c r="P636" s="208"/>
    </row>
    <row r="637" spans="16:16" ht="16.5">
      <c r="P637" s="208"/>
    </row>
    <row r="638" spans="16:16" ht="16.5">
      <c r="P638" s="208"/>
    </row>
    <row r="639" spans="16:16" ht="16.5">
      <c r="P639" s="208"/>
    </row>
    <row r="640" spans="16:16" ht="16.5">
      <c r="P640" s="208"/>
    </row>
    <row r="641" spans="16:16" ht="16.5">
      <c r="P641" s="208"/>
    </row>
    <row r="642" spans="16:16" ht="16.5">
      <c r="P642" s="208"/>
    </row>
    <row r="643" spans="16:16" ht="16.5">
      <c r="P643" s="208"/>
    </row>
    <row r="644" spans="16:16" ht="16.5">
      <c r="P644" s="208"/>
    </row>
    <row r="645" spans="16:16" ht="16.5">
      <c r="P645" s="208"/>
    </row>
    <row r="646" spans="16:16" ht="16.5">
      <c r="P646" s="208"/>
    </row>
    <row r="647" spans="16:16" ht="16.5">
      <c r="P647" s="208"/>
    </row>
    <row r="648" spans="16:16" ht="16.5">
      <c r="P648" s="208"/>
    </row>
    <row r="649" spans="16:16" ht="16.5">
      <c r="P649" s="208"/>
    </row>
    <row r="650" spans="16:16" ht="16.5">
      <c r="P650" s="208"/>
    </row>
    <row r="651" spans="16:16" ht="16.5">
      <c r="P651" s="208"/>
    </row>
    <row r="652" spans="16:16" ht="16.5">
      <c r="P652" s="208"/>
    </row>
    <row r="653" spans="16:16" ht="16.5">
      <c r="P653" s="208"/>
    </row>
    <row r="654" spans="16:16" ht="16.5">
      <c r="P654" s="208"/>
    </row>
    <row r="655" spans="16:16" ht="16.5">
      <c r="P655" s="208"/>
    </row>
    <row r="656" spans="16:16" ht="16.5">
      <c r="P656" s="208"/>
    </row>
    <row r="657" spans="16:16" ht="16.5">
      <c r="P657" s="208"/>
    </row>
    <row r="658" spans="16:16" ht="16.5">
      <c r="P658" s="208"/>
    </row>
    <row r="659" spans="16:16" ht="16.5">
      <c r="P659" s="208"/>
    </row>
    <row r="660" spans="16:16" ht="16.5">
      <c r="P660" s="208"/>
    </row>
    <row r="661" spans="16:16" ht="16.5">
      <c r="P661" s="208"/>
    </row>
    <row r="662" spans="16:16" ht="16.5">
      <c r="P662" s="208"/>
    </row>
    <row r="663" spans="16:16" ht="16.5">
      <c r="P663" s="208"/>
    </row>
    <row r="664" spans="16:16" ht="16.5">
      <c r="P664" s="208"/>
    </row>
    <row r="665" spans="16:16" ht="16.5">
      <c r="P665" s="208"/>
    </row>
    <row r="666" spans="16:16" ht="16.5">
      <c r="P666" s="208"/>
    </row>
    <row r="667" spans="16:16" ht="16.5">
      <c r="P667" s="208"/>
    </row>
    <row r="668" spans="16:16" ht="16.5">
      <c r="P668" s="208"/>
    </row>
    <row r="669" spans="16:16" ht="16.5">
      <c r="P669" s="208"/>
    </row>
    <row r="670" spans="16:16" ht="16.5">
      <c r="P670" s="208"/>
    </row>
    <row r="671" spans="16:16" ht="16.5">
      <c r="P671" s="208"/>
    </row>
    <row r="672" spans="16:16" ht="16.5">
      <c r="P672" s="208"/>
    </row>
    <row r="673" spans="16:16" ht="16.5">
      <c r="P673" s="208"/>
    </row>
    <row r="674" spans="16:16" ht="16.5">
      <c r="P674" s="208"/>
    </row>
    <row r="675" spans="16:16" ht="16.5">
      <c r="P675" s="208"/>
    </row>
    <row r="676" spans="16:16" ht="16.5">
      <c r="P676" s="208"/>
    </row>
    <row r="677" spans="16:16" ht="16.5">
      <c r="P677" s="208"/>
    </row>
    <row r="678" spans="16:16" ht="16.5">
      <c r="P678" s="208"/>
    </row>
    <row r="679" spans="16:16" ht="16.5">
      <c r="P679" s="208"/>
    </row>
    <row r="680" spans="16:16" ht="16.5">
      <c r="P680" s="208"/>
    </row>
    <row r="681" spans="16:16" ht="16.5">
      <c r="P681" s="208"/>
    </row>
    <row r="682" spans="16:16" ht="16.5">
      <c r="P682" s="208"/>
    </row>
    <row r="683" spans="16:16" ht="16.5">
      <c r="P683" s="208"/>
    </row>
    <row r="684" spans="16:16" ht="16.5">
      <c r="P684" s="208"/>
    </row>
    <row r="685" spans="16:16" ht="16.5">
      <c r="P685" s="208"/>
    </row>
    <row r="686" spans="16:16" ht="16.5">
      <c r="P686" s="208"/>
    </row>
    <row r="687" spans="16:16" ht="16.5">
      <c r="P687" s="208"/>
    </row>
    <row r="688" spans="16:16" ht="16.5">
      <c r="P688" s="208"/>
    </row>
    <row r="689" spans="16:16" ht="16.5">
      <c r="P689" s="208"/>
    </row>
    <row r="690" spans="16:16" ht="16.5">
      <c r="P690" s="208"/>
    </row>
    <row r="691" spans="16:16" ht="16.5">
      <c r="P691" s="208"/>
    </row>
    <row r="692" spans="16:16" ht="16.5">
      <c r="P692" s="208"/>
    </row>
    <row r="693" spans="16:16" ht="16.5">
      <c r="P693" s="208"/>
    </row>
    <row r="694" spans="16:16" ht="16.5">
      <c r="P694" s="208"/>
    </row>
    <row r="695" spans="16:16" ht="16.5">
      <c r="P695" s="208"/>
    </row>
    <row r="696" spans="16:16" ht="16.5">
      <c r="P696" s="208"/>
    </row>
    <row r="697" spans="16:16" ht="16.5">
      <c r="P697" s="208"/>
    </row>
    <row r="698" spans="16:16" ht="16.5">
      <c r="P698" s="208"/>
    </row>
    <row r="699" spans="16:16" ht="16.5">
      <c r="P699" s="208"/>
    </row>
    <row r="700" spans="16:16" ht="16.5">
      <c r="P700" s="208"/>
    </row>
    <row r="701" spans="16:16" ht="16.5">
      <c r="P701" s="208"/>
    </row>
    <row r="702" spans="16:16" ht="16.5">
      <c r="P702" s="208"/>
    </row>
    <row r="703" spans="16:16" ht="16.5">
      <c r="P703" s="208"/>
    </row>
    <row r="704" spans="16:16" ht="16.5">
      <c r="P704" s="208"/>
    </row>
    <row r="705" spans="16:16" ht="16.5">
      <c r="P705" s="208"/>
    </row>
    <row r="706" spans="16:16" ht="16.5">
      <c r="P706" s="208"/>
    </row>
    <row r="707" spans="16:16" ht="16.5">
      <c r="P707" s="208"/>
    </row>
    <row r="708" spans="16:16" ht="16.5">
      <c r="P708" s="208"/>
    </row>
    <row r="709" spans="16:16" ht="16.5">
      <c r="P709" s="208"/>
    </row>
    <row r="710" spans="16:16" ht="16.5">
      <c r="P710" s="208"/>
    </row>
    <row r="711" spans="16:16" ht="16.5">
      <c r="P711" s="208"/>
    </row>
    <row r="712" spans="16:16" ht="16.5">
      <c r="P712" s="208"/>
    </row>
    <row r="713" spans="16:16" ht="16.5">
      <c r="P713" s="208"/>
    </row>
    <row r="714" spans="16:16" ht="16.5">
      <c r="P714" s="208"/>
    </row>
    <row r="715" spans="16:16" ht="16.5">
      <c r="P715" s="208"/>
    </row>
    <row r="716" spans="16:16" ht="16.5">
      <c r="P716" s="208"/>
    </row>
    <row r="717" spans="16:16" ht="16.5">
      <c r="P717" s="208"/>
    </row>
    <row r="718" spans="16:16" ht="16.5">
      <c r="P718" s="208"/>
    </row>
    <row r="719" spans="16:16" ht="16.5">
      <c r="P719" s="208"/>
    </row>
    <row r="720" spans="16:16" ht="16.5">
      <c r="P720" s="208"/>
    </row>
    <row r="721" spans="16:16" ht="16.5">
      <c r="P721" s="208"/>
    </row>
    <row r="722" spans="16:16" ht="16.5">
      <c r="P722" s="208"/>
    </row>
    <row r="723" spans="16:16" ht="16.5">
      <c r="P723" s="208"/>
    </row>
    <row r="724" spans="16:16" ht="16.5">
      <c r="P724" s="208"/>
    </row>
    <row r="725" spans="16:16" ht="16.5">
      <c r="P725" s="208"/>
    </row>
    <row r="726" spans="16:16" ht="16.5">
      <c r="P726" s="208"/>
    </row>
    <row r="727" spans="16:16" ht="16.5">
      <c r="P727" s="208"/>
    </row>
    <row r="728" spans="16:16" ht="16.5">
      <c r="P728" s="208"/>
    </row>
    <row r="729" spans="16:16" ht="16.5">
      <c r="P729" s="208"/>
    </row>
    <row r="730" spans="16:16" ht="16.5">
      <c r="P730" s="208"/>
    </row>
    <row r="731" spans="16:16" ht="16.5">
      <c r="P731" s="208"/>
    </row>
    <row r="732" spans="16:16" ht="16.5">
      <c r="P732" s="208"/>
    </row>
    <row r="733" spans="16:16" ht="16.5">
      <c r="P733" s="208"/>
    </row>
    <row r="734" spans="16:16" ht="16.5">
      <c r="P734" s="208"/>
    </row>
    <row r="735" spans="16:16" ht="16.5">
      <c r="P735" s="208"/>
    </row>
    <row r="736" spans="16:16" ht="16.5">
      <c r="P736" s="208"/>
    </row>
    <row r="737" spans="16:16" ht="16.5">
      <c r="P737" s="208"/>
    </row>
    <row r="738" spans="16:16" ht="16.5">
      <c r="P738" s="208"/>
    </row>
    <row r="739" spans="16:16" ht="16.5">
      <c r="P739" s="208"/>
    </row>
    <row r="740" spans="16:16" ht="16.5">
      <c r="P740" s="208"/>
    </row>
    <row r="741" spans="16:16" ht="16.5">
      <c r="P741" s="208"/>
    </row>
    <row r="742" spans="16:16" ht="16.5">
      <c r="P742" s="208"/>
    </row>
    <row r="743" spans="16:16" ht="16.5">
      <c r="P743" s="208"/>
    </row>
    <row r="744" spans="16:16" ht="16.5">
      <c r="P744" s="208"/>
    </row>
    <row r="745" spans="16:16" ht="16.5">
      <c r="P745" s="208"/>
    </row>
    <row r="746" spans="16:16" ht="16.5">
      <c r="P746" s="208"/>
    </row>
    <row r="747" spans="16:16" ht="16.5">
      <c r="P747" s="208"/>
    </row>
    <row r="748" spans="16:16" ht="16.5">
      <c r="P748" s="208"/>
    </row>
    <row r="749" spans="16:16" ht="16.5">
      <c r="P749" s="208"/>
    </row>
    <row r="750" spans="16:16" ht="16.5">
      <c r="P750" s="208"/>
    </row>
    <row r="751" spans="16:16" ht="16.5">
      <c r="P751" s="208"/>
    </row>
    <row r="752" spans="16:16" ht="16.5">
      <c r="P752" s="208"/>
    </row>
    <row r="753" spans="16:16" ht="16.5">
      <c r="P753" s="208"/>
    </row>
    <row r="754" spans="16:16" ht="16.5">
      <c r="P754" s="208"/>
    </row>
    <row r="755" spans="16:16" ht="16.5">
      <c r="P755" s="208"/>
    </row>
    <row r="756" spans="16:16" ht="16.5">
      <c r="P756" s="208"/>
    </row>
    <row r="757" spans="16:16" ht="16.5">
      <c r="P757" s="208"/>
    </row>
    <row r="758" spans="16:16" ht="16.5">
      <c r="P758" s="208"/>
    </row>
    <row r="759" spans="16:16" ht="16.5">
      <c r="P759" s="208"/>
    </row>
    <row r="760" spans="16:16" ht="16.5">
      <c r="P760" s="208"/>
    </row>
    <row r="761" spans="16:16" ht="16.5">
      <c r="P761" s="208"/>
    </row>
    <row r="762" spans="16:16" ht="16.5">
      <c r="P762" s="208"/>
    </row>
    <row r="763" spans="16:16" ht="16.5">
      <c r="P763" s="208"/>
    </row>
    <row r="764" spans="16:16" ht="16.5">
      <c r="P764" s="208"/>
    </row>
    <row r="765" spans="16:16" ht="16.5">
      <c r="P765" s="208"/>
    </row>
    <row r="766" spans="16:16" ht="16.5">
      <c r="P766" s="208"/>
    </row>
    <row r="767" spans="16:16" ht="16.5">
      <c r="P767" s="208"/>
    </row>
    <row r="768" spans="16:16" ht="16.5">
      <c r="P768" s="208"/>
    </row>
    <row r="769" spans="16:16" ht="16.5">
      <c r="P769" s="208"/>
    </row>
    <row r="770" spans="16:16" ht="16.5">
      <c r="P770" s="208"/>
    </row>
    <row r="771" spans="16:16" ht="16.5">
      <c r="P771" s="208"/>
    </row>
    <row r="772" spans="16:16" ht="16.5">
      <c r="P772" s="208"/>
    </row>
    <row r="773" spans="16:16" ht="16.5">
      <c r="P773" s="208"/>
    </row>
    <row r="774" spans="16:16" ht="16.5">
      <c r="P774" s="208"/>
    </row>
    <row r="775" spans="16:16" ht="16.5">
      <c r="P775" s="208"/>
    </row>
    <row r="776" spans="16:16" ht="16.5">
      <c r="P776" s="208"/>
    </row>
    <row r="777" spans="16:16" ht="16.5">
      <c r="P777" s="208"/>
    </row>
    <row r="778" spans="16:16" ht="16.5">
      <c r="P778" s="208"/>
    </row>
    <row r="779" spans="16:16" ht="16.5">
      <c r="P779" s="208"/>
    </row>
    <row r="780" spans="16:16" ht="16.5">
      <c r="P780" s="208"/>
    </row>
    <row r="781" spans="16:16" ht="16.5">
      <c r="P781" s="208"/>
    </row>
    <row r="782" spans="16:16" ht="16.5">
      <c r="P782" s="208"/>
    </row>
    <row r="783" spans="16:16" ht="16.5">
      <c r="P783" s="208"/>
    </row>
    <row r="784" spans="16:16" ht="16.5">
      <c r="P784" s="208"/>
    </row>
    <row r="785" spans="16:16" ht="16.5">
      <c r="P785" s="208"/>
    </row>
    <row r="786" spans="16:16" ht="16.5">
      <c r="P786" s="208"/>
    </row>
    <row r="787" spans="16:16" ht="16.5">
      <c r="P787" s="208"/>
    </row>
    <row r="788" spans="16:16" ht="16.5">
      <c r="P788" s="208"/>
    </row>
    <row r="789" spans="16:16" ht="16.5">
      <c r="P789" s="208"/>
    </row>
    <row r="790" spans="16:16" ht="16.5">
      <c r="P790" s="208"/>
    </row>
    <row r="791" spans="16:16" ht="16.5">
      <c r="P791" s="208"/>
    </row>
    <row r="792" spans="16:16" ht="16.5">
      <c r="P792" s="208"/>
    </row>
    <row r="793" spans="16:16" ht="16.5">
      <c r="P793" s="208"/>
    </row>
    <row r="794" spans="16:16" ht="16.5">
      <c r="P794" s="208"/>
    </row>
    <row r="795" spans="16:16" ht="16.5">
      <c r="P795" s="208"/>
    </row>
    <row r="796" spans="16:16" ht="16.5">
      <c r="P796" s="208"/>
    </row>
    <row r="797" spans="16:16" ht="16.5">
      <c r="P797" s="208"/>
    </row>
    <row r="798" spans="16:16" ht="16.5">
      <c r="P798" s="208"/>
    </row>
    <row r="799" spans="16:16" ht="16.5">
      <c r="P799" s="208"/>
    </row>
    <row r="800" spans="16:16" ht="16.5">
      <c r="P800" s="208"/>
    </row>
    <row r="801" spans="16:16" ht="16.5">
      <c r="P801" s="208"/>
    </row>
    <row r="802" spans="16:16" ht="16.5">
      <c r="P802" s="208"/>
    </row>
    <row r="803" spans="16:16" ht="16.5">
      <c r="P803" s="208"/>
    </row>
    <row r="804" spans="16:16" ht="16.5">
      <c r="P804" s="208"/>
    </row>
    <row r="805" spans="16:16" ht="16.5">
      <c r="P805" s="208"/>
    </row>
    <row r="806" spans="16:16" ht="16.5">
      <c r="P806" s="208"/>
    </row>
    <row r="807" spans="16:16" ht="16.5">
      <c r="P807" s="208"/>
    </row>
    <row r="808" spans="16:16" ht="16.5">
      <c r="P808" s="208"/>
    </row>
    <row r="809" spans="16:16" ht="16.5">
      <c r="P809" s="208"/>
    </row>
    <row r="810" spans="16:16" ht="16.5">
      <c r="P810" s="208"/>
    </row>
    <row r="811" spans="16:16" ht="16.5">
      <c r="P811" s="208"/>
    </row>
    <row r="812" spans="16:16" ht="16.5">
      <c r="P812" s="208"/>
    </row>
    <row r="813" spans="16:16" ht="16.5">
      <c r="P813" s="208"/>
    </row>
    <row r="814" spans="16:16" ht="16.5">
      <c r="P814" s="208"/>
    </row>
    <row r="815" spans="16:16" ht="16.5">
      <c r="P815" s="208"/>
    </row>
    <row r="816" spans="16:16" ht="16.5">
      <c r="P816" s="208"/>
    </row>
    <row r="817" spans="16:16" ht="16.5">
      <c r="P817" s="208"/>
    </row>
    <row r="818" spans="16:16" ht="16.5">
      <c r="P818" s="208"/>
    </row>
    <row r="819" spans="16:16" ht="16.5">
      <c r="P819" s="208"/>
    </row>
    <row r="820" spans="16:16" ht="16.5">
      <c r="P820" s="208"/>
    </row>
    <row r="821" spans="16:16" ht="16.5">
      <c r="P821" s="208"/>
    </row>
    <row r="822" spans="16:16" ht="16.5">
      <c r="P822" s="208"/>
    </row>
    <row r="823" spans="16:16" ht="16.5">
      <c r="P823" s="208"/>
    </row>
    <row r="824" spans="16:16" ht="16.5">
      <c r="P824" s="208"/>
    </row>
    <row r="825" spans="16:16" ht="16.5">
      <c r="P825" s="208"/>
    </row>
    <row r="826" spans="16:16" ht="16.5">
      <c r="P826" s="208"/>
    </row>
    <row r="827" spans="16:16" ht="16.5">
      <c r="P827" s="208"/>
    </row>
    <row r="828" spans="16:16" ht="16.5">
      <c r="P828" s="208"/>
    </row>
    <row r="829" spans="16:16" ht="16.5">
      <c r="P829" s="208"/>
    </row>
    <row r="830" spans="16:16" ht="16.5">
      <c r="P830" s="208"/>
    </row>
    <row r="831" spans="16:16" ht="16.5">
      <c r="P831" s="208"/>
    </row>
    <row r="832" spans="16:16" ht="16.5">
      <c r="P832" s="208"/>
    </row>
    <row r="833" spans="16:16" ht="16.5">
      <c r="P833" s="208"/>
    </row>
    <row r="834" spans="16:16" ht="16.5">
      <c r="P834" s="208"/>
    </row>
    <row r="835" spans="16:16" ht="16.5">
      <c r="P835" s="208"/>
    </row>
    <row r="836" spans="16:16" ht="16.5">
      <c r="P836" s="208"/>
    </row>
    <row r="837" spans="16:16" ht="16.5">
      <c r="P837" s="208"/>
    </row>
    <row r="838" spans="16:16" ht="16.5">
      <c r="P838" s="208"/>
    </row>
    <row r="839" spans="16:16" ht="16.5">
      <c r="P839" s="208"/>
    </row>
    <row r="840" spans="16:16" ht="16.5">
      <c r="P840" s="208"/>
    </row>
    <row r="841" spans="16:16" ht="16.5">
      <c r="P841" s="208"/>
    </row>
    <row r="842" spans="16:16" ht="16.5">
      <c r="P842" s="208"/>
    </row>
    <row r="843" spans="16:16" ht="16.5">
      <c r="P843" s="208"/>
    </row>
    <row r="844" spans="16:16" ht="16.5">
      <c r="P844" s="208"/>
    </row>
    <row r="845" spans="16:16" ht="16.5">
      <c r="P845" s="208"/>
    </row>
    <row r="846" spans="16:16" ht="16.5">
      <c r="P846" s="208"/>
    </row>
    <row r="847" spans="16:16" ht="16.5">
      <c r="P847" s="208"/>
    </row>
    <row r="848" spans="16:16" ht="16.5">
      <c r="P848" s="208"/>
    </row>
    <row r="849" spans="16:16" ht="16.5">
      <c r="P849" s="208"/>
    </row>
    <row r="850" spans="16:16" ht="16.5">
      <c r="P850" s="208"/>
    </row>
    <row r="851" spans="16:16" ht="16.5">
      <c r="P851" s="208"/>
    </row>
    <row r="852" spans="16:16" ht="16.5">
      <c r="P852" s="208"/>
    </row>
    <row r="853" spans="16:16" ht="16.5">
      <c r="P853" s="208"/>
    </row>
    <row r="854" spans="16:16" ht="16.5">
      <c r="P854" s="208"/>
    </row>
    <row r="855" spans="16:16" ht="16.5">
      <c r="P855" s="208"/>
    </row>
    <row r="856" spans="16:16" ht="16.5">
      <c r="P856" s="208"/>
    </row>
    <row r="857" spans="16:16" ht="16.5">
      <c r="P857" s="208"/>
    </row>
    <row r="858" spans="16:16" ht="16.5">
      <c r="P858" s="208"/>
    </row>
    <row r="859" spans="16:16" ht="16.5">
      <c r="P859" s="208"/>
    </row>
    <row r="860" spans="16:16" ht="16.5">
      <c r="P860" s="208"/>
    </row>
    <row r="861" spans="16:16" ht="16.5">
      <c r="P861" s="208"/>
    </row>
    <row r="862" spans="16:16" ht="16.5">
      <c r="P862" s="208"/>
    </row>
    <row r="863" spans="16:16" ht="16.5">
      <c r="P863" s="208"/>
    </row>
    <row r="864" spans="16:16" ht="16.5">
      <c r="P864" s="208"/>
    </row>
    <row r="865" spans="16:16" ht="16.5">
      <c r="P865" s="208"/>
    </row>
    <row r="866" spans="16:16" ht="16.5">
      <c r="P866" s="208"/>
    </row>
    <row r="867" spans="16:16" ht="16.5">
      <c r="P867" s="208"/>
    </row>
    <row r="868" spans="16:16" ht="16.5">
      <c r="P868" s="208"/>
    </row>
    <row r="869" spans="16:16" ht="16.5">
      <c r="P869" s="208"/>
    </row>
    <row r="870" spans="16:16" ht="16.5">
      <c r="P870" s="208"/>
    </row>
    <row r="871" spans="16:16" ht="16.5">
      <c r="P871" s="208"/>
    </row>
    <row r="872" spans="16:16" ht="16.5">
      <c r="P872" s="208"/>
    </row>
    <row r="873" spans="16:16" ht="16.5">
      <c r="P873" s="208"/>
    </row>
    <row r="874" spans="16:16" ht="16.5">
      <c r="P874" s="208"/>
    </row>
    <row r="875" spans="16:16" ht="16.5">
      <c r="P875" s="208"/>
    </row>
    <row r="876" spans="16:16" ht="16.5">
      <c r="P876" s="208"/>
    </row>
    <row r="877" spans="16:16" ht="16.5">
      <c r="P877" s="208"/>
    </row>
    <row r="878" spans="16:16" ht="16.5">
      <c r="P878" s="208"/>
    </row>
    <row r="879" spans="16:16" ht="16.5">
      <c r="P879" s="208"/>
    </row>
    <row r="880" spans="16:16" ht="16.5">
      <c r="P880" s="208"/>
    </row>
    <row r="881" spans="16:16" ht="16.5">
      <c r="P881" s="208"/>
    </row>
    <row r="882" spans="16:16" ht="16.5">
      <c r="P882" s="208"/>
    </row>
    <row r="883" spans="16:16" ht="16.5">
      <c r="P883" s="208"/>
    </row>
    <row r="884" spans="16:16" ht="16.5">
      <c r="P884" s="208"/>
    </row>
    <row r="885" spans="16:16" ht="16.5">
      <c r="P885" s="208"/>
    </row>
    <row r="886" spans="16:16" ht="16.5">
      <c r="P886" s="208"/>
    </row>
    <row r="887" spans="16:16" ht="16.5">
      <c r="P887" s="208"/>
    </row>
    <row r="888" spans="16:16" ht="16.5">
      <c r="P888" s="208"/>
    </row>
    <row r="889" spans="16:16" ht="16.5">
      <c r="P889" s="208"/>
    </row>
    <row r="890" spans="16:16" ht="16.5">
      <c r="P890" s="208"/>
    </row>
    <row r="891" spans="16:16" ht="16.5">
      <c r="P891" s="208"/>
    </row>
    <row r="892" spans="16:16" ht="16.5">
      <c r="P892" s="208"/>
    </row>
    <row r="893" spans="16:16" ht="16.5">
      <c r="P893" s="208"/>
    </row>
    <row r="894" spans="16:16" ht="16.5">
      <c r="P894" s="208"/>
    </row>
    <row r="895" spans="16:16" ht="16.5">
      <c r="P895" s="208"/>
    </row>
    <row r="896" spans="16:16" ht="16.5">
      <c r="P896" s="208"/>
    </row>
    <row r="897" spans="16:16" ht="16.5">
      <c r="P897" s="208"/>
    </row>
    <row r="898" spans="16:16" ht="16.5">
      <c r="P898" s="208"/>
    </row>
    <row r="899" spans="16:16" ht="16.5">
      <c r="P899" s="208"/>
    </row>
    <row r="900" spans="16:16" ht="16.5">
      <c r="P900" s="208"/>
    </row>
    <row r="901" spans="16:16" ht="16.5">
      <c r="P901" s="208"/>
    </row>
    <row r="902" spans="16:16" ht="16.5">
      <c r="P902" s="208"/>
    </row>
    <row r="903" spans="16:16" ht="16.5">
      <c r="P903" s="208"/>
    </row>
    <row r="904" spans="16:16" ht="16.5">
      <c r="P904" s="208"/>
    </row>
    <row r="905" spans="16:16" ht="16.5">
      <c r="P905" s="208"/>
    </row>
    <row r="906" spans="16:16" ht="16.5">
      <c r="P906" s="208"/>
    </row>
    <row r="907" spans="16:16" ht="16.5">
      <c r="P907" s="208"/>
    </row>
    <row r="908" spans="16:16" ht="16.5">
      <c r="P908" s="208"/>
    </row>
    <row r="909" spans="16:16" ht="16.5">
      <c r="P909" s="208"/>
    </row>
    <row r="910" spans="16:16" ht="16.5">
      <c r="P910" s="208"/>
    </row>
    <row r="911" spans="16:16" ht="16.5">
      <c r="P911" s="208"/>
    </row>
    <row r="912" spans="16:16" ht="16.5">
      <c r="P912" s="208"/>
    </row>
    <row r="913" spans="16:16" ht="16.5">
      <c r="P913" s="208"/>
    </row>
    <row r="914" spans="16:16" ht="16.5">
      <c r="P914" s="208"/>
    </row>
    <row r="915" spans="16:16" ht="16.5">
      <c r="P915" s="208"/>
    </row>
    <row r="916" spans="16:16" ht="16.5">
      <c r="P916" s="208"/>
    </row>
    <row r="917" spans="16:16" ht="16.5">
      <c r="P917" s="208"/>
    </row>
    <row r="918" spans="16:16" ht="16.5">
      <c r="P918" s="208"/>
    </row>
    <row r="919" spans="16:16" ht="16.5">
      <c r="P919" s="208"/>
    </row>
    <row r="920" spans="16:16" ht="16.5">
      <c r="P920" s="208"/>
    </row>
    <row r="921" spans="16:16" ht="16.5">
      <c r="P921" s="208"/>
    </row>
    <row r="922" spans="16:16" ht="16.5">
      <c r="P922" s="208"/>
    </row>
    <row r="923" spans="16:16" ht="16.5">
      <c r="P923" s="208"/>
    </row>
    <row r="924" spans="16:16" ht="16.5">
      <c r="P924" s="208"/>
    </row>
    <row r="925" spans="16:16" ht="16.5">
      <c r="P925" s="208"/>
    </row>
    <row r="926" spans="16:16" ht="16.5">
      <c r="P926" s="208"/>
    </row>
    <row r="927" spans="16:16" ht="16.5">
      <c r="P927" s="208"/>
    </row>
    <row r="928" spans="16:16" ht="16.5">
      <c r="P928" s="208"/>
    </row>
    <row r="929" spans="16:16" ht="16.5">
      <c r="P929" s="208"/>
    </row>
    <row r="930" spans="16:16" ht="16.5">
      <c r="P930" s="208"/>
    </row>
    <row r="931" spans="16:16" ht="16.5">
      <c r="P931" s="208"/>
    </row>
    <row r="932" spans="16:16" ht="16.5">
      <c r="P932" s="208"/>
    </row>
    <row r="933" spans="16:16" ht="16.5">
      <c r="P933" s="208"/>
    </row>
    <row r="934" spans="16:16" ht="16.5">
      <c r="P934" s="208"/>
    </row>
    <row r="935" spans="16:16" ht="16.5">
      <c r="P935" s="208"/>
    </row>
    <row r="936" spans="16:16" ht="16.5">
      <c r="P936" s="208"/>
    </row>
    <row r="937" spans="16:16" ht="16.5">
      <c r="P937" s="208"/>
    </row>
    <row r="938" spans="16:16" ht="16.5">
      <c r="P938" s="208"/>
    </row>
    <row r="939" spans="16:16" ht="16.5">
      <c r="P939" s="208"/>
    </row>
    <row r="940" spans="16:16" ht="16.5">
      <c r="P940" s="208"/>
    </row>
    <row r="941" spans="16:16" ht="16.5">
      <c r="P941" s="208"/>
    </row>
    <row r="942" spans="16:16" ht="16.5">
      <c r="P942" s="208"/>
    </row>
    <row r="943" spans="16:16" ht="16.5">
      <c r="P943" s="208"/>
    </row>
    <row r="944" spans="16:16" ht="16.5">
      <c r="P944" s="208"/>
    </row>
    <row r="945" spans="16:16" ht="16.5">
      <c r="P945" s="208"/>
    </row>
    <row r="946" spans="16:16" ht="16.5">
      <c r="P946" s="208"/>
    </row>
    <row r="947" spans="16:16" ht="16.5">
      <c r="P947" s="208"/>
    </row>
    <row r="948" spans="16:16" ht="16.5">
      <c r="P948" s="208"/>
    </row>
    <row r="949" spans="16:16" ht="16.5">
      <c r="P949" s="208"/>
    </row>
    <row r="950" spans="16:16" ht="16.5">
      <c r="P950" s="208"/>
    </row>
    <row r="951" spans="16:16" ht="16.5">
      <c r="P951" s="208"/>
    </row>
    <row r="952" spans="16:16" ht="16.5">
      <c r="P952" s="208"/>
    </row>
    <row r="953" spans="16:16" ht="16.5">
      <c r="P953" s="208"/>
    </row>
    <row r="954" spans="16:16" ht="16.5">
      <c r="P954" s="208"/>
    </row>
    <row r="955" spans="16:16" ht="16.5">
      <c r="P955" s="208"/>
    </row>
    <row r="956" spans="16:16" ht="16.5">
      <c r="P956" s="208"/>
    </row>
    <row r="957" spans="16:16" ht="16.5">
      <c r="P957" s="208"/>
    </row>
    <row r="958" spans="16:16" ht="16.5">
      <c r="P958" s="208"/>
    </row>
    <row r="959" spans="16:16" ht="16.5">
      <c r="P959" s="208"/>
    </row>
    <row r="960" spans="16:16" ht="16.5">
      <c r="P960" s="208"/>
    </row>
    <row r="961" spans="16:16" ht="16.5">
      <c r="P961" s="208"/>
    </row>
    <row r="962" spans="16:16" ht="16.5">
      <c r="P962" s="208"/>
    </row>
    <row r="963" spans="16:16" ht="16.5">
      <c r="P963" s="208"/>
    </row>
    <row r="964" spans="16:16" ht="16.5">
      <c r="P964" s="208"/>
    </row>
    <row r="965" spans="16:16" ht="16.5">
      <c r="P965" s="208"/>
    </row>
    <row r="966" spans="16:16" ht="16.5">
      <c r="P966" s="208"/>
    </row>
    <row r="967" spans="16:16" ht="16.5">
      <c r="P967" s="208"/>
    </row>
    <row r="968" spans="16:16" ht="16.5">
      <c r="P968" s="208"/>
    </row>
    <row r="969" spans="16:16" ht="16.5">
      <c r="P969" s="208"/>
    </row>
    <row r="970" spans="16:16" ht="16.5">
      <c r="P970" s="208"/>
    </row>
    <row r="971" spans="16:16" ht="16.5">
      <c r="P971" s="208"/>
    </row>
    <row r="972" spans="16:16" ht="16.5">
      <c r="P972" s="208"/>
    </row>
    <row r="973" spans="16:16" ht="16.5">
      <c r="P973" s="208"/>
    </row>
    <row r="974" spans="16:16" ht="16.5">
      <c r="P974" s="208"/>
    </row>
    <row r="975" spans="16:16" ht="16.5">
      <c r="P975" s="208"/>
    </row>
    <row r="976" spans="16:16" ht="16.5">
      <c r="P976" s="208"/>
    </row>
    <row r="977" spans="16:16" ht="16.5">
      <c r="P977" s="208"/>
    </row>
    <row r="978" spans="16:16" ht="16.5">
      <c r="P978" s="208"/>
    </row>
    <row r="979" spans="16:16" ht="16.5">
      <c r="P979" s="208"/>
    </row>
    <row r="980" spans="16:16" ht="16.5">
      <c r="P980" s="208"/>
    </row>
    <row r="981" spans="16:16" ht="16.5">
      <c r="P981" s="208"/>
    </row>
    <row r="982" spans="16:16" ht="16.5">
      <c r="P982" s="208"/>
    </row>
    <row r="983" spans="16:16" ht="16.5">
      <c r="P983" s="208"/>
    </row>
    <row r="984" spans="16:16" ht="16.5">
      <c r="P984" s="208"/>
    </row>
    <row r="985" spans="16:16" ht="16.5">
      <c r="P985" s="208"/>
    </row>
    <row r="986" spans="16:16" ht="16.5">
      <c r="P986" s="208"/>
    </row>
    <row r="987" spans="16:16" ht="16.5">
      <c r="P987" s="208"/>
    </row>
    <row r="988" spans="16:16" ht="16.5">
      <c r="P988" s="208"/>
    </row>
    <row r="989" spans="16:16" ht="16.5">
      <c r="P989" s="208"/>
    </row>
    <row r="990" spans="16:16" ht="16.5">
      <c r="P990" s="208"/>
    </row>
    <row r="991" spans="16:16" ht="16.5">
      <c r="P991" s="208"/>
    </row>
    <row r="992" spans="16:16" ht="16.5">
      <c r="P992" s="208"/>
    </row>
    <row r="993" spans="16:16" ht="16.5">
      <c r="P993" s="208"/>
    </row>
    <row r="994" spans="16:16" ht="16.5">
      <c r="P994" s="208"/>
    </row>
    <row r="995" spans="16:16" ht="16.5">
      <c r="P995" s="208"/>
    </row>
    <row r="996" spans="16:16" ht="16.5">
      <c r="P996" s="208"/>
    </row>
    <row r="997" spans="16:16" ht="16.5">
      <c r="P997" s="208"/>
    </row>
    <row r="998" spans="16:16" ht="16.5">
      <c r="P998" s="208"/>
    </row>
    <row r="999" spans="16:16" ht="16.5">
      <c r="P999" s="208"/>
    </row>
    <row r="1000" spans="16:16" ht="16.5">
      <c r="P1000" s="208"/>
    </row>
    <row r="1001" spans="16:16" ht="16.5">
      <c r="P1001" s="208"/>
    </row>
    <row r="1002" spans="16:16" ht="16.5">
      <c r="P1002" s="208"/>
    </row>
    <row r="1003" spans="16:16" ht="16.5">
      <c r="P1003" s="208"/>
    </row>
    <row r="1004" spans="16:16" ht="16.5">
      <c r="P1004" s="208"/>
    </row>
    <row r="1005" spans="16:16" ht="16.5">
      <c r="P1005" s="208"/>
    </row>
    <row r="1006" spans="16:16" ht="16.5">
      <c r="P1006" s="208"/>
    </row>
    <row r="1007" spans="16:16" ht="16.5">
      <c r="P1007" s="208"/>
    </row>
    <row r="1008" spans="16:16" ht="16.5">
      <c r="P1008" s="208"/>
    </row>
    <row r="1009" spans="16:16" ht="16.5">
      <c r="P1009" s="208"/>
    </row>
    <row r="1010" spans="16:16" ht="16.5">
      <c r="P1010" s="208"/>
    </row>
    <row r="1011" spans="16:16" ht="16.5">
      <c r="P1011" s="208"/>
    </row>
    <row r="1012" spans="16:16" ht="16.5">
      <c r="P1012" s="208"/>
    </row>
    <row r="1013" spans="16:16" ht="16.5">
      <c r="P1013" s="208"/>
    </row>
    <row r="1014" spans="16:16" ht="16.5">
      <c r="P1014" s="208"/>
    </row>
    <row r="1015" spans="16:16" ht="16.5">
      <c r="P1015" s="208"/>
    </row>
    <row r="1016" spans="16:16" ht="16.5">
      <c r="P1016" s="208"/>
    </row>
    <row r="1017" spans="16:16" ht="16.5">
      <c r="P1017" s="208"/>
    </row>
    <row r="1018" spans="16:16" ht="16.5">
      <c r="P1018" s="208"/>
    </row>
    <row r="1019" spans="16:16" ht="16.5">
      <c r="P1019" s="208"/>
    </row>
    <row r="1020" spans="16:16" ht="16.5">
      <c r="P1020" s="208"/>
    </row>
    <row r="1021" spans="16:16" ht="16.5">
      <c r="P1021" s="208"/>
    </row>
    <row r="1022" spans="16:16" ht="16.5">
      <c r="P1022" s="208"/>
    </row>
    <row r="1023" spans="16:16" ht="16.5">
      <c r="P1023" s="208"/>
    </row>
    <row r="1024" spans="16:16" ht="16.5">
      <c r="P1024" s="208"/>
    </row>
    <row r="1025" spans="16:16" ht="16.5">
      <c r="P1025" s="208"/>
    </row>
    <row r="1026" spans="16:16" ht="16.5">
      <c r="P1026" s="208"/>
    </row>
    <row r="1027" spans="16:16" ht="16.5">
      <c r="P1027" s="208"/>
    </row>
    <row r="1028" spans="16:16" ht="16.5">
      <c r="P1028" s="208"/>
    </row>
    <row r="1029" spans="16:16" ht="16.5">
      <c r="P1029" s="208"/>
    </row>
    <row r="1030" spans="16:16" ht="16.5">
      <c r="P1030" s="208"/>
    </row>
    <row r="1031" spans="16:16" ht="16.5">
      <c r="P1031" s="208"/>
    </row>
    <row r="1032" spans="16:16" ht="16.5">
      <c r="P1032" s="208"/>
    </row>
    <row r="1033" spans="16:16" ht="16.5">
      <c r="P1033" s="208"/>
    </row>
    <row r="1034" spans="16:16" ht="16.5">
      <c r="P1034" s="208"/>
    </row>
    <row r="1035" spans="16:16" ht="16.5">
      <c r="P1035" s="208"/>
    </row>
    <row r="1036" spans="16:16" ht="16.5">
      <c r="P1036" s="208"/>
    </row>
    <row r="1037" spans="16:16" ht="16.5">
      <c r="P1037" s="208"/>
    </row>
    <row r="1038" spans="16:16" ht="16.5">
      <c r="P1038" s="208"/>
    </row>
    <row r="1039" spans="16:16" ht="16.5">
      <c r="P1039" s="208"/>
    </row>
    <row r="1040" spans="16:16" ht="16.5">
      <c r="P1040" s="208"/>
    </row>
    <row r="1041" spans="16:16" ht="16.5">
      <c r="P1041" s="208"/>
    </row>
    <row r="1042" spans="16:16" ht="16.5">
      <c r="P1042" s="208"/>
    </row>
    <row r="1043" spans="16:16" ht="16.5">
      <c r="P1043" s="208"/>
    </row>
    <row r="1044" spans="16:16" ht="16.5">
      <c r="P1044" s="208"/>
    </row>
    <row r="1045" spans="16:16" ht="16.5">
      <c r="P1045" s="208"/>
    </row>
    <row r="1046" spans="16:16" ht="16.5">
      <c r="P1046" s="208"/>
    </row>
    <row r="1047" spans="16:16" ht="16.5">
      <c r="P1047" s="208"/>
    </row>
    <row r="1048" spans="16:16" ht="16.5">
      <c r="P1048" s="208"/>
    </row>
    <row r="1049" spans="16:16" ht="16.5">
      <c r="P1049" s="208"/>
    </row>
    <row r="1050" spans="16:16" ht="16.5">
      <c r="P1050" s="208"/>
    </row>
    <row r="1051" spans="16:16" ht="16.5">
      <c r="P1051" s="208"/>
    </row>
    <row r="1052" spans="16:16" ht="16.5">
      <c r="P1052" s="208"/>
    </row>
    <row r="1053" spans="16:16" ht="16.5">
      <c r="P1053" s="208"/>
    </row>
    <row r="1054" spans="16:16" ht="16.5">
      <c r="P1054" s="208"/>
    </row>
    <row r="1055" spans="16:16" ht="16.5">
      <c r="P1055" s="208"/>
    </row>
    <row r="1056" spans="16:16" ht="16.5">
      <c r="P1056" s="208"/>
    </row>
    <row r="1057" spans="16:16" ht="16.5">
      <c r="P1057" s="208"/>
    </row>
    <row r="1058" spans="16:16" ht="16.5">
      <c r="P1058" s="208"/>
    </row>
    <row r="1059" spans="16:16" ht="16.5">
      <c r="P1059" s="208"/>
    </row>
    <row r="1060" spans="16:16" ht="16.5">
      <c r="P1060" s="208"/>
    </row>
    <row r="1061" spans="16:16" ht="16.5">
      <c r="P1061" s="208"/>
    </row>
    <row r="1062" spans="16:16" ht="16.5">
      <c r="P1062" s="208"/>
    </row>
    <row r="1063" spans="16:16" ht="16.5">
      <c r="P1063" s="208"/>
    </row>
    <row r="1064" spans="16:16" ht="16.5">
      <c r="P1064" s="208"/>
    </row>
    <row r="1065" spans="16:16" ht="16.5">
      <c r="P1065" s="208"/>
    </row>
    <row r="1066" spans="16:16" ht="16.5">
      <c r="P1066" s="208"/>
    </row>
    <row r="1067" spans="16:16" ht="16.5">
      <c r="P1067" s="208"/>
    </row>
    <row r="1068" spans="16:16" ht="16.5">
      <c r="P1068" s="208"/>
    </row>
    <row r="1069" spans="16:16" ht="16.5">
      <c r="P1069" s="208"/>
    </row>
    <row r="1070" spans="16:16" ht="16.5">
      <c r="P1070" s="208"/>
    </row>
    <row r="1071" spans="16:16" ht="16.5">
      <c r="P1071" s="208"/>
    </row>
    <row r="1072" spans="16:16" ht="16.5">
      <c r="P1072" s="208"/>
    </row>
    <row r="1073" spans="16:16" ht="16.5">
      <c r="P1073" s="208"/>
    </row>
    <row r="1074" spans="16:16" ht="16.5">
      <c r="P1074" s="208"/>
    </row>
    <row r="1075" spans="16:16" ht="16.5">
      <c r="P1075" s="208"/>
    </row>
    <row r="1076" spans="16:16" ht="16.5">
      <c r="P1076" s="208"/>
    </row>
    <row r="1077" spans="16:16" ht="16.5">
      <c r="P1077" s="208"/>
    </row>
    <row r="1078" spans="16:16" ht="16.5">
      <c r="P1078" s="208"/>
    </row>
    <row r="1079" spans="16:16" ht="16.5">
      <c r="P1079" s="208"/>
    </row>
    <row r="1080" spans="16:16" ht="16.5">
      <c r="P1080" s="208"/>
    </row>
    <row r="1081" spans="16:16" ht="16.5">
      <c r="P1081" s="208"/>
    </row>
    <row r="1082" spans="16:16" ht="16.5">
      <c r="P1082" s="208"/>
    </row>
    <row r="1083" spans="16:16" ht="16.5">
      <c r="P1083" s="208"/>
    </row>
    <row r="1084" spans="16:16" ht="16.5">
      <c r="P1084" s="208"/>
    </row>
    <row r="1085" spans="16:16" ht="16.5">
      <c r="P1085" s="208"/>
    </row>
    <row r="1086" spans="16:16" ht="16.5">
      <c r="P1086" s="208"/>
    </row>
    <row r="1087" spans="16:16" ht="16.5">
      <c r="P1087" s="208"/>
    </row>
    <row r="1088" spans="16:16" ht="16.5">
      <c r="P1088" s="208"/>
    </row>
    <row r="1089" spans="16:16" ht="16.5">
      <c r="P1089" s="208"/>
    </row>
    <row r="1090" spans="16:16" ht="16.5">
      <c r="P1090" s="208"/>
    </row>
    <row r="1091" spans="16:16" ht="16.5">
      <c r="P1091" s="208"/>
    </row>
    <row r="1092" spans="16:16" ht="16.5">
      <c r="P1092" s="208"/>
    </row>
    <row r="1093" spans="16:16" ht="16.5">
      <c r="P1093" s="208"/>
    </row>
    <row r="1094" spans="16:16" ht="16.5">
      <c r="P1094" s="208"/>
    </row>
    <row r="1095" spans="16:16" ht="16.5">
      <c r="P1095" s="208"/>
    </row>
    <row r="1096" spans="16:16" ht="16.5">
      <c r="P1096" s="208"/>
    </row>
    <row r="1097" spans="16:16" ht="16.5">
      <c r="P1097" s="208"/>
    </row>
    <row r="1098" spans="16:16" ht="16.5">
      <c r="P1098" s="208"/>
    </row>
    <row r="1099" spans="16:16" ht="16.5">
      <c r="P1099" s="208"/>
    </row>
    <row r="1100" spans="16:16" ht="16.5">
      <c r="P1100" s="208"/>
    </row>
    <row r="1101" spans="16:16" ht="16.5">
      <c r="P1101" s="208"/>
    </row>
    <row r="1102" spans="16:16" ht="16.5">
      <c r="P1102" s="208"/>
    </row>
    <row r="1103" spans="16:16" ht="16.5">
      <c r="P1103" s="208"/>
    </row>
    <row r="1104" spans="16:16" ht="16.5">
      <c r="P1104" s="208"/>
    </row>
    <row r="1105" spans="16:16" ht="16.5">
      <c r="P1105" s="208"/>
    </row>
    <row r="1106" spans="16:16" ht="16.5">
      <c r="P1106" s="208"/>
    </row>
    <row r="1107" spans="16:16" ht="16.5">
      <c r="P1107" s="208"/>
    </row>
    <row r="1108" spans="16:16" ht="16.5">
      <c r="P1108" s="208"/>
    </row>
    <row r="1109" spans="16:16" ht="16.5">
      <c r="P1109" s="208"/>
    </row>
    <row r="1110" spans="16:16" ht="16.5">
      <c r="P1110" s="208"/>
    </row>
    <row r="1111" spans="16:16" ht="16.5">
      <c r="P1111" s="208"/>
    </row>
    <row r="1112" spans="16:16" ht="16.5">
      <c r="P1112" s="208"/>
    </row>
    <row r="1113" spans="16:16" ht="16.5">
      <c r="P1113" s="208"/>
    </row>
    <row r="1114" spans="16:16" ht="16.5">
      <c r="P1114" s="208"/>
    </row>
    <row r="1115" spans="16:16" ht="16.5">
      <c r="P1115" s="208"/>
    </row>
    <row r="1116" spans="16:16" ht="16.5">
      <c r="P1116" s="208"/>
    </row>
    <row r="1117" spans="16:16" ht="16.5">
      <c r="P1117" s="208"/>
    </row>
    <row r="1118" spans="16:16" ht="16.5">
      <c r="P1118" s="208"/>
    </row>
    <row r="1119" spans="16:16" ht="16.5">
      <c r="P1119" s="208"/>
    </row>
    <row r="1120" spans="16:16" ht="16.5">
      <c r="P1120" s="208"/>
    </row>
    <row r="1121" spans="16:16" ht="16.5">
      <c r="P1121" s="208"/>
    </row>
    <row r="1122" spans="16:16" ht="16.5">
      <c r="P1122" s="208"/>
    </row>
    <row r="1123" spans="16:16" ht="16.5">
      <c r="P1123" s="208"/>
    </row>
    <row r="1124" spans="16:16" ht="16.5">
      <c r="P1124" s="208"/>
    </row>
    <row r="1125" spans="16:16" ht="16.5">
      <c r="P1125" s="208"/>
    </row>
    <row r="1126" spans="16:16" ht="16.5">
      <c r="P1126" s="208"/>
    </row>
    <row r="1127" spans="16:16" ht="16.5">
      <c r="P1127" s="208"/>
    </row>
    <row r="1128" spans="16:16" ht="16.5">
      <c r="P1128" s="208"/>
    </row>
    <row r="1129" spans="16:16" ht="16.5">
      <c r="P1129" s="208"/>
    </row>
    <row r="1130" spans="16:16" ht="16.5">
      <c r="P1130" s="208"/>
    </row>
    <row r="1131" spans="16:16" ht="16.5">
      <c r="P1131" s="208"/>
    </row>
    <row r="1132" spans="16:16" ht="16.5">
      <c r="P1132" s="208"/>
    </row>
    <row r="1133" spans="16:16" ht="16.5">
      <c r="P1133" s="208"/>
    </row>
    <row r="1134" spans="16:16" ht="16.5">
      <c r="P1134" s="208"/>
    </row>
    <row r="1135" spans="16:16" ht="16.5">
      <c r="P1135" s="208"/>
    </row>
    <row r="1136" spans="16:16" ht="16.5">
      <c r="P1136" s="208"/>
    </row>
    <row r="1137" spans="16:16" ht="16.5">
      <c r="P1137" s="208"/>
    </row>
    <row r="1138" spans="16:16" ht="16.5">
      <c r="P1138" s="208"/>
    </row>
    <row r="1139" spans="16:16" ht="16.5">
      <c r="P1139" s="208"/>
    </row>
    <row r="1140" spans="16:16" ht="16.5">
      <c r="P1140" s="208"/>
    </row>
    <row r="1141" spans="16:16" ht="16.5">
      <c r="P1141" s="208"/>
    </row>
    <row r="1142" spans="16:16" ht="16.5">
      <c r="P1142" s="208"/>
    </row>
    <row r="1143" spans="16:16" ht="16.5">
      <c r="P1143" s="208"/>
    </row>
    <row r="1144" spans="16:16" ht="16.5">
      <c r="P1144" s="208"/>
    </row>
    <row r="1145" spans="16:16" ht="16.5">
      <c r="P1145" s="208"/>
    </row>
    <row r="1146" spans="16:16" ht="16.5">
      <c r="P1146" s="208"/>
    </row>
    <row r="1147" spans="16:16" ht="16.5">
      <c r="P1147" s="208"/>
    </row>
    <row r="1148" spans="16:16" ht="16.5">
      <c r="P1148" s="208"/>
    </row>
    <row r="1149" spans="16:16" ht="16.5">
      <c r="P1149" s="208"/>
    </row>
    <row r="1150" spans="16:16" ht="16.5">
      <c r="P1150" s="208"/>
    </row>
    <row r="1151" spans="16:16" ht="16.5">
      <c r="P1151" s="208"/>
    </row>
    <row r="1152" spans="16:16" ht="16.5">
      <c r="P1152" s="208"/>
    </row>
    <row r="1153" spans="16:16" ht="16.5">
      <c r="P1153" s="208"/>
    </row>
    <row r="1154" spans="16:16" ht="16.5">
      <c r="P1154" s="208"/>
    </row>
    <row r="1155" spans="16:16" ht="16.5">
      <c r="P1155" s="208"/>
    </row>
    <row r="1156" spans="16:16" ht="16.5">
      <c r="P1156" s="208"/>
    </row>
    <row r="1157" spans="16:16" ht="16.5">
      <c r="P1157" s="208"/>
    </row>
    <row r="1158" spans="16:16" ht="16.5">
      <c r="P1158" s="208"/>
    </row>
    <row r="1159" spans="16:16" ht="16.5">
      <c r="P1159" s="208"/>
    </row>
    <row r="1160" spans="16:16" ht="16.5">
      <c r="P1160" s="208"/>
    </row>
    <row r="1161" spans="16:16" ht="16.5">
      <c r="P1161" s="208"/>
    </row>
    <row r="1162" spans="16:16" ht="16.5">
      <c r="P1162" s="208"/>
    </row>
    <row r="1163" spans="16:16" ht="16.5">
      <c r="P1163" s="208"/>
    </row>
    <row r="1164" spans="16:16" ht="16.5">
      <c r="P1164" s="208"/>
    </row>
    <row r="1165" spans="16:16" ht="16.5">
      <c r="P1165" s="208"/>
    </row>
    <row r="1166" spans="16:16" ht="16.5">
      <c r="P1166" s="208"/>
    </row>
    <row r="1167" spans="16:16" ht="16.5">
      <c r="P1167" s="208"/>
    </row>
    <row r="1168" spans="16:16" ht="16.5">
      <c r="P1168" s="208"/>
    </row>
    <row r="1169" spans="16:16" ht="16.5">
      <c r="P1169" s="208"/>
    </row>
    <row r="1170" spans="16:16" ht="16.5">
      <c r="P1170" s="208"/>
    </row>
    <row r="1171" spans="16:16" ht="16.5">
      <c r="P1171" s="208"/>
    </row>
    <row r="1172" spans="16:16" ht="16.5">
      <c r="P1172" s="208"/>
    </row>
    <row r="1173" spans="16:16" ht="16.5">
      <c r="P1173" s="208"/>
    </row>
    <row r="1174" spans="16:16" ht="16.5">
      <c r="P1174" s="208"/>
    </row>
    <row r="1175" spans="16:16" ht="16.5">
      <c r="P1175" s="208"/>
    </row>
    <row r="1176" spans="16:16" ht="16.5">
      <c r="P1176" s="208"/>
    </row>
    <row r="1177" spans="16:16" ht="16.5">
      <c r="P1177" s="208"/>
    </row>
    <row r="1178" spans="16:16" ht="16.5">
      <c r="P1178" s="208"/>
    </row>
    <row r="1179" spans="16:16" ht="16.5">
      <c r="P1179" s="208"/>
    </row>
    <row r="1180" spans="16:16" ht="16.5">
      <c r="P1180" s="208"/>
    </row>
    <row r="1181" spans="16:16" ht="16.5">
      <c r="P1181" s="208"/>
    </row>
    <row r="1182" spans="16:16" ht="16.5">
      <c r="P1182" s="208"/>
    </row>
    <row r="1183" spans="16:16" ht="16.5">
      <c r="P1183" s="208"/>
    </row>
    <row r="1184" spans="16:16" ht="16.5">
      <c r="P1184" s="208"/>
    </row>
    <row r="1185" spans="16:16" ht="16.5">
      <c r="P1185" s="208"/>
    </row>
    <row r="1186" spans="16:16" ht="16.5">
      <c r="P1186" s="208"/>
    </row>
    <row r="1187" spans="16:16" ht="16.5">
      <c r="P1187" s="208"/>
    </row>
    <row r="1188" spans="16:16" ht="16.5">
      <c r="P1188" s="208"/>
    </row>
    <row r="1189" spans="16:16" ht="16.5">
      <c r="P1189" s="208"/>
    </row>
    <row r="1190" spans="16:16" ht="16.5">
      <c r="P1190" s="208"/>
    </row>
    <row r="1191" spans="16:16" ht="16.5">
      <c r="P1191" s="208"/>
    </row>
    <row r="1192" spans="16:16" ht="16.5">
      <c r="P1192" s="208"/>
    </row>
    <row r="1193" spans="16:16" ht="16.5">
      <c r="P1193" s="208"/>
    </row>
    <row r="1194" spans="16:16" ht="16.5">
      <c r="P1194" s="208"/>
    </row>
    <row r="1195" spans="16:16" ht="16.5">
      <c r="P1195" s="208"/>
    </row>
    <row r="1196" spans="16:16" ht="16.5">
      <c r="P1196" s="208"/>
    </row>
    <row r="1197" spans="16:16" ht="16.5">
      <c r="P1197" s="208"/>
    </row>
    <row r="1198" spans="16:16" ht="16.5">
      <c r="P1198" s="208"/>
    </row>
    <row r="1199" spans="16:16" ht="16.5">
      <c r="P1199" s="208"/>
    </row>
    <row r="1200" spans="16:16" ht="16.5">
      <c r="P1200" s="208"/>
    </row>
    <row r="1201" spans="16:16" ht="16.5">
      <c r="P1201" s="208"/>
    </row>
    <row r="1202" spans="16:16" ht="16.5">
      <c r="P1202" s="208"/>
    </row>
  </sheetData>
  <autoFilter ref="A12:O337">
    <filterColumn colId="2"/>
    <filterColumn colId="7"/>
    <filterColumn colId="9"/>
    <filterColumn colId="10"/>
    <sortState ref="A13:O338">
      <sortCondition ref="A12:A338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Récapitulatif</vt:lpstr>
      <vt:lpstr>Feuil1</vt:lpstr>
      <vt:lpstr>Feuil3</vt:lpstr>
      <vt:lpstr>DATA JANVIER 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CJ2018-3</cp:lastModifiedBy>
  <cp:lastPrinted>2022-12-19T11:25:20Z</cp:lastPrinted>
  <dcterms:created xsi:type="dcterms:W3CDTF">2020-09-02T13:35:58Z</dcterms:created>
  <dcterms:modified xsi:type="dcterms:W3CDTF">2024-02-19T12:17:40Z</dcterms:modified>
</cp:coreProperties>
</file>