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035" activeTab="3"/>
  </bookViews>
  <sheets>
    <sheet name="Récapitulatif" sheetId="16" r:id="rId1"/>
    <sheet name="Feuil2" sheetId="203" r:id="rId2"/>
    <sheet name="Donateurs" sheetId="204" r:id="rId3"/>
    <sheet name="DATA FEVRIER 2024" sheetId="153" r:id="rId4"/>
  </sheets>
  <definedNames>
    <definedName name="_xlnm._FilterDatabase" localSheetId="3" hidden="1">'DATA FEVRIER 2024'!$A$12:$O$339</definedName>
  </definedNames>
  <calcPr calcId="124519"/>
  <pivotCaches>
    <pivotCache cacheId="2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04"/>
  <c r="C20"/>
  <c r="AO6" i="203" l="1"/>
  <c r="AM7" l="1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6"/>
  <c r="AL7"/>
  <c r="AL8"/>
  <c r="AL9"/>
  <c r="AL10"/>
  <c r="AL11"/>
  <c r="AL12"/>
  <c r="AL13"/>
  <c r="AL14"/>
  <c r="AL15"/>
  <c r="AL16"/>
  <c r="AL17"/>
  <c r="AL18"/>
  <c r="AL6"/>
  <c r="AK7"/>
  <c r="AK8"/>
  <c r="AK9"/>
  <c r="AK10"/>
  <c r="AK11"/>
  <c r="AK12"/>
  <c r="AK13"/>
  <c r="AK14"/>
  <c r="AK15"/>
  <c r="AK16"/>
  <c r="AK17"/>
  <c r="AK18"/>
  <c r="AK19"/>
  <c r="AK6"/>
  <c r="AO19"/>
  <c r="AM19" l="1"/>
  <c r="AN6"/>
  <c r="AN19" s="1"/>
  <c r="AL19"/>
  <c r="AL21" l="1"/>
  <c r="F19" i="153"/>
  <c r="C47" i="16" l="1"/>
  <c r="C46"/>
  <c r="C44"/>
  <c r="C42"/>
  <c r="C41"/>
  <c r="C40"/>
  <c r="C39"/>
  <c r="C38"/>
  <c r="C37"/>
  <c r="C36"/>
  <c r="C35"/>
  <c r="C34"/>
  <c r="C33"/>
  <c r="C32"/>
  <c r="C31"/>
  <c r="A31"/>
  <c r="A32" s="1"/>
  <c r="A33" s="1"/>
  <c r="A34" s="1"/>
  <c r="A35" s="1"/>
  <c r="A36" s="1"/>
  <c r="A37" s="1"/>
  <c r="A38" s="1"/>
  <c r="A39" s="1"/>
  <c r="A40" s="1"/>
  <c r="A41" s="1"/>
  <c r="A42" s="1"/>
  <c r="A44" s="1"/>
  <c r="A46" s="1"/>
  <c r="A47" s="1"/>
  <c r="C30"/>
  <c r="O19"/>
  <c r="N19"/>
  <c r="M19"/>
  <c r="L19"/>
  <c r="H19"/>
  <c r="C19"/>
  <c r="A22" s="1"/>
  <c r="G18"/>
  <c r="F18"/>
  <c r="H42" s="1"/>
  <c r="E18"/>
  <c r="I42" s="1"/>
  <c r="D18"/>
  <c r="E42" s="1"/>
  <c r="A18"/>
  <c r="B42" s="1"/>
  <c r="G17"/>
  <c r="F17"/>
  <c r="H41" s="1"/>
  <c r="E17"/>
  <c r="I41" s="1"/>
  <c r="D17"/>
  <c r="A17"/>
  <c r="B41" s="1"/>
  <c r="G16"/>
  <c r="F16"/>
  <c r="H40" s="1"/>
  <c r="E16"/>
  <c r="I40" s="1"/>
  <c r="D16"/>
  <c r="E40" s="1"/>
  <c r="A16"/>
  <c r="B40" s="1"/>
  <c r="G15"/>
  <c r="F15"/>
  <c r="H39" s="1"/>
  <c r="E15"/>
  <c r="I39" s="1"/>
  <c r="D15"/>
  <c r="E39" s="1"/>
  <c r="A15"/>
  <c r="B39" s="1"/>
  <c r="G14"/>
  <c r="F14"/>
  <c r="H38" s="1"/>
  <c r="E14"/>
  <c r="I38" s="1"/>
  <c r="D14"/>
  <c r="E38" s="1"/>
  <c r="A14"/>
  <c r="B38" s="1"/>
  <c r="G13"/>
  <c r="F13"/>
  <c r="H37" s="1"/>
  <c r="E13"/>
  <c r="I37" s="1"/>
  <c r="D13"/>
  <c r="E37" s="1"/>
  <c r="A13"/>
  <c r="B37" s="1"/>
  <c r="G12"/>
  <c r="F12"/>
  <c r="H36" s="1"/>
  <c r="E12"/>
  <c r="I36" s="1"/>
  <c r="D12"/>
  <c r="E36" s="1"/>
  <c r="A12"/>
  <c r="B36" s="1"/>
  <c r="G11"/>
  <c r="F11"/>
  <c r="H35" s="1"/>
  <c r="E11"/>
  <c r="I35" s="1"/>
  <c r="D11"/>
  <c r="E35" s="1"/>
  <c r="A11"/>
  <c r="B35" s="1"/>
  <c r="G10"/>
  <c r="F10"/>
  <c r="H34" s="1"/>
  <c r="E10"/>
  <c r="I34" s="1"/>
  <c r="D10"/>
  <c r="E34" s="1"/>
  <c r="A10"/>
  <c r="B34" s="1"/>
  <c r="G9"/>
  <c r="F9"/>
  <c r="H33" s="1"/>
  <c r="E9"/>
  <c r="I33" s="1"/>
  <c r="D9"/>
  <c r="E33" s="1"/>
  <c r="A9"/>
  <c r="B33" s="1"/>
  <c r="G8"/>
  <c r="F8"/>
  <c r="H32" s="1"/>
  <c r="E8"/>
  <c r="I32" s="1"/>
  <c r="D8"/>
  <c r="E32" s="1"/>
  <c r="A8"/>
  <c r="B32" s="1"/>
  <c r="G7"/>
  <c r="F7"/>
  <c r="E7"/>
  <c r="I31" s="1"/>
  <c r="D7"/>
  <c r="E31" s="1"/>
  <c r="A7"/>
  <c r="B31" s="1"/>
  <c r="G6"/>
  <c r="F6"/>
  <c r="H30" s="1"/>
  <c r="E6"/>
  <c r="I30" s="1"/>
  <c r="D6"/>
  <c r="E30" s="1"/>
  <c r="A6"/>
  <c r="B30" s="1"/>
  <c r="G5"/>
  <c r="F5"/>
  <c r="H44" s="1"/>
  <c r="E5"/>
  <c r="I44" s="1"/>
  <c r="D5"/>
  <c r="E44" s="1"/>
  <c r="A5"/>
  <c r="G4"/>
  <c r="D47" s="1"/>
  <c r="F4"/>
  <c r="H47" s="1"/>
  <c r="E4"/>
  <c r="I47" s="1"/>
  <c r="D4"/>
  <c r="A4"/>
  <c r="G3"/>
  <c r="F3"/>
  <c r="H46" s="1"/>
  <c r="E3"/>
  <c r="I46" s="1"/>
  <c r="D3"/>
  <c r="I3" s="1"/>
  <c r="A3"/>
  <c r="M69"/>
  <c r="I4" l="1"/>
  <c r="J4" s="1"/>
  <c r="D19"/>
  <c r="J44"/>
  <c r="I48"/>
  <c r="J33"/>
  <c r="J37"/>
  <c r="G19"/>
  <c r="B22" s="1"/>
  <c r="I7"/>
  <c r="J7" s="1"/>
  <c r="I17"/>
  <c r="J17" s="1"/>
  <c r="C48"/>
  <c r="J32"/>
  <c r="J36"/>
  <c r="J40"/>
  <c r="J39"/>
  <c r="J35"/>
  <c r="J30"/>
  <c r="J34"/>
  <c r="J38"/>
  <c r="J42"/>
  <c r="I13"/>
  <c r="J13" s="1"/>
  <c r="I6"/>
  <c r="J6" s="1"/>
  <c r="I10"/>
  <c r="J10" s="1"/>
  <c r="I14"/>
  <c r="J14" s="1"/>
  <c r="I18"/>
  <c r="J18" s="1"/>
  <c r="E19"/>
  <c r="C22" s="1"/>
  <c r="D46"/>
  <c r="J46" s="1"/>
  <c r="G47"/>
  <c r="J47" s="1"/>
  <c r="K47" s="1"/>
  <c r="I5"/>
  <c r="J5" s="1"/>
  <c r="I11"/>
  <c r="J11" s="1"/>
  <c r="I15"/>
  <c r="J15" s="1"/>
  <c r="H31"/>
  <c r="J31" s="1"/>
  <c r="I9"/>
  <c r="J9" s="1"/>
  <c r="I8"/>
  <c r="J8" s="1"/>
  <c r="I12"/>
  <c r="J12" s="1"/>
  <c r="I16"/>
  <c r="J16" s="1"/>
  <c r="E41"/>
  <c r="J41" s="1"/>
  <c r="K41" s="1"/>
  <c r="F19"/>
  <c r="K31" l="1"/>
  <c r="D22"/>
  <c r="G21"/>
  <c r="K40"/>
  <c r="K44"/>
  <c r="K46"/>
  <c r="K34"/>
  <c r="K37"/>
  <c r="K30"/>
  <c r="J48"/>
  <c r="I19"/>
  <c r="J3"/>
  <c r="K38"/>
  <c r="K33"/>
  <c r="K32"/>
  <c r="K39"/>
  <c r="K42"/>
  <c r="K35"/>
  <c r="K36"/>
  <c r="K48" l="1"/>
  <c r="I20"/>
  <c r="E22"/>
  <c r="C97"/>
  <c r="C96"/>
  <c r="C94"/>
  <c r="C92"/>
  <c r="C91"/>
  <c r="C90"/>
  <c r="C89"/>
  <c r="C88"/>
  <c r="C87"/>
  <c r="C86"/>
  <c r="C85"/>
  <c r="C84"/>
  <c r="C83"/>
  <c r="C82"/>
  <c r="C81"/>
  <c r="A81"/>
  <c r="A82" s="1"/>
  <c r="A83" s="1"/>
  <c r="A84" s="1"/>
  <c r="A85" s="1"/>
  <c r="A86" s="1"/>
  <c r="A87" s="1"/>
  <c r="A88" s="1"/>
  <c r="A89" s="1"/>
  <c r="A90" s="1"/>
  <c r="A91" s="1"/>
  <c r="A92" s="1"/>
  <c r="A94" s="1"/>
  <c r="A96" s="1"/>
  <c r="A97" s="1"/>
  <c r="C80"/>
  <c r="O69"/>
  <c r="N69"/>
  <c r="L69"/>
  <c r="H69"/>
  <c r="C69"/>
  <c r="A72" s="1"/>
  <c r="G68"/>
  <c r="F68"/>
  <c r="H92" s="1"/>
  <c r="E68"/>
  <c r="I92" s="1"/>
  <c r="D68"/>
  <c r="E92" s="1"/>
  <c r="A68"/>
  <c r="B92" s="1"/>
  <c r="G67"/>
  <c r="F67"/>
  <c r="H91" s="1"/>
  <c r="E67"/>
  <c r="I91" s="1"/>
  <c r="D67"/>
  <c r="A67"/>
  <c r="B91" s="1"/>
  <c r="G66"/>
  <c r="F66"/>
  <c r="H90" s="1"/>
  <c r="E66"/>
  <c r="I90" s="1"/>
  <c r="D66"/>
  <c r="E90" s="1"/>
  <c r="A66"/>
  <c r="B90" s="1"/>
  <c r="G65"/>
  <c r="F65"/>
  <c r="H89" s="1"/>
  <c r="E65"/>
  <c r="I89" s="1"/>
  <c r="D65"/>
  <c r="E89" s="1"/>
  <c r="A65"/>
  <c r="B89" s="1"/>
  <c r="G64"/>
  <c r="F64"/>
  <c r="H88" s="1"/>
  <c r="E64"/>
  <c r="I88" s="1"/>
  <c r="D64"/>
  <c r="E88" s="1"/>
  <c r="A64"/>
  <c r="B88" s="1"/>
  <c r="G63"/>
  <c r="F63"/>
  <c r="H87" s="1"/>
  <c r="E63"/>
  <c r="I87" s="1"/>
  <c r="D63"/>
  <c r="A63"/>
  <c r="B87" s="1"/>
  <c r="G62"/>
  <c r="F62"/>
  <c r="H86" s="1"/>
  <c r="E62"/>
  <c r="I86" s="1"/>
  <c r="D62"/>
  <c r="E86" s="1"/>
  <c r="A62"/>
  <c r="B86" s="1"/>
  <c r="G61"/>
  <c r="F61"/>
  <c r="H85" s="1"/>
  <c r="E61"/>
  <c r="I85" s="1"/>
  <c r="D61"/>
  <c r="E85" s="1"/>
  <c r="A61"/>
  <c r="B85" s="1"/>
  <c r="G60"/>
  <c r="F60"/>
  <c r="H84" s="1"/>
  <c r="E60"/>
  <c r="I84" s="1"/>
  <c r="D60"/>
  <c r="E84" s="1"/>
  <c r="A60"/>
  <c r="B84" s="1"/>
  <c r="G59"/>
  <c r="F59"/>
  <c r="H83" s="1"/>
  <c r="E59"/>
  <c r="I83" s="1"/>
  <c r="D59"/>
  <c r="A59"/>
  <c r="B83" s="1"/>
  <c r="G58"/>
  <c r="F58"/>
  <c r="H82" s="1"/>
  <c r="E58"/>
  <c r="I82" s="1"/>
  <c r="D58"/>
  <c r="E82" s="1"/>
  <c r="A58"/>
  <c r="B82" s="1"/>
  <c r="G57"/>
  <c r="F57"/>
  <c r="H81" s="1"/>
  <c r="E57"/>
  <c r="I81" s="1"/>
  <c r="D57"/>
  <c r="A57"/>
  <c r="B81" s="1"/>
  <c r="G56"/>
  <c r="F56"/>
  <c r="H80" s="1"/>
  <c r="E56"/>
  <c r="I80" s="1"/>
  <c r="D56"/>
  <c r="E80" s="1"/>
  <c r="A56"/>
  <c r="B80" s="1"/>
  <c r="G55"/>
  <c r="F55"/>
  <c r="H94" s="1"/>
  <c r="E55"/>
  <c r="I94" s="1"/>
  <c r="D55"/>
  <c r="E94" s="1"/>
  <c r="A55"/>
  <c r="G54"/>
  <c r="D97" s="1"/>
  <c r="F54"/>
  <c r="H97" s="1"/>
  <c r="E54"/>
  <c r="I97" s="1"/>
  <c r="D54"/>
  <c r="A54"/>
  <c r="G53"/>
  <c r="F53"/>
  <c r="H96" s="1"/>
  <c r="E53"/>
  <c r="I96" s="1"/>
  <c r="D53"/>
  <c r="A53"/>
  <c r="C147"/>
  <c r="C146"/>
  <c r="C144"/>
  <c r="C142"/>
  <c r="C141"/>
  <c r="C140"/>
  <c r="C139"/>
  <c r="C138"/>
  <c r="C137"/>
  <c r="C136"/>
  <c r="C135"/>
  <c r="C134"/>
  <c r="C133"/>
  <c r="C132"/>
  <c r="C131"/>
  <c r="A13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147" s="1"/>
  <c r="C130"/>
  <c r="O119"/>
  <c r="N119"/>
  <c r="M119"/>
  <c r="L119"/>
  <c r="H119"/>
  <c r="C119"/>
  <c r="A122" s="1"/>
  <c r="G118"/>
  <c r="F118"/>
  <c r="H142" s="1"/>
  <c r="E118"/>
  <c r="I142" s="1"/>
  <c r="D118"/>
  <c r="E142" s="1"/>
  <c r="A118"/>
  <c r="B142" s="1"/>
  <c r="G117"/>
  <c r="F117"/>
  <c r="H141" s="1"/>
  <c r="E117"/>
  <c r="I141" s="1"/>
  <c r="D117"/>
  <c r="A117"/>
  <c r="B141" s="1"/>
  <c r="G116"/>
  <c r="F116"/>
  <c r="H140" s="1"/>
  <c r="E116"/>
  <c r="I140" s="1"/>
  <c r="D116"/>
  <c r="E140" s="1"/>
  <c r="A116"/>
  <c r="B140" s="1"/>
  <c r="G115"/>
  <c r="F115"/>
  <c r="H139" s="1"/>
  <c r="E115"/>
  <c r="I139" s="1"/>
  <c r="D115"/>
  <c r="A115"/>
  <c r="B139" s="1"/>
  <c r="G114"/>
  <c r="F114"/>
  <c r="H138" s="1"/>
  <c r="E114"/>
  <c r="I138" s="1"/>
  <c r="D114"/>
  <c r="E138" s="1"/>
  <c r="A114"/>
  <c r="B138" s="1"/>
  <c r="G113"/>
  <c r="F113"/>
  <c r="H137" s="1"/>
  <c r="E113"/>
  <c r="I137" s="1"/>
  <c r="D113"/>
  <c r="A113"/>
  <c r="B137" s="1"/>
  <c r="G112"/>
  <c r="F112"/>
  <c r="H136" s="1"/>
  <c r="E112"/>
  <c r="I136" s="1"/>
  <c r="D112"/>
  <c r="E136" s="1"/>
  <c r="A112"/>
  <c r="B136" s="1"/>
  <c r="G111"/>
  <c r="F111"/>
  <c r="H135" s="1"/>
  <c r="E111"/>
  <c r="I135" s="1"/>
  <c r="D111"/>
  <c r="A111"/>
  <c r="B135" s="1"/>
  <c r="G110"/>
  <c r="F110"/>
  <c r="H134" s="1"/>
  <c r="E110"/>
  <c r="I134" s="1"/>
  <c r="D110"/>
  <c r="E134" s="1"/>
  <c r="A110"/>
  <c r="B134" s="1"/>
  <c r="G109"/>
  <c r="F109"/>
  <c r="H133" s="1"/>
  <c r="E109"/>
  <c r="I133" s="1"/>
  <c r="D109"/>
  <c r="A109"/>
  <c r="B133" s="1"/>
  <c r="G108"/>
  <c r="F108"/>
  <c r="H132" s="1"/>
  <c r="E108"/>
  <c r="I132" s="1"/>
  <c r="D108"/>
  <c r="E132" s="1"/>
  <c r="A108"/>
  <c r="B132" s="1"/>
  <c r="G107"/>
  <c r="F107"/>
  <c r="H131" s="1"/>
  <c r="E107"/>
  <c r="I131" s="1"/>
  <c r="D107"/>
  <c r="E131" s="1"/>
  <c r="A107"/>
  <c r="B131" s="1"/>
  <c r="G106"/>
  <c r="F106"/>
  <c r="H130" s="1"/>
  <c r="E106"/>
  <c r="I130" s="1"/>
  <c r="D106"/>
  <c r="E130" s="1"/>
  <c r="A106"/>
  <c r="B130" s="1"/>
  <c r="G105"/>
  <c r="F105"/>
  <c r="H144" s="1"/>
  <c r="E105"/>
  <c r="I144" s="1"/>
  <c r="D105"/>
  <c r="E144" s="1"/>
  <c r="A105"/>
  <c r="G104"/>
  <c r="D147" s="1"/>
  <c r="F104"/>
  <c r="H147" s="1"/>
  <c r="E104"/>
  <c r="I147" s="1"/>
  <c r="D104"/>
  <c r="A104"/>
  <c r="G103"/>
  <c r="F103"/>
  <c r="H146" s="1"/>
  <c r="E103"/>
  <c r="I146" s="1"/>
  <c r="D103"/>
  <c r="A103"/>
  <c r="J86" l="1"/>
  <c r="I57"/>
  <c r="J57" s="1"/>
  <c r="I53"/>
  <c r="J90"/>
  <c r="J82"/>
  <c r="G69"/>
  <c r="B72" s="1"/>
  <c r="J134"/>
  <c r="I59"/>
  <c r="J59" s="1"/>
  <c r="J85"/>
  <c r="I63"/>
  <c r="J63" s="1"/>
  <c r="J89"/>
  <c r="I67"/>
  <c r="J67" s="1"/>
  <c r="C98"/>
  <c r="I54"/>
  <c r="J54" s="1"/>
  <c r="J53"/>
  <c r="J94"/>
  <c r="I98"/>
  <c r="J80"/>
  <c r="J84"/>
  <c r="J88"/>
  <c r="J92"/>
  <c r="I61"/>
  <c r="J61" s="1"/>
  <c r="I56"/>
  <c r="J56" s="1"/>
  <c r="I60"/>
  <c r="J60" s="1"/>
  <c r="I64"/>
  <c r="J64" s="1"/>
  <c r="I68"/>
  <c r="J68" s="1"/>
  <c r="E69"/>
  <c r="C72" s="1"/>
  <c r="D96"/>
  <c r="J96" s="1"/>
  <c r="K96" s="1"/>
  <c r="G97"/>
  <c r="J97" s="1"/>
  <c r="I65"/>
  <c r="J65" s="1"/>
  <c r="D69"/>
  <c r="I58"/>
  <c r="J58" s="1"/>
  <c r="I62"/>
  <c r="J62" s="1"/>
  <c r="I66"/>
  <c r="J66" s="1"/>
  <c r="E81"/>
  <c r="J81" s="1"/>
  <c r="E83"/>
  <c r="J83" s="1"/>
  <c r="K83" s="1"/>
  <c r="E87"/>
  <c r="J87" s="1"/>
  <c r="E91"/>
  <c r="J91" s="1"/>
  <c r="I55"/>
  <c r="J55" s="1"/>
  <c r="F69"/>
  <c r="I104"/>
  <c r="J104" s="1"/>
  <c r="J138"/>
  <c r="D119"/>
  <c r="G119"/>
  <c r="B122" s="1"/>
  <c r="J142"/>
  <c r="I111"/>
  <c r="J111" s="1"/>
  <c r="I115"/>
  <c r="J115" s="1"/>
  <c r="I109"/>
  <c r="J109" s="1"/>
  <c r="I113"/>
  <c r="J113" s="1"/>
  <c r="I117"/>
  <c r="J117" s="1"/>
  <c r="C148"/>
  <c r="J144"/>
  <c r="I148"/>
  <c r="J132"/>
  <c r="J136"/>
  <c r="J140"/>
  <c r="J130"/>
  <c r="J131"/>
  <c r="I103"/>
  <c r="I107"/>
  <c r="J107" s="1"/>
  <c r="I106"/>
  <c r="J106" s="1"/>
  <c r="I110"/>
  <c r="J110" s="1"/>
  <c r="I114"/>
  <c r="J114" s="1"/>
  <c r="I118"/>
  <c r="J118" s="1"/>
  <c r="E119"/>
  <c r="C122" s="1"/>
  <c r="D146"/>
  <c r="J146" s="1"/>
  <c r="G147"/>
  <c r="J147" s="1"/>
  <c r="K147" s="1"/>
  <c r="I108"/>
  <c r="J108" s="1"/>
  <c r="I112"/>
  <c r="J112" s="1"/>
  <c r="I116"/>
  <c r="J116" s="1"/>
  <c r="E133"/>
  <c r="J133" s="1"/>
  <c r="E135"/>
  <c r="J135" s="1"/>
  <c r="K135" s="1"/>
  <c r="E137"/>
  <c r="J137" s="1"/>
  <c r="K137" s="1"/>
  <c r="E139"/>
  <c r="J139" s="1"/>
  <c r="K139" s="1"/>
  <c r="E141"/>
  <c r="J141" s="1"/>
  <c r="I105"/>
  <c r="J105" s="1"/>
  <c r="F119"/>
  <c r="L169"/>
  <c r="D122" l="1"/>
  <c r="D72"/>
  <c r="K81"/>
  <c r="K87"/>
  <c r="K91"/>
  <c r="K97"/>
  <c r="G71"/>
  <c r="K84"/>
  <c r="K82"/>
  <c r="I69"/>
  <c r="K88"/>
  <c r="K85"/>
  <c r="K86"/>
  <c r="K92"/>
  <c r="K89"/>
  <c r="K90"/>
  <c r="K94"/>
  <c r="K80"/>
  <c r="J98"/>
  <c r="K133"/>
  <c r="K141"/>
  <c r="G121"/>
  <c r="K131"/>
  <c r="K136"/>
  <c r="K134"/>
  <c r="K140"/>
  <c r="K130"/>
  <c r="J148"/>
  <c r="K142"/>
  <c r="K146"/>
  <c r="K138"/>
  <c r="K132"/>
  <c r="I119"/>
  <c r="J103"/>
  <c r="K144"/>
  <c r="K98" l="1"/>
  <c r="I70"/>
  <c r="E72"/>
  <c r="I120"/>
  <c r="E122"/>
  <c r="K148"/>
  <c r="C197" l="1"/>
  <c r="C196"/>
  <c r="C194"/>
  <c r="C192"/>
  <c r="C191"/>
  <c r="C190"/>
  <c r="C189"/>
  <c r="C188"/>
  <c r="C187"/>
  <c r="C186"/>
  <c r="C185"/>
  <c r="C184"/>
  <c r="C183"/>
  <c r="C182"/>
  <c r="C181"/>
  <c r="A181"/>
  <c r="A182" s="1"/>
  <c r="A183" s="1"/>
  <c r="A184" s="1"/>
  <c r="A185" s="1"/>
  <c r="A186" s="1"/>
  <c r="A187" s="1"/>
  <c r="A188" s="1"/>
  <c r="A189" s="1"/>
  <c r="A190" s="1"/>
  <c r="A191" s="1"/>
  <c r="A192" s="1"/>
  <c r="A194" s="1"/>
  <c r="A196" s="1"/>
  <c r="A197" s="1"/>
  <c r="C180"/>
  <c r="O169"/>
  <c r="N169"/>
  <c r="M169"/>
  <c r="H169"/>
  <c r="C169"/>
  <c r="A172" s="1"/>
  <c r="G168"/>
  <c r="F168"/>
  <c r="H192" s="1"/>
  <c r="E168"/>
  <c r="I192" s="1"/>
  <c r="D168"/>
  <c r="A168"/>
  <c r="B192" s="1"/>
  <c r="G167"/>
  <c r="F167"/>
  <c r="H191" s="1"/>
  <c r="E167"/>
  <c r="I191" s="1"/>
  <c r="D167"/>
  <c r="A167"/>
  <c r="B191" s="1"/>
  <c r="G166"/>
  <c r="F166"/>
  <c r="H190" s="1"/>
  <c r="E166"/>
  <c r="I190" s="1"/>
  <c r="D166"/>
  <c r="E190" s="1"/>
  <c r="A166"/>
  <c r="B190" s="1"/>
  <c r="G165"/>
  <c r="F165"/>
  <c r="H189" s="1"/>
  <c r="E165"/>
  <c r="I189" s="1"/>
  <c r="D165"/>
  <c r="E189" s="1"/>
  <c r="A165"/>
  <c r="B189" s="1"/>
  <c r="G164"/>
  <c r="F164"/>
  <c r="H188" s="1"/>
  <c r="E164"/>
  <c r="I188" s="1"/>
  <c r="D164"/>
  <c r="A164"/>
  <c r="B188" s="1"/>
  <c r="G163"/>
  <c r="F163"/>
  <c r="H187" s="1"/>
  <c r="E163"/>
  <c r="I187" s="1"/>
  <c r="D163"/>
  <c r="A163"/>
  <c r="B187" s="1"/>
  <c r="G162"/>
  <c r="F162"/>
  <c r="H186" s="1"/>
  <c r="E162"/>
  <c r="I186" s="1"/>
  <c r="D162"/>
  <c r="E186" s="1"/>
  <c r="A162"/>
  <c r="B186" s="1"/>
  <c r="G161"/>
  <c r="F161"/>
  <c r="H185" s="1"/>
  <c r="E161"/>
  <c r="I185" s="1"/>
  <c r="D161"/>
  <c r="E185" s="1"/>
  <c r="A161"/>
  <c r="B185" s="1"/>
  <c r="G160"/>
  <c r="F160"/>
  <c r="H184" s="1"/>
  <c r="E160"/>
  <c r="I184" s="1"/>
  <c r="D160"/>
  <c r="E184" s="1"/>
  <c r="A160"/>
  <c r="B184" s="1"/>
  <c r="G159"/>
  <c r="F159"/>
  <c r="H183" s="1"/>
  <c r="E159"/>
  <c r="I183" s="1"/>
  <c r="D159"/>
  <c r="A159"/>
  <c r="B183" s="1"/>
  <c r="G158"/>
  <c r="F158"/>
  <c r="H182" s="1"/>
  <c r="E158"/>
  <c r="I182" s="1"/>
  <c r="D158"/>
  <c r="E182" s="1"/>
  <c r="A158"/>
  <c r="B182" s="1"/>
  <c r="G157"/>
  <c r="F157"/>
  <c r="H181" s="1"/>
  <c r="E157"/>
  <c r="I181" s="1"/>
  <c r="D157"/>
  <c r="A157"/>
  <c r="B181" s="1"/>
  <c r="G156"/>
  <c r="F156"/>
  <c r="H180" s="1"/>
  <c r="E156"/>
  <c r="I180" s="1"/>
  <c r="D156"/>
  <c r="A156"/>
  <c r="B180" s="1"/>
  <c r="G155"/>
  <c r="F155"/>
  <c r="H194" s="1"/>
  <c r="E155"/>
  <c r="I194" s="1"/>
  <c r="D155"/>
  <c r="E194" s="1"/>
  <c r="A155"/>
  <c r="G154"/>
  <c r="D197" s="1"/>
  <c r="F154"/>
  <c r="H197" s="1"/>
  <c r="E154"/>
  <c r="I197" s="1"/>
  <c r="D154"/>
  <c r="G197" s="1"/>
  <c r="A154"/>
  <c r="G153"/>
  <c r="F153"/>
  <c r="H196" s="1"/>
  <c r="E153"/>
  <c r="D153"/>
  <c r="A153"/>
  <c r="A203"/>
  <c r="D203"/>
  <c r="E203"/>
  <c r="F203"/>
  <c r="G203"/>
  <c r="A204"/>
  <c r="D204"/>
  <c r="E204"/>
  <c r="F204"/>
  <c r="G204"/>
  <c r="A205"/>
  <c r="D205"/>
  <c r="E205"/>
  <c r="F205"/>
  <c r="G205"/>
  <c r="A206"/>
  <c r="D206"/>
  <c r="E206"/>
  <c r="F206"/>
  <c r="G206"/>
  <c r="A207"/>
  <c r="D207"/>
  <c r="E207"/>
  <c r="F207"/>
  <c r="G207"/>
  <c r="A208"/>
  <c r="D208"/>
  <c r="E208"/>
  <c r="F208"/>
  <c r="G208"/>
  <c r="A209"/>
  <c r="D209"/>
  <c r="E209"/>
  <c r="F209"/>
  <c r="G209"/>
  <c r="A210"/>
  <c r="D210"/>
  <c r="E210"/>
  <c r="F210"/>
  <c r="G210"/>
  <c r="I204" l="1"/>
  <c r="J204" s="1"/>
  <c r="I207"/>
  <c r="J207" s="1"/>
  <c r="I203"/>
  <c r="J203" s="1"/>
  <c r="I159"/>
  <c r="J159" s="1"/>
  <c r="I208"/>
  <c r="J208" s="1"/>
  <c r="I205"/>
  <c r="J205" s="1"/>
  <c r="I154"/>
  <c r="J154" s="1"/>
  <c r="I209"/>
  <c r="J209" s="1"/>
  <c r="D169"/>
  <c r="I157"/>
  <c r="J157" s="1"/>
  <c r="I164"/>
  <c r="J164" s="1"/>
  <c r="I168"/>
  <c r="J168" s="1"/>
  <c r="C198"/>
  <c r="I210"/>
  <c r="J210" s="1"/>
  <c r="E169"/>
  <c r="C172" s="1"/>
  <c r="I206"/>
  <c r="J206" s="1"/>
  <c r="G169"/>
  <c r="B172" s="1"/>
  <c r="I156"/>
  <c r="J156" s="1"/>
  <c r="I160"/>
  <c r="J160" s="1"/>
  <c r="I163"/>
  <c r="J163" s="1"/>
  <c r="I167"/>
  <c r="J167" s="1"/>
  <c r="D196"/>
  <c r="J185"/>
  <c r="J189"/>
  <c r="J184"/>
  <c r="K184" s="1"/>
  <c r="J197"/>
  <c r="K197" s="1"/>
  <c r="J186"/>
  <c r="J190"/>
  <c r="J182"/>
  <c r="J194"/>
  <c r="I153"/>
  <c r="I161"/>
  <c r="J161" s="1"/>
  <c r="I165"/>
  <c r="J165" s="1"/>
  <c r="I158"/>
  <c r="J158" s="1"/>
  <c r="I162"/>
  <c r="J162" s="1"/>
  <c r="I166"/>
  <c r="J166" s="1"/>
  <c r="E180"/>
  <c r="J180" s="1"/>
  <c r="E181"/>
  <c r="J181" s="1"/>
  <c r="K181" s="1"/>
  <c r="E183"/>
  <c r="J183" s="1"/>
  <c r="E187"/>
  <c r="J187" s="1"/>
  <c r="K187" s="1"/>
  <c r="E188"/>
  <c r="J188" s="1"/>
  <c r="E191"/>
  <c r="J191" s="1"/>
  <c r="E192"/>
  <c r="J192" s="1"/>
  <c r="I196"/>
  <c r="I155"/>
  <c r="J155" s="1"/>
  <c r="F169"/>
  <c r="K192" l="1"/>
  <c r="J196"/>
  <c r="J198" s="1"/>
  <c r="K188"/>
  <c r="K183"/>
  <c r="D172"/>
  <c r="K191"/>
  <c r="G171"/>
  <c r="K194"/>
  <c r="K180"/>
  <c r="I169"/>
  <c r="J153"/>
  <c r="I198"/>
  <c r="K186"/>
  <c r="K185"/>
  <c r="K190"/>
  <c r="K182"/>
  <c r="K189"/>
  <c r="K196" l="1"/>
  <c r="K198"/>
  <c r="I170"/>
  <c r="E172"/>
  <c r="G13" i="153" l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C6"/>
  <c r="C5"/>
  <c r="I1740" i="16"/>
  <c r="J1738"/>
  <c r="J1737"/>
  <c r="J1735"/>
  <c r="J1733"/>
  <c r="J1732"/>
  <c r="J1731"/>
  <c r="C1731"/>
  <c r="C1740" s="1"/>
  <c r="J1730"/>
  <c r="J1729"/>
  <c r="J1728"/>
  <c r="J1727"/>
  <c r="J1726"/>
  <c r="J1725"/>
  <c r="J1724"/>
  <c r="J1723"/>
  <c r="J1715"/>
  <c r="J1714"/>
  <c r="J1713"/>
  <c r="J1712"/>
  <c r="J1711"/>
  <c r="J1710"/>
  <c r="J1708"/>
  <c r="J1706"/>
  <c r="J1705"/>
  <c r="J1704"/>
  <c r="B1704"/>
  <c r="J1703"/>
  <c r="B1703"/>
  <c r="J1702"/>
  <c r="B1702"/>
  <c r="J1701"/>
  <c r="B1701"/>
  <c r="J1700"/>
  <c r="B1700"/>
  <c r="J1699"/>
  <c r="B1699"/>
  <c r="J1698"/>
  <c r="B1698"/>
  <c r="J1697"/>
  <c r="B1697"/>
  <c r="J1696"/>
  <c r="J1687"/>
  <c r="J1686"/>
  <c r="J1685"/>
  <c r="C1683"/>
  <c r="J1683" s="1"/>
  <c r="J1679"/>
  <c r="J1673"/>
  <c r="F1669"/>
  <c r="C1669"/>
  <c r="J1669" s="1"/>
  <c r="J1688" s="1"/>
  <c r="K1688" s="1"/>
  <c r="J1660"/>
  <c r="J1659"/>
  <c r="J1657"/>
  <c r="J1655"/>
  <c r="J1654"/>
  <c r="J1653"/>
  <c r="J1652"/>
  <c r="J1651"/>
  <c r="J1650"/>
  <c r="J1649"/>
  <c r="J1648"/>
  <c r="J1647"/>
  <c r="J1646"/>
  <c r="J1645"/>
  <c r="J1644"/>
  <c r="J1643"/>
  <c r="J1661" s="1"/>
  <c r="I1635"/>
  <c r="J1634"/>
  <c r="J1633"/>
  <c r="J1631"/>
  <c r="J1629"/>
  <c r="J1628"/>
  <c r="J1627"/>
  <c r="J1626"/>
  <c r="J1625"/>
  <c r="J1624"/>
  <c r="J1623"/>
  <c r="J1622"/>
  <c r="J1621"/>
  <c r="J1620"/>
  <c r="J1619"/>
  <c r="J1618"/>
  <c r="J1617"/>
  <c r="J1616"/>
  <c r="I1607"/>
  <c r="C1607"/>
  <c r="J1606"/>
  <c r="J1605"/>
  <c r="J1603"/>
  <c r="J1601"/>
  <c r="J1600"/>
  <c r="J1599"/>
  <c r="J1598"/>
  <c r="J1597"/>
  <c r="J1596"/>
  <c r="J1595"/>
  <c r="J1594"/>
  <c r="J1593"/>
  <c r="J1592"/>
  <c r="J1591"/>
  <c r="J1590"/>
  <c r="J1589"/>
  <c r="J1607" s="1"/>
  <c r="J1588"/>
  <c r="I1580"/>
  <c r="C1578"/>
  <c r="J1578" s="1"/>
  <c r="J1574"/>
  <c r="J1573"/>
  <c r="J1572"/>
  <c r="J1571"/>
  <c r="J1570"/>
  <c r="J1569"/>
  <c r="J1568"/>
  <c r="J1567"/>
  <c r="J1566"/>
  <c r="J1565"/>
  <c r="J1564"/>
  <c r="J1563"/>
  <c r="J1562"/>
  <c r="J1561"/>
  <c r="J1560"/>
  <c r="I1551"/>
  <c r="C1551"/>
  <c r="J1550"/>
  <c r="K1550" s="1"/>
  <c r="J1549"/>
  <c r="K1549" s="1"/>
  <c r="J1547"/>
  <c r="K1547" s="1"/>
  <c r="H1545"/>
  <c r="F1545"/>
  <c r="J1544"/>
  <c r="K1544" s="1"/>
  <c r="J1543"/>
  <c r="K1543" s="1"/>
  <c r="J1542"/>
  <c r="K1542" s="1"/>
  <c r="J1541"/>
  <c r="K1541" s="1"/>
  <c r="J1540"/>
  <c r="K1540" s="1"/>
  <c r="J1539"/>
  <c r="K1539" s="1"/>
  <c r="J1538"/>
  <c r="K1538" s="1"/>
  <c r="J1537"/>
  <c r="K1537" s="1"/>
  <c r="F1536"/>
  <c r="J1536" s="1"/>
  <c r="K1536" s="1"/>
  <c r="H1535"/>
  <c r="J1535" s="1"/>
  <c r="K1535" s="1"/>
  <c r="F1534"/>
  <c r="J1534" s="1"/>
  <c r="K1534" s="1"/>
  <c r="J1533"/>
  <c r="K1533" s="1"/>
  <c r="I1525"/>
  <c r="C1525"/>
  <c r="J1524"/>
  <c r="J1523"/>
  <c r="J1521"/>
  <c r="J1519"/>
  <c r="J1518"/>
  <c r="J1517"/>
  <c r="J1516"/>
  <c r="J1515"/>
  <c r="J1514"/>
  <c r="J1513"/>
  <c r="J1512"/>
  <c r="J1511"/>
  <c r="J1510"/>
  <c r="J1509"/>
  <c r="J1508"/>
  <c r="J1507"/>
  <c r="I1499"/>
  <c r="C1499"/>
  <c r="J1498"/>
  <c r="K1498" s="1"/>
  <c r="J1497"/>
  <c r="K1497" s="1"/>
  <c r="J1495"/>
  <c r="K1495" s="1"/>
  <c r="J1493"/>
  <c r="K1493" s="1"/>
  <c r="J1492"/>
  <c r="K1492" s="1"/>
  <c r="J1491"/>
  <c r="K1491" s="1"/>
  <c r="J1490"/>
  <c r="K1490" s="1"/>
  <c r="J1489"/>
  <c r="K1489" s="1"/>
  <c r="J1488"/>
  <c r="K1488" s="1"/>
  <c r="J1487"/>
  <c r="K1487" s="1"/>
  <c r="J1486"/>
  <c r="K1486" s="1"/>
  <c r="J1485"/>
  <c r="K1485" s="1"/>
  <c r="J1484"/>
  <c r="K1484" s="1"/>
  <c r="J1483"/>
  <c r="K1483" s="1"/>
  <c r="J1482"/>
  <c r="K1482" s="1"/>
  <c r="J1481"/>
  <c r="I1473"/>
  <c r="C1471"/>
  <c r="J1471" s="1"/>
  <c r="K1471" s="1"/>
  <c r="C1467"/>
  <c r="J1467" s="1"/>
  <c r="K1467" s="1"/>
  <c r="C1465"/>
  <c r="J1465" s="1"/>
  <c r="K1465" s="1"/>
  <c r="F1459"/>
  <c r="H1458"/>
  <c r="F1457"/>
  <c r="C1456"/>
  <c r="C1473" s="1"/>
  <c r="I1447"/>
  <c r="C1446"/>
  <c r="J1446" s="1"/>
  <c r="K1446" s="1"/>
  <c r="C1445"/>
  <c r="J1445" s="1"/>
  <c r="K1445" s="1"/>
  <c r="C1443"/>
  <c r="J1443" s="1"/>
  <c r="K1443" s="1"/>
  <c r="C1441"/>
  <c r="C1464" s="1"/>
  <c r="J1464" s="1"/>
  <c r="K1464" s="1"/>
  <c r="C1440"/>
  <c r="C1439"/>
  <c r="C1438"/>
  <c r="C1461" s="1"/>
  <c r="J1461" s="1"/>
  <c r="K1461" s="1"/>
  <c r="C1437"/>
  <c r="C1460" s="1"/>
  <c r="J1460" s="1"/>
  <c r="K1460" s="1"/>
  <c r="C1436"/>
  <c r="C1672" s="1"/>
  <c r="J1672" s="1"/>
  <c r="C1435"/>
  <c r="C1458" s="1"/>
  <c r="C1434"/>
  <c r="C1670" s="1"/>
  <c r="J1670" s="1"/>
  <c r="C1433"/>
  <c r="C1469" s="1"/>
  <c r="J1469" s="1"/>
  <c r="K1469" s="1"/>
  <c r="C1432"/>
  <c r="I1423"/>
  <c r="H1423"/>
  <c r="C1423"/>
  <c r="I1422"/>
  <c r="H1422"/>
  <c r="C1422"/>
  <c r="I1420"/>
  <c r="H1420"/>
  <c r="C1420"/>
  <c r="I1418"/>
  <c r="H1418"/>
  <c r="E1418"/>
  <c r="C1418"/>
  <c r="I1417"/>
  <c r="H1417"/>
  <c r="E1417"/>
  <c r="C1417"/>
  <c r="I1416"/>
  <c r="H1416"/>
  <c r="E1416"/>
  <c r="C1416"/>
  <c r="I1415"/>
  <c r="H1415"/>
  <c r="C1415"/>
  <c r="I1414"/>
  <c r="H1414"/>
  <c r="E1414"/>
  <c r="C1414"/>
  <c r="I1413"/>
  <c r="H1413"/>
  <c r="E1413"/>
  <c r="C1413"/>
  <c r="I1412"/>
  <c r="H1412"/>
  <c r="E1412"/>
  <c r="C1412"/>
  <c r="I1411"/>
  <c r="H1411"/>
  <c r="E1411"/>
  <c r="C1411"/>
  <c r="I1410"/>
  <c r="H1410"/>
  <c r="C1410"/>
  <c r="I1409"/>
  <c r="H1409"/>
  <c r="E1409"/>
  <c r="C1409"/>
  <c r="I1408"/>
  <c r="I1424" s="1"/>
  <c r="H1408"/>
  <c r="E1408"/>
  <c r="C1408"/>
  <c r="C1424" s="1"/>
  <c r="I1399"/>
  <c r="H1399"/>
  <c r="C1399"/>
  <c r="I1398"/>
  <c r="H1398"/>
  <c r="C1398"/>
  <c r="I1396"/>
  <c r="H1396"/>
  <c r="E1396"/>
  <c r="C1396"/>
  <c r="I1394"/>
  <c r="H1394"/>
  <c r="E1394"/>
  <c r="C1394"/>
  <c r="I1393"/>
  <c r="H1393"/>
  <c r="E1393"/>
  <c r="C1393"/>
  <c r="I1392"/>
  <c r="H1392"/>
  <c r="E1392"/>
  <c r="C1392"/>
  <c r="I1391"/>
  <c r="H1391"/>
  <c r="E1391"/>
  <c r="C1391"/>
  <c r="I1390"/>
  <c r="H1390"/>
  <c r="E1390"/>
  <c r="C1390"/>
  <c r="I1389"/>
  <c r="H1389"/>
  <c r="E1389"/>
  <c r="C1389"/>
  <c r="I1388"/>
  <c r="H1388"/>
  <c r="E1388"/>
  <c r="C1388"/>
  <c r="I1387"/>
  <c r="H1387"/>
  <c r="E1387"/>
  <c r="C1387"/>
  <c r="I1386"/>
  <c r="H1386"/>
  <c r="E1386"/>
  <c r="C1386"/>
  <c r="A1386"/>
  <c r="A1387" s="1"/>
  <c r="A1388" s="1"/>
  <c r="A1389" s="1"/>
  <c r="A1390" s="1"/>
  <c r="A1391" s="1"/>
  <c r="A1392" s="1"/>
  <c r="A1393" s="1"/>
  <c r="A1394" s="1"/>
  <c r="A1396" s="1"/>
  <c r="A1398" s="1"/>
  <c r="A1399" s="1"/>
  <c r="I1385"/>
  <c r="I1400" s="1"/>
  <c r="H1385"/>
  <c r="E1385"/>
  <c r="C1385"/>
  <c r="C1400" s="1"/>
  <c r="C1376"/>
  <c r="C1375"/>
  <c r="C1373"/>
  <c r="C1371"/>
  <c r="C1370"/>
  <c r="C1369"/>
  <c r="C1368"/>
  <c r="C1367"/>
  <c r="C1366"/>
  <c r="C1365"/>
  <c r="C1364"/>
  <c r="C1363"/>
  <c r="C1362"/>
  <c r="A1362"/>
  <c r="A1363" s="1"/>
  <c r="A1364" s="1"/>
  <c r="A1365" s="1"/>
  <c r="A1366" s="1"/>
  <c r="A1367" s="1"/>
  <c r="C1361"/>
  <c r="C1360"/>
  <c r="C1351"/>
  <c r="C1350"/>
  <c r="C1348"/>
  <c r="C1346"/>
  <c r="C1345"/>
  <c r="C1344"/>
  <c r="C1343"/>
  <c r="C1342"/>
  <c r="C1341"/>
  <c r="C1340"/>
  <c r="C1339"/>
  <c r="C1338"/>
  <c r="C1337"/>
  <c r="C1336"/>
  <c r="A1336"/>
  <c r="A1337" s="1"/>
  <c r="A1338" s="1"/>
  <c r="A1339" s="1"/>
  <c r="A1340" s="1"/>
  <c r="A1341" s="1"/>
  <c r="A1342" s="1"/>
  <c r="C1335"/>
  <c r="H1324"/>
  <c r="C1324"/>
  <c r="A1327" s="1"/>
  <c r="G1323"/>
  <c r="F1323"/>
  <c r="H1346" s="1"/>
  <c r="E1323"/>
  <c r="I1371" s="1"/>
  <c r="D1323"/>
  <c r="E1371" s="1"/>
  <c r="A1323"/>
  <c r="G1322"/>
  <c r="F1322"/>
  <c r="H1370" s="1"/>
  <c r="E1322"/>
  <c r="I1345" s="1"/>
  <c r="D1322"/>
  <c r="E1345" s="1"/>
  <c r="A1322"/>
  <c r="G1321"/>
  <c r="F1321"/>
  <c r="H1344" s="1"/>
  <c r="E1321"/>
  <c r="I1369" s="1"/>
  <c r="D1321"/>
  <c r="E1369" s="1"/>
  <c r="A1321"/>
  <c r="G1320"/>
  <c r="F1320"/>
  <c r="H1368" s="1"/>
  <c r="E1320"/>
  <c r="I1343" s="1"/>
  <c r="D1320"/>
  <c r="E1343" s="1"/>
  <c r="A1320"/>
  <c r="G1319"/>
  <c r="F1319"/>
  <c r="H1342" s="1"/>
  <c r="E1319"/>
  <c r="I1367" s="1"/>
  <c r="D1319"/>
  <c r="E1367" s="1"/>
  <c r="A1319"/>
  <c r="G1318"/>
  <c r="F1318"/>
  <c r="H1366" s="1"/>
  <c r="E1318"/>
  <c r="I1341" s="1"/>
  <c r="D1318"/>
  <c r="E1341" s="1"/>
  <c r="A1318"/>
  <c r="G1317"/>
  <c r="F1317"/>
  <c r="H1365" s="1"/>
  <c r="E1317"/>
  <c r="I1365" s="1"/>
  <c r="D1317"/>
  <c r="E1365" s="1"/>
  <c r="A1317"/>
  <c r="G1316"/>
  <c r="F1316"/>
  <c r="H1364" s="1"/>
  <c r="E1316"/>
  <c r="I1339" s="1"/>
  <c r="D1316"/>
  <c r="E1364" s="1"/>
  <c r="A1316"/>
  <c r="G1315"/>
  <c r="F1315"/>
  <c r="H1363" s="1"/>
  <c r="E1315"/>
  <c r="I1363" s="1"/>
  <c r="D1315"/>
  <c r="E1363" s="1"/>
  <c r="A1315"/>
  <c r="G1314"/>
  <c r="F1314"/>
  <c r="H1362" s="1"/>
  <c r="E1314"/>
  <c r="I1337" s="1"/>
  <c r="D1314"/>
  <c r="E1362" s="1"/>
  <c r="A1314"/>
  <c r="G1313"/>
  <c r="F1313"/>
  <c r="H1361" s="1"/>
  <c r="E1313"/>
  <c r="D1313"/>
  <c r="A1313"/>
  <c r="G1312"/>
  <c r="D1351" s="1"/>
  <c r="F1312"/>
  <c r="H1373" s="1"/>
  <c r="E1312"/>
  <c r="I1351" s="1"/>
  <c r="D1312"/>
  <c r="E1373" s="1"/>
  <c r="A1312"/>
  <c r="G1311"/>
  <c r="D1376" s="1"/>
  <c r="F1311"/>
  <c r="E1311"/>
  <c r="I1376" s="1"/>
  <c r="D1311"/>
  <c r="A1311"/>
  <c r="G1310"/>
  <c r="D1375" s="1"/>
  <c r="F1310"/>
  <c r="H1375" s="1"/>
  <c r="E1310"/>
  <c r="I1375" s="1"/>
  <c r="D1310"/>
  <c r="E1336" s="1"/>
  <c r="A1310"/>
  <c r="G1309"/>
  <c r="F1309"/>
  <c r="H1360" s="1"/>
  <c r="E1309"/>
  <c r="I1360" s="1"/>
  <c r="D1309"/>
  <c r="E1360" s="1"/>
  <c r="A1309"/>
  <c r="C1303"/>
  <c r="C1302"/>
  <c r="C1300"/>
  <c r="C1298"/>
  <c r="C1297"/>
  <c r="C1296"/>
  <c r="C1295"/>
  <c r="C1294"/>
  <c r="C1293"/>
  <c r="C1292"/>
  <c r="C1291"/>
  <c r="C1290"/>
  <c r="C1289"/>
  <c r="C1288"/>
  <c r="A1288"/>
  <c r="A1289" s="1"/>
  <c r="A1290" s="1"/>
  <c r="A1291" s="1"/>
  <c r="A1292" s="1"/>
  <c r="A1293" s="1"/>
  <c r="A1294" s="1"/>
  <c r="C1287"/>
  <c r="O1276"/>
  <c r="N1276"/>
  <c r="M1276"/>
  <c r="L1276"/>
  <c r="H1276"/>
  <c r="C1276"/>
  <c r="A1279" s="1"/>
  <c r="G1275"/>
  <c r="F1275"/>
  <c r="H1298" s="1"/>
  <c r="E1275"/>
  <c r="I1298" s="1"/>
  <c r="D1275"/>
  <c r="A1275"/>
  <c r="G1274"/>
  <c r="F1274"/>
  <c r="H1297" s="1"/>
  <c r="E1274"/>
  <c r="I1297" s="1"/>
  <c r="D1274"/>
  <c r="E1297" s="1"/>
  <c r="A1274"/>
  <c r="G1273"/>
  <c r="F1273"/>
  <c r="H1296" s="1"/>
  <c r="E1273"/>
  <c r="I1296" s="1"/>
  <c r="D1273"/>
  <c r="A1273"/>
  <c r="G1272"/>
  <c r="F1272"/>
  <c r="H1295" s="1"/>
  <c r="E1272"/>
  <c r="I1295" s="1"/>
  <c r="D1272"/>
  <c r="E1295" s="1"/>
  <c r="A1272"/>
  <c r="G1271"/>
  <c r="F1271"/>
  <c r="H1294" s="1"/>
  <c r="E1271"/>
  <c r="I1294" s="1"/>
  <c r="D1271"/>
  <c r="A1271"/>
  <c r="G1270"/>
  <c r="F1270"/>
  <c r="H1293" s="1"/>
  <c r="E1270"/>
  <c r="I1293" s="1"/>
  <c r="D1270"/>
  <c r="E1293" s="1"/>
  <c r="A1270"/>
  <c r="G1269"/>
  <c r="F1269"/>
  <c r="H1292" s="1"/>
  <c r="E1269"/>
  <c r="I1292" s="1"/>
  <c r="D1269"/>
  <c r="A1269"/>
  <c r="G1268"/>
  <c r="F1268"/>
  <c r="H1291" s="1"/>
  <c r="E1268"/>
  <c r="I1291" s="1"/>
  <c r="D1268"/>
  <c r="E1291" s="1"/>
  <c r="A1268"/>
  <c r="G1267"/>
  <c r="F1267"/>
  <c r="H1290" s="1"/>
  <c r="E1267"/>
  <c r="I1290" s="1"/>
  <c r="D1267"/>
  <c r="A1267"/>
  <c r="G1266"/>
  <c r="F1266"/>
  <c r="H1289" s="1"/>
  <c r="E1266"/>
  <c r="I1289" s="1"/>
  <c r="D1266"/>
  <c r="E1289" s="1"/>
  <c r="A1266"/>
  <c r="G1265"/>
  <c r="F1265"/>
  <c r="H1300" s="1"/>
  <c r="E1265"/>
  <c r="I1300" s="1"/>
  <c r="D1265"/>
  <c r="E1300" s="1"/>
  <c r="A1265"/>
  <c r="G1264"/>
  <c r="D1303" s="1"/>
  <c r="F1264"/>
  <c r="H1303" s="1"/>
  <c r="E1264"/>
  <c r="I1303" s="1"/>
  <c r="D1264"/>
  <c r="A1264"/>
  <c r="G1263"/>
  <c r="D1302" s="1"/>
  <c r="F1263"/>
  <c r="H1302" s="1"/>
  <c r="E1263"/>
  <c r="I1302" s="1"/>
  <c r="D1263"/>
  <c r="A1263"/>
  <c r="G1262"/>
  <c r="F1262"/>
  <c r="H1288" s="1"/>
  <c r="E1262"/>
  <c r="I1288" s="1"/>
  <c r="D1262"/>
  <c r="E1288" s="1"/>
  <c r="A1262"/>
  <c r="G1261"/>
  <c r="F1261"/>
  <c r="E1261"/>
  <c r="D1261"/>
  <c r="A1261"/>
  <c r="C1255"/>
  <c r="C1254"/>
  <c r="C1252"/>
  <c r="C1250"/>
  <c r="C1249"/>
  <c r="C1248"/>
  <c r="C1247"/>
  <c r="C1246"/>
  <c r="C1245"/>
  <c r="C1244"/>
  <c r="C1243"/>
  <c r="C1242"/>
  <c r="C1241"/>
  <c r="A1241"/>
  <c r="A1242" s="1"/>
  <c r="A1243" s="1"/>
  <c r="A1244" s="1"/>
  <c r="A1245" s="1"/>
  <c r="A1246" s="1"/>
  <c r="C1240"/>
  <c r="O1229"/>
  <c r="N1229"/>
  <c r="M1229"/>
  <c r="L1229"/>
  <c r="H1229"/>
  <c r="C1229"/>
  <c r="A1232" s="1"/>
  <c r="G1228"/>
  <c r="F1228"/>
  <c r="H1250" s="1"/>
  <c r="E1228"/>
  <c r="I1250" s="1"/>
  <c r="D1228"/>
  <c r="E1250" s="1"/>
  <c r="A1228"/>
  <c r="G1227"/>
  <c r="F1227"/>
  <c r="H1249" s="1"/>
  <c r="E1227"/>
  <c r="I1249" s="1"/>
  <c r="D1227"/>
  <c r="E1249" s="1"/>
  <c r="A1227"/>
  <c r="G1226"/>
  <c r="F1226"/>
  <c r="H1248" s="1"/>
  <c r="E1226"/>
  <c r="I1248" s="1"/>
  <c r="D1226"/>
  <c r="E1248" s="1"/>
  <c r="A1226"/>
  <c r="G1225"/>
  <c r="F1225"/>
  <c r="H1247" s="1"/>
  <c r="E1225"/>
  <c r="I1247" s="1"/>
  <c r="D1225"/>
  <c r="E1247" s="1"/>
  <c r="A1225"/>
  <c r="G1224"/>
  <c r="F1224"/>
  <c r="H1246" s="1"/>
  <c r="E1224"/>
  <c r="I1246" s="1"/>
  <c r="D1224"/>
  <c r="E1246" s="1"/>
  <c r="A1224"/>
  <c r="G1223"/>
  <c r="F1223"/>
  <c r="H1245" s="1"/>
  <c r="E1223"/>
  <c r="I1245" s="1"/>
  <c r="D1223"/>
  <c r="E1245" s="1"/>
  <c r="A1223"/>
  <c r="G1222"/>
  <c r="F1222"/>
  <c r="H1244" s="1"/>
  <c r="E1222"/>
  <c r="I1244" s="1"/>
  <c r="D1222"/>
  <c r="E1244" s="1"/>
  <c r="A1222"/>
  <c r="G1221"/>
  <c r="F1221"/>
  <c r="H1243" s="1"/>
  <c r="E1221"/>
  <c r="I1243" s="1"/>
  <c r="D1221"/>
  <c r="E1243" s="1"/>
  <c r="A1221"/>
  <c r="G1220"/>
  <c r="F1220"/>
  <c r="H1242" s="1"/>
  <c r="E1220"/>
  <c r="I1242" s="1"/>
  <c r="D1220"/>
  <c r="E1242" s="1"/>
  <c r="A1220"/>
  <c r="G1219"/>
  <c r="F1219"/>
  <c r="H1241" s="1"/>
  <c r="E1219"/>
  <c r="I1241" s="1"/>
  <c r="D1219"/>
  <c r="E1241" s="1"/>
  <c r="A1219"/>
  <c r="G1218"/>
  <c r="F1218"/>
  <c r="H1252" s="1"/>
  <c r="E1218"/>
  <c r="I1252" s="1"/>
  <c r="D1218"/>
  <c r="A1218"/>
  <c r="G1217"/>
  <c r="D1255" s="1"/>
  <c r="F1217"/>
  <c r="H1255" s="1"/>
  <c r="E1217"/>
  <c r="I1255" s="1"/>
  <c r="D1217"/>
  <c r="A1217"/>
  <c r="G1216"/>
  <c r="D1254" s="1"/>
  <c r="F1216"/>
  <c r="H1254" s="1"/>
  <c r="E1216"/>
  <c r="I1254" s="1"/>
  <c r="D1216"/>
  <c r="A1216"/>
  <c r="G1215"/>
  <c r="F1215"/>
  <c r="H1240" s="1"/>
  <c r="E1215"/>
  <c r="I1240" s="1"/>
  <c r="D1215"/>
  <c r="E1240" s="1"/>
  <c r="A1215"/>
  <c r="C1209"/>
  <c r="C1208"/>
  <c r="C1206"/>
  <c r="C1204"/>
  <c r="C1203"/>
  <c r="C1202"/>
  <c r="C1201"/>
  <c r="C1200"/>
  <c r="C1199"/>
  <c r="C1198"/>
  <c r="C1197"/>
  <c r="C1196"/>
  <c r="C1195"/>
  <c r="A1195"/>
  <c r="A1196" s="1"/>
  <c r="A1197" s="1"/>
  <c r="A1198" s="1"/>
  <c r="A1199" s="1"/>
  <c r="A1200" s="1"/>
  <c r="C1194"/>
  <c r="O1183"/>
  <c r="N1183"/>
  <c r="M1183"/>
  <c r="L1183"/>
  <c r="H1183"/>
  <c r="C1183"/>
  <c r="A1186" s="1"/>
  <c r="G1182"/>
  <c r="F1182"/>
  <c r="H1204" s="1"/>
  <c r="E1182"/>
  <c r="I1204" s="1"/>
  <c r="D1182"/>
  <c r="E1204" s="1"/>
  <c r="A1182"/>
  <c r="G1181"/>
  <c r="F1181"/>
  <c r="H1203" s="1"/>
  <c r="E1181"/>
  <c r="I1203" s="1"/>
  <c r="D1181"/>
  <c r="E1203" s="1"/>
  <c r="A1181"/>
  <c r="G1180"/>
  <c r="F1180"/>
  <c r="H1202" s="1"/>
  <c r="E1180"/>
  <c r="I1202" s="1"/>
  <c r="D1180"/>
  <c r="E1202" s="1"/>
  <c r="A1180"/>
  <c r="G1179"/>
  <c r="F1179"/>
  <c r="H1201" s="1"/>
  <c r="E1179"/>
  <c r="I1201" s="1"/>
  <c r="D1179"/>
  <c r="E1201" s="1"/>
  <c r="A1179"/>
  <c r="G1178"/>
  <c r="F1178"/>
  <c r="H1200" s="1"/>
  <c r="E1178"/>
  <c r="I1200" s="1"/>
  <c r="D1178"/>
  <c r="E1200" s="1"/>
  <c r="A1178"/>
  <c r="G1177"/>
  <c r="F1177"/>
  <c r="H1199" s="1"/>
  <c r="E1177"/>
  <c r="I1199" s="1"/>
  <c r="D1177"/>
  <c r="E1199" s="1"/>
  <c r="A1177"/>
  <c r="G1176"/>
  <c r="F1176"/>
  <c r="H1198" s="1"/>
  <c r="E1176"/>
  <c r="I1198" s="1"/>
  <c r="D1176"/>
  <c r="E1198" s="1"/>
  <c r="A1176"/>
  <c r="G1175"/>
  <c r="F1175"/>
  <c r="H1197" s="1"/>
  <c r="E1175"/>
  <c r="I1197" s="1"/>
  <c r="D1175"/>
  <c r="E1197" s="1"/>
  <c r="A1175"/>
  <c r="G1174"/>
  <c r="F1174"/>
  <c r="H1196" s="1"/>
  <c r="E1174"/>
  <c r="I1196" s="1"/>
  <c r="D1174"/>
  <c r="E1196" s="1"/>
  <c r="A1174"/>
  <c r="G1173"/>
  <c r="F1173"/>
  <c r="H1195" s="1"/>
  <c r="E1173"/>
  <c r="I1195" s="1"/>
  <c r="D1173"/>
  <c r="E1195" s="1"/>
  <c r="A1173"/>
  <c r="G1172"/>
  <c r="F1172"/>
  <c r="H1206" s="1"/>
  <c r="E1172"/>
  <c r="I1206" s="1"/>
  <c r="D1172"/>
  <c r="A1172"/>
  <c r="G1171"/>
  <c r="D1209" s="1"/>
  <c r="F1171"/>
  <c r="H1209" s="1"/>
  <c r="E1171"/>
  <c r="I1209" s="1"/>
  <c r="D1171"/>
  <c r="A1171"/>
  <c r="G1170"/>
  <c r="D1208" s="1"/>
  <c r="F1170"/>
  <c r="H1208" s="1"/>
  <c r="E1170"/>
  <c r="I1208" s="1"/>
  <c r="D1170"/>
  <c r="A1170"/>
  <c r="G1169"/>
  <c r="F1169"/>
  <c r="H1194" s="1"/>
  <c r="E1169"/>
  <c r="I1194" s="1"/>
  <c r="D1169"/>
  <c r="E1194" s="1"/>
  <c r="A1169"/>
  <c r="C1162"/>
  <c r="C1161"/>
  <c r="C1159"/>
  <c r="C1157"/>
  <c r="C1156"/>
  <c r="C1155"/>
  <c r="C1154"/>
  <c r="C1153"/>
  <c r="C1152"/>
  <c r="C1151"/>
  <c r="C1150"/>
  <c r="C1149"/>
  <c r="C1148"/>
  <c r="C1147"/>
  <c r="A1147"/>
  <c r="A1148" s="1"/>
  <c r="A1149" s="1"/>
  <c r="A1150" s="1"/>
  <c r="A1151" s="1"/>
  <c r="A1152" s="1"/>
  <c r="C1146"/>
  <c r="O1135"/>
  <c r="N1135"/>
  <c r="M1135"/>
  <c r="L1135"/>
  <c r="H1135"/>
  <c r="C1135"/>
  <c r="A1138" s="1"/>
  <c r="G1134"/>
  <c r="F1134"/>
  <c r="H1157" s="1"/>
  <c r="E1134"/>
  <c r="I1157" s="1"/>
  <c r="D1134"/>
  <c r="E1157" s="1"/>
  <c r="A1134"/>
  <c r="G1133"/>
  <c r="F1133"/>
  <c r="H1156" s="1"/>
  <c r="E1133"/>
  <c r="I1156" s="1"/>
  <c r="D1133"/>
  <c r="A1133"/>
  <c r="G1132"/>
  <c r="F1132"/>
  <c r="H1155" s="1"/>
  <c r="E1132"/>
  <c r="I1155" s="1"/>
  <c r="D1132"/>
  <c r="E1155" s="1"/>
  <c r="A1132"/>
  <c r="G1131"/>
  <c r="F1131"/>
  <c r="H1154" s="1"/>
  <c r="E1131"/>
  <c r="I1154" s="1"/>
  <c r="D1131"/>
  <c r="A1131"/>
  <c r="G1130"/>
  <c r="F1130"/>
  <c r="H1153" s="1"/>
  <c r="E1130"/>
  <c r="I1153" s="1"/>
  <c r="D1130"/>
  <c r="E1153" s="1"/>
  <c r="A1130"/>
  <c r="G1129"/>
  <c r="F1129"/>
  <c r="H1152" s="1"/>
  <c r="E1129"/>
  <c r="I1152" s="1"/>
  <c r="D1129"/>
  <c r="A1129"/>
  <c r="G1128"/>
  <c r="F1128"/>
  <c r="H1151" s="1"/>
  <c r="E1128"/>
  <c r="I1151" s="1"/>
  <c r="D1128"/>
  <c r="E1151" s="1"/>
  <c r="A1128"/>
  <c r="G1127"/>
  <c r="F1127"/>
  <c r="H1150" s="1"/>
  <c r="E1127"/>
  <c r="I1150" s="1"/>
  <c r="D1127"/>
  <c r="A1127"/>
  <c r="G1126"/>
  <c r="F1126"/>
  <c r="H1149" s="1"/>
  <c r="E1126"/>
  <c r="I1149" s="1"/>
  <c r="D1126"/>
  <c r="E1149" s="1"/>
  <c r="A1126"/>
  <c r="G1125"/>
  <c r="F1125"/>
  <c r="H1148" s="1"/>
  <c r="E1125"/>
  <c r="I1148" s="1"/>
  <c r="D1125"/>
  <c r="A1125"/>
  <c r="G1124"/>
  <c r="F1124"/>
  <c r="H1147" s="1"/>
  <c r="E1124"/>
  <c r="I1147" s="1"/>
  <c r="D1124"/>
  <c r="E1147" s="1"/>
  <c r="A1124"/>
  <c r="G1123"/>
  <c r="F1123"/>
  <c r="H1146" s="1"/>
  <c r="E1123"/>
  <c r="I1146" s="1"/>
  <c r="D1123"/>
  <c r="A1123"/>
  <c r="G1122"/>
  <c r="F1122"/>
  <c r="H1159" s="1"/>
  <c r="E1122"/>
  <c r="I1159" s="1"/>
  <c r="D1122"/>
  <c r="E1159" s="1"/>
  <c r="A1122"/>
  <c r="G1121"/>
  <c r="D1162" s="1"/>
  <c r="F1121"/>
  <c r="H1162" s="1"/>
  <c r="E1121"/>
  <c r="I1162" s="1"/>
  <c r="D1121"/>
  <c r="A1121"/>
  <c r="G1120"/>
  <c r="D1161" s="1"/>
  <c r="F1120"/>
  <c r="E1120"/>
  <c r="I1161" s="1"/>
  <c r="D1120"/>
  <c r="A1120"/>
  <c r="C1114"/>
  <c r="C1113"/>
  <c r="C1111"/>
  <c r="C1109"/>
  <c r="C1108"/>
  <c r="C1107"/>
  <c r="C1106"/>
  <c r="C1105"/>
  <c r="C1104"/>
  <c r="C1103"/>
  <c r="C1102"/>
  <c r="C1101"/>
  <c r="C1100"/>
  <c r="C1099"/>
  <c r="A1099"/>
  <c r="A1100" s="1"/>
  <c r="A1101" s="1"/>
  <c r="A1102" s="1"/>
  <c r="A1103" s="1"/>
  <c r="A1104" s="1"/>
  <c r="C1098"/>
  <c r="O1087"/>
  <c r="N1087"/>
  <c r="M1087"/>
  <c r="L1087"/>
  <c r="H1087"/>
  <c r="C1087"/>
  <c r="A1090" s="1"/>
  <c r="G1086"/>
  <c r="F1086"/>
  <c r="H1109" s="1"/>
  <c r="E1086"/>
  <c r="I1109" s="1"/>
  <c r="D1086"/>
  <c r="E1109" s="1"/>
  <c r="A1086"/>
  <c r="G1085"/>
  <c r="F1085"/>
  <c r="H1108" s="1"/>
  <c r="E1085"/>
  <c r="I1108" s="1"/>
  <c r="D1085"/>
  <c r="A1085"/>
  <c r="G1084"/>
  <c r="F1084"/>
  <c r="H1107" s="1"/>
  <c r="E1084"/>
  <c r="I1107" s="1"/>
  <c r="D1084"/>
  <c r="E1107" s="1"/>
  <c r="A1084"/>
  <c r="G1083"/>
  <c r="F1083"/>
  <c r="H1106" s="1"/>
  <c r="E1083"/>
  <c r="I1106" s="1"/>
  <c r="D1083"/>
  <c r="A1083"/>
  <c r="G1082"/>
  <c r="F1082"/>
  <c r="H1105" s="1"/>
  <c r="E1082"/>
  <c r="I1105" s="1"/>
  <c r="D1082"/>
  <c r="E1105" s="1"/>
  <c r="A1082"/>
  <c r="G1081"/>
  <c r="F1081"/>
  <c r="H1104" s="1"/>
  <c r="E1081"/>
  <c r="I1104" s="1"/>
  <c r="D1081"/>
  <c r="A1081"/>
  <c r="G1080"/>
  <c r="F1080"/>
  <c r="H1103" s="1"/>
  <c r="E1080"/>
  <c r="I1103" s="1"/>
  <c r="D1080"/>
  <c r="E1103" s="1"/>
  <c r="A1080"/>
  <c r="G1079"/>
  <c r="F1079"/>
  <c r="H1102" s="1"/>
  <c r="E1079"/>
  <c r="I1102" s="1"/>
  <c r="D1079"/>
  <c r="A1079"/>
  <c r="G1078"/>
  <c r="F1078"/>
  <c r="H1101" s="1"/>
  <c r="E1078"/>
  <c r="I1101" s="1"/>
  <c r="D1078"/>
  <c r="E1101" s="1"/>
  <c r="A1078"/>
  <c r="G1077"/>
  <c r="F1077"/>
  <c r="H1100" s="1"/>
  <c r="E1077"/>
  <c r="I1100" s="1"/>
  <c r="D1077"/>
  <c r="A1077"/>
  <c r="G1076"/>
  <c r="F1076"/>
  <c r="H1099" s="1"/>
  <c r="E1076"/>
  <c r="I1099" s="1"/>
  <c r="D1076"/>
  <c r="E1099" s="1"/>
  <c r="A1076"/>
  <c r="G1075"/>
  <c r="F1075"/>
  <c r="H1098" s="1"/>
  <c r="E1075"/>
  <c r="I1098" s="1"/>
  <c r="D1075"/>
  <c r="A1075"/>
  <c r="G1074"/>
  <c r="F1074"/>
  <c r="H1111" s="1"/>
  <c r="E1074"/>
  <c r="I1111" s="1"/>
  <c r="D1074"/>
  <c r="E1111" s="1"/>
  <c r="A1074"/>
  <c r="G1073"/>
  <c r="D1114" s="1"/>
  <c r="F1073"/>
  <c r="H1114" s="1"/>
  <c r="E1073"/>
  <c r="I1114" s="1"/>
  <c r="D1073"/>
  <c r="A1073"/>
  <c r="G1072"/>
  <c r="D1113" s="1"/>
  <c r="F1072"/>
  <c r="E1072"/>
  <c r="I1113" s="1"/>
  <c r="D1072"/>
  <c r="A1072"/>
  <c r="C1067"/>
  <c r="C1066"/>
  <c r="C1064"/>
  <c r="C1062"/>
  <c r="C1061"/>
  <c r="C1060"/>
  <c r="C1059"/>
  <c r="C1058"/>
  <c r="C1057"/>
  <c r="C1056"/>
  <c r="C1055"/>
  <c r="C1054"/>
  <c r="C1053"/>
  <c r="C1052"/>
  <c r="C1051"/>
  <c r="A1051"/>
  <c r="A1052" s="1"/>
  <c r="A1053" s="1"/>
  <c r="A1054" s="1"/>
  <c r="A1055" s="1"/>
  <c r="A1056" s="1"/>
  <c r="C1050"/>
  <c r="O1039"/>
  <c r="N1039"/>
  <c r="M1039"/>
  <c r="L1039"/>
  <c r="H1039"/>
  <c r="C1039"/>
  <c r="A1042" s="1"/>
  <c r="G1038"/>
  <c r="F1038"/>
  <c r="H1062" s="1"/>
  <c r="E1038"/>
  <c r="I1062" s="1"/>
  <c r="D1038"/>
  <c r="E1062" s="1"/>
  <c r="A1038"/>
  <c r="G1037"/>
  <c r="F1037"/>
  <c r="H1061" s="1"/>
  <c r="E1037"/>
  <c r="I1061" s="1"/>
  <c r="D1037"/>
  <c r="E1061" s="1"/>
  <c r="A1037"/>
  <c r="G1036"/>
  <c r="F1036"/>
  <c r="H1060" s="1"/>
  <c r="E1036"/>
  <c r="I1060" s="1"/>
  <c r="D1036"/>
  <c r="E1060" s="1"/>
  <c r="A1036"/>
  <c r="G1035"/>
  <c r="F1035"/>
  <c r="H1059" s="1"/>
  <c r="E1035"/>
  <c r="I1059" s="1"/>
  <c r="D1035"/>
  <c r="E1059" s="1"/>
  <c r="A1035"/>
  <c r="G1034"/>
  <c r="F1034"/>
  <c r="H1058" s="1"/>
  <c r="E1034"/>
  <c r="I1058" s="1"/>
  <c r="D1034"/>
  <c r="E1058" s="1"/>
  <c r="A1034"/>
  <c r="G1033"/>
  <c r="F1033"/>
  <c r="H1057" s="1"/>
  <c r="E1033"/>
  <c r="I1057" s="1"/>
  <c r="D1033"/>
  <c r="E1057" s="1"/>
  <c r="A1033"/>
  <c r="G1032"/>
  <c r="F1032"/>
  <c r="H1056" s="1"/>
  <c r="E1032"/>
  <c r="I1056" s="1"/>
  <c r="D1032"/>
  <c r="E1056" s="1"/>
  <c r="A1032"/>
  <c r="G1031"/>
  <c r="F1031"/>
  <c r="H1055" s="1"/>
  <c r="E1031"/>
  <c r="I1055" s="1"/>
  <c r="D1031"/>
  <c r="E1055" s="1"/>
  <c r="A1031"/>
  <c r="G1030"/>
  <c r="F1030"/>
  <c r="H1054" s="1"/>
  <c r="E1030"/>
  <c r="I1054" s="1"/>
  <c r="D1030"/>
  <c r="E1054" s="1"/>
  <c r="A1030"/>
  <c r="G1029"/>
  <c r="F1029"/>
  <c r="H1053" s="1"/>
  <c r="E1029"/>
  <c r="I1053" s="1"/>
  <c r="D1029"/>
  <c r="E1053" s="1"/>
  <c r="A1029"/>
  <c r="G1028"/>
  <c r="F1028"/>
  <c r="H1052" s="1"/>
  <c r="E1028"/>
  <c r="I1052" s="1"/>
  <c r="D1028"/>
  <c r="E1052" s="1"/>
  <c r="A1028"/>
  <c r="G1027"/>
  <c r="F1027"/>
  <c r="H1051" s="1"/>
  <c r="E1027"/>
  <c r="I1051" s="1"/>
  <c r="D1027"/>
  <c r="E1051" s="1"/>
  <c r="A1027"/>
  <c r="G1026"/>
  <c r="F1026"/>
  <c r="H1050" s="1"/>
  <c r="E1026"/>
  <c r="I1050" s="1"/>
  <c r="D1026"/>
  <c r="E1050" s="1"/>
  <c r="A1026"/>
  <c r="G1025"/>
  <c r="F1025"/>
  <c r="H1064" s="1"/>
  <c r="E1025"/>
  <c r="I1064" s="1"/>
  <c r="D1025"/>
  <c r="E1064" s="1"/>
  <c r="A1025"/>
  <c r="G1024"/>
  <c r="D1067" s="1"/>
  <c r="F1024"/>
  <c r="H1067" s="1"/>
  <c r="E1024"/>
  <c r="I1067" s="1"/>
  <c r="D1024"/>
  <c r="A1024"/>
  <c r="G1023"/>
  <c r="F1023"/>
  <c r="E1023"/>
  <c r="D1023"/>
  <c r="A1023"/>
  <c r="C1018"/>
  <c r="C1017"/>
  <c r="C1015"/>
  <c r="C1013"/>
  <c r="C1012"/>
  <c r="C1011"/>
  <c r="C1010"/>
  <c r="C1009"/>
  <c r="C1008"/>
  <c r="C1007"/>
  <c r="C1006"/>
  <c r="C1005"/>
  <c r="C1004"/>
  <c r="A1004"/>
  <c r="A1005" s="1"/>
  <c r="A1006" s="1"/>
  <c r="A1007" s="1"/>
  <c r="A1008" s="1"/>
  <c r="C1003"/>
  <c r="O992"/>
  <c r="N992"/>
  <c r="M992"/>
  <c r="L992"/>
  <c r="H992"/>
  <c r="C992"/>
  <c r="A995" s="1"/>
  <c r="G991"/>
  <c r="F991"/>
  <c r="H1013" s="1"/>
  <c r="E991"/>
  <c r="I1013" s="1"/>
  <c r="D991"/>
  <c r="E1013" s="1"/>
  <c r="A991"/>
  <c r="G990"/>
  <c r="F990"/>
  <c r="H1012" s="1"/>
  <c r="E990"/>
  <c r="I1012" s="1"/>
  <c r="D990"/>
  <c r="E1012" s="1"/>
  <c r="A990"/>
  <c r="G989"/>
  <c r="F989"/>
  <c r="H1011" s="1"/>
  <c r="E989"/>
  <c r="I1011" s="1"/>
  <c r="D989"/>
  <c r="E1011" s="1"/>
  <c r="A989"/>
  <c r="G988"/>
  <c r="F988"/>
  <c r="H1010" s="1"/>
  <c r="E988"/>
  <c r="I1010" s="1"/>
  <c r="D988"/>
  <c r="E1010" s="1"/>
  <c r="A988"/>
  <c r="G987"/>
  <c r="F987"/>
  <c r="H1009" s="1"/>
  <c r="E987"/>
  <c r="I1009" s="1"/>
  <c r="D987"/>
  <c r="E1009" s="1"/>
  <c r="A987"/>
  <c r="G986"/>
  <c r="F986"/>
  <c r="H1008" s="1"/>
  <c r="E986"/>
  <c r="I1008" s="1"/>
  <c r="D986"/>
  <c r="E1008" s="1"/>
  <c r="A986"/>
  <c r="G985"/>
  <c r="F985"/>
  <c r="H1007" s="1"/>
  <c r="E985"/>
  <c r="I1007" s="1"/>
  <c r="D985"/>
  <c r="E1007" s="1"/>
  <c r="A985"/>
  <c r="G984"/>
  <c r="F984"/>
  <c r="H1006" s="1"/>
  <c r="E984"/>
  <c r="I1006" s="1"/>
  <c r="D984"/>
  <c r="E1006" s="1"/>
  <c r="A984"/>
  <c r="G983"/>
  <c r="F983"/>
  <c r="H1005" s="1"/>
  <c r="E983"/>
  <c r="I1005" s="1"/>
  <c r="D983"/>
  <c r="E1005" s="1"/>
  <c r="A983"/>
  <c r="G982"/>
  <c r="F982"/>
  <c r="H1004" s="1"/>
  <c r="E982"/>
  <c r="I1004" s="1"/>
  <c r="D982"/>
  <c r="E1004" s="1"/>
  <c r="A982"/>
  <c r="G981"/>
  <c r="F981"/>
  <c r="H1003" s="1"/>
  <c r="E981"/>
  <c r="I1003" s="1"/>
  <c r="D981"/>
  <c r="E1003" s="1"/>
  <c r="A981"/>
  <c r="G980"/>
  <c r="F980"/>
  <c r="H1015" s="1"/>
  <c r="E980"/>
  <c r="I1015" s="1"/>
  <c r="D980"/>
  <c r="E1015" s="1"/>
  <c r="A980"/>
  <c r="G979"/>
  <c r="D1018" s="1"/>
  <c r="F979"/>
  <c r="H1018" s="1"/>
  <c r="E979"/>
  <c r="I1018" s="1"/>
  <c r="D979"/>
  <c r="A979"/>
  <c r="G978"/>
  <c r="D1017" s="1"/>
  <c r="F978"/>
  <c r="H1017" s="1"/>
  <c r="E978"/>
  <c r="I1017" s="1"/>
  <c r="D978"/>
  <c r="A978"/>
  <c r="C972"/>
  <c r="C971"/>
  <c r="C969"/>
  <c r="C967"/>
  <c r="C966"/>
  <c r="C965"/>
  <c r="C964"/>
  <c r="C963"/>
  <c r="C962"/>
  <c r="C961"/>
  <c r="C960"/>
  <c r="C959"/>
  <c r="C958"/>
  <c r="A958"/>
  <c r="A959" s="1"/>
  <c r="A960" s="1"/>
  <c r="A961" s="1"/>
  <c r="A962" s="1"/>
  <c r="C957"/>
  <c r="O946"/>
  <c r="N946"/>
  <c r="M946"/>
  <c r="L946"/>
  <c r="H946"/>
  <c r="C946"/>
  <c r="A949" s="1"/>
  <c r="G945"/>
  <c r="F945"/>
  <c r="H967" s="1"/>
  <c r="E945"/>
  <c r="I967" s="1"/>
  <c r="D945"/>
  <c r="E967" s="1"/>
  <c r="A945"/>
  <c r="G944"/>
  <c r="F944"/>
  <c r="H966" s="1"/>
  <c r="E944"/>
  <c r="I966" s="1"/>
  <c r="D944"/>
  <c r="E966" s="1"/>
  <c r="A944"/>
  <c r="G943"/>
  <c r="F943"/>
  <c r="H965" s="1"/>
  <c r="E943"/>
  <c r="I965" s="1"/>
  <c r="D943"/>
  <c r="E965" s="1"/>
  <c r="A943"/>
  <c r="G942"/>
  <c r="F942"/>
  <c r="H964" s="1"/>
  <c r="E942"/>
  <c r="I964" s="1"/>
  <c r="D942"/>
  <c r="E964" s="1"/>
  <c r="A942"/>
  <c r="G941"/>
  <c r="F941"/>
  <c r="H963" s="1"/>
  <c r="E941"/>
  <c r="I963" s="1"/>
  <c r="D941"/>
  <c r="E963" s="1"/>
  <c r="A941"/>
  <c r="G940"/>
  <c r="F940"/>
  <c r="H962" s="1"/>
  <c r="E940"/>
  <c r="I962" s="1"/>
  <c r="D940"/>
  <c r="E962" s="1"/>
  <c r="A940"/>
  <c r="G939"/>
  <c r="F939"/>
  <c r="H961" s="1"/>
  <c r="E939"/>
  <c r="I961" s="1"/>
  <c r="D939"/>
  <c r="E961" s="1"/>
  <c r="A939"/>
  <c r="G938"/>
  <c r="F938"/>
  <c r="H960" s="1"/>
  <c r="E938"/>
  <c r="I960" s="1"/>
  <c r="D938"/>
  <c r="E960" s="1"/>
  <c r="A938"/>
  <c r="G937"/>
  <c r="F937"/>
  <c r="H959" s="1"/>
  <c r="E937"/>
  <c r="I959" s="1"/>
  <c r="D937"/>
  <c r="E959" s="1"/>
  <c r="A937"/>
  <c r="G936"/>
  <c r="F936"/>
  <c r="H958" s="1"/>
  <c r="E936"/>
  <c r="I958" s="1"/>
  <c r="D936"/>
  <c r="E958" s="1"/>
  <c r="A936"/>
  <c r="G935"/>
  <c r="F935"/>
  <c r="H957" s="1"/>
  <c r="E935"/>
  <c r="I957" s="1"/>
  <c r="D935"/>
  <c r="E957" s="1"/>
  <c r="A935"/>
  <c r="G934"/>
  <c r="F934"/>
  <c r="H969" s="1"/>
  <c r="E934"/>
  <c r="I969" s="1"/>
  <c r="D934"/>
  <c r="E969" s="1"/>
  <c r="A934"/>
  <c r="G933"/>
  <c r="D972" s="1"/>
  <c r="F933"/>
  <c r="H972" s="1"/>
  <c r="E933"/>
  <c r="I972" s="1"/>
  <c r="D933"/>
  <c r="A933"/>
  <c r="G932"/>
  <c r="D971" s="1"/>
  <c r="F932"/>
  <c r="H971" s="1"/>
  <c r="E932"/>
  <c r="I971" s="1"/>
  <c r="D932"/>
  <c r="A932"/>
  <c r="C927"/>
  <c r="C926"/>
  <c r="C924"/>
  <c r="C922"/>
  <c r="C921"/>
  <c r="C920"/>
  <c r="C919"/>
  <c r="C918"/>
  <c r="C917"/>
  <c r="C916"/>
  <c r="C915"/>
  <c r="C914"/>
  <c r="A914"/>
  <c r="A915" s="1"/>
  <c r="A916" s="1"/>
  <c r="A917" s="1"/>
  <c r="A918" s="1"/>
  <c r="C913"/>
  <c r="O902"/>
  <c r="N902"/>
  <c r="M902"/>
  <c r="L902"/>
  <c r="H902"/>
  <c r="C902"/>
  <c r="A905" s="1"/>
  <c r="G901"/>
  <c r="F901"/>
  <c r="H922" s="1"/>
  <c r="E901"/>
  <c r="I922" s="1"/>
  <c r="D901"/>
  <c r="E922" s="1"/>
  <c r="A901"/>
  <c r="G900"/>
  <c r="F900"/>
  <c r="H921" s="1"/>
  <c r="E900"/>
  <c r="I921" s="1"/>
  <c r="D900"/>
  <c r="A900"/>
  <c r="G899"/>
  <c r="F899"/>
  <c r="H920" s="1"/>
  <c r="E899"/>
  <c r="I920" s="1"/>
  <c r="D899"/>
  <c r="E920" s="1"/>
  <c r="A899"/>
  <c r="G898"/>
  <c r="F898"/>
  <c r="H919" s="1"/>
  <c r="E898"/>
  <c r="I919" s="1"/>
  <c r="D898"/>
  <c r="A898"/>
  <c r="G897"/>
  <c r="F897"/>
  <c r="H918" s="1"/>
  <c r="E897"/>
  <c r="I918" s="1"/>
  <c r="D897"/>
  <c r="E918" s="1"/>
  <c r="A897"/>
  <c r="G896"/>
  <c r="F896"/>
  <c r="H917" s="1"/>
  <c r="E896"/>
  <c r="I917" s="1"/>
  <c r="D896"/>
  <c r="A896"/>
  <c r="G895"/>
  <c r="F895"/>
  <c r="H916" s="1"/>
  <c r="E895"/>
  <c r="I916" s="1"/>
  <c r="D895"/>
  <c r="E916" s="1"/>
  <c r="A895"/>
  <c r="G894"/>
  <c r="F894"/>
  <c r="H915" s="1"/>
  <c r="E894"/>
  <c r="I915" s="1"/>
  <c r="D894"/>
  <c r="A894"/>
  <c r="G893"/>
  <c r="F893"/>
  <c r="H914" s="1"/>
  <c r="E893"/>
  <c r="I914" s="1"/>
  <c r="D893"/>
  <c r="E914" s="1"/>
  <c r="A893"/>
  <c r="G892"/>
  <c r="F892"/>
  <c r="H913" s="1"/>
  <c r="E892"/>
  <c r="I913" s="1"/>
  <c r="D892"/>
  <c r="A892"/>
  <c r="G891"/>
  <c r="F891"/>
  <c r="H924" s="1"/>
  <c r="E891"/>
  <c r="I924" s="1"/>
  <c r="D891"/>
  <c r="E924" s="1"/>
  <c r="A891"/>
  <c r="G890"/>
  <c r="D927" s="1"/>
  <c r="F890"/>
  <c r="H927" s="1"/>
  <c r="E890"/>
  <c r="I927" s="1"/>
  <c r="D890"/>
  <c r="A890"/>
  <c r="G889"/>
  <c r="D926" s="1"/>
  <c r="F889"/>
  <c r="E889"/>
  <c r="I926" s="1"/>
  <c r="D889"/>
  <c r="A889"/>
  <c r="C883"/>
  <c r="C882"/>
  <c r="C880"/>
  <c r="C878"/>
  <c r="C877"/>
  <c r="C876"/>
  <c r="C875"/>
  <c r="C874"/>
  <c r="C873"/>
  <c r="C872"/>
  <c r="C871"/>
  <c r="C870"/>
  <c r="A870"/>
  <c r="A871" s="1"/>
  <c r="A872" s="1"/>
  <c r="A873" s="1"/>
  <c r="A874" s="1"/>
  <c r="C869"/>
  <c r="O858"/>
  <c r="M858"/>
  <c r="L858"/>
  <c r="C858"/>
  <c r="A861" s="1"/>
  <c r="G857"/>
  <c r="F857"/>
  <c r="H878" s="1"/>
  <c r="E857"/>
  <c r="I878" s="1"/>
  <c r="D857"/>
  <c r="E878" s="1"/>
  <c r="A857"/>
  <c r="G856"/>
  <c r="F856"/>
  <c r="H877" s="1"/>
  <c r="E856"/>
  <c r="I877" s="1"/>
  <c r="D856"/>
  <c r="E877" s="1"/>
  <c r="A856"/>
  <c r="G855"/>
  <c r="F855"/>
  <c r="H876" s="1"/>
  <c r="E855"/>
  <c r="I876" s="1"/>
  <c r="D855"/>
  <c r="E876" s="1"/>
  <c r="A855"/>
  <c r="N854"/>
  <c r="N858" s="1"/>
  <c r="H854"/>
  <c r="G854"/>
  <c r="F854"/>
  <c r="H875" s="1"/>
  <c r="E854"/>
  <c r="I875" s="1"/>
  <c r="D854"/>
  <c r="A854"/>
  <c r="H853"/>
  <c r="G853"/>
  <c r="F853"/>
  <c r="H874" s="1"/>
  <c r="E853"/>
  <c r="I874" s="1"/>
  <c r="D853"/>
  <c r="E874" s="1"/>
  <c r="A853"/>
  <c r="G852"/>
  <c r="F852"/>
  <c r="H873" s="1"/>
  <c r="E852"/>
  <c r="I873" s="1"/>
  <c r="D852"/>
  <c r="A852"/>
  <c r="G851"/>
  <c r="F851"/>
  <c r="H872" s="1"/>
  <c r="E851"/>
  <c r="I872" s="1"/>
  <c r="D851"/>
  <c r="E872" s="1"/>
  <c r="A851"/>
  <c r="G850"/>
  <c r="F850"/>
  <c r="H871" s="1"/>
  <c r="E850"/>
  <c r="I871" s="1"/>
  <c r="D850"/>
  <c r="A850"/>
  <c r="G849"/>
  <c r="F849"/>
  <c r="H870" s="1"/>
  <c r="E849"/>
  <c r="I870" s="1"/>
  <c r="D849"/>
  <c r="E870" s="1"/>
  <c r="A849"/>
  <c r="G848"/>
  <c r="F848"/>
  <c r="H869" s="1"/>
  <c r="E848"/>
  <c r="I869" s="1"/>
  <c r="D848"/>
  <c r="A848"/>
  <c r="G847"/>
  <c r="F847"/>
  <c r="H880" s="1"/>
  <c r="E847"/>
  <c r="I880" s="1"/>
  <c r="D847"/>
  <c r="E880" s="1"/>
  <c r="A847"/>
  <c r="G846"/>
  <c r="D883" s="1"/>
  <c r="F846"/>
  <c r="H883" s="1"/>
  <c r="E846"/>
  <c r="I883" s="1"/>
  <c r="D846"/>
  <c r="A846"/>
  <c r="G845"/>
  <c r="D882" s="1"/>
  <c r="F845"/>
  <c r="H882" s="1"/>
  <c r="E845"/>
  <c r="I882" s="1"/>
  <c r="D845"/>
  <c r="A845"/>
  <c r="C838"/>
  <c r="C837"/>
  <c r="C835"/>
  <c r="C833"/>
  <c r="C832"/>
  <c r="C831"/>
  <c r="C830"/>
  <c r="C829"/>
  <c r="C828"/>
  <c r="C827"/>
  <c r="C826"/>
  <c r="C825"/>
  <c r="C824"/>
  <c r="A824"/>
  <c r="A825" s="1"/>
  <c r="A826" s="1"/>
  <c r="A827" s="1"/>
  <c r="A828" s="1"/>
  <c r="C823"/>
  <c r="O812"/>
  <c r="N812"/>
  <c r="M812"/>
  <c r="L812"/>
  <c r="H812"/>
  <c r="C812"/>
  <c r="A815" s="1"/>
  <c r="G811"/>
  <c r="F811"/>
  <c r="H833" s="1"/>
  <c r="E811"/>
  <c r="I833" s="1"/>
  <c r="D811"/>
  <c r="E833" s="1"/>
  <c r="A811"/>
  <c r="G810"/>
  <c r="F810"/>
  <c r="H832" s="1"/>
  <c r="E810"/>
  <c r="I832" s="1"/>
  <c r="D810"/>
  <c r="E832" s="1"/>
  <c r="A810"/>
  <c r="G809"/>
  <c r="F809"/>
  <c r="H831" s="1"/>
  <c r="E809"/>
  <c r="I831" s="1"/>
  <c r="D809"/>
  <c r="E831" s="1"/>
  <c r="A809"/>
  <c r="G808"/>
  <c r="F808"/>
  <c r="H830" s="1"/>
  <c r="E808"/>
  <c r="I830" s="1"/>
  <c r="D808"/>
  <c r="E830" s="1"/>
  <c r="A808"/>
  <c r="G807"/>
  <c r="F807"/>
  <c r="H829" s="1"/>
  <c r="E807"/>
  <c r="I829" s="1"/>
  <c r="D807"/>
  <c r="E829" s="1"/>
  <c r="A807"/>
  <c r="G806"/>
  <c r="F806"/>
  <c r="H828" s="1"/>
  <c r="E806"/>
  <c r="I828" s="1"/>
  <c r="D806"/>
  <c r="E828" s="1"/>
  <c r="A806"/>
  <c r="G805"/>
  <c r="F805"/>
  <c r="H826" s="1"/>
  <c r="E805"/>
  <c r="I826" s="1"/>
  <c r="D805"/>
  <c r="E826" s="1"/>
  <c r="A805"/>
  <c r="G804"/>
  <c r="F804"/>
  <c r="H825" s="1"/>
  <c r="E804"/>
  <c r="I825" s="1"/>
  <c r="D804"/>
  <c r="E825" s="1"/>
  <c r="A804"/>
  <c r="G803"/>
  <c r="F803"/>
  <c r="H827" s="1"/>
  <c r="E803"/>
  <c r="I827" s="1"/>
  <c r="D803"/>
  <c r="E827" s="1"/>
  <c r="A803"/>
  <c r="G802"/>
  <c r="F802"/>
  <c r="H824" s="1"/>
  <c r="E802"/>
  <c r="I824" s="1"/>
  <c r="D802"/>
  <c r="E824" s="1"/>
  <c r="A802"/>
  <c r="G801"/>
  <c r="F801"/>
  <c r="H823" s="1"/>
  <c r="E801"/>
  <c r="I823" s="1"/>
  <c r="D801"/>
  <c r="A801"/>
  <c r="G800"/>
  <c r="F800"/>
  <c r="H835" s="1"/>
  <c r="E800"/>
  <c r="I835" s="1"/>
  <c r="D800"/>
  <c r="E835" s="1"/>
  <c r="A800"/>
  <c r="G799"/>
  <c r="D838" s="1"/>
  <c r="F799"/>
  <c r="H838" s="1"/>
  <c r="E799"/>
  <c r="I838" s="1"/>
  <c r="D799"/>
  <c r="A799"/>
  <c r="G798"/>
  <c r="D837" s="1"/>
  <c r="F798"/>
  <c r="H837" s="1"/>
  <c r="E798"/>
  <c r="I837" s="1"/>
  <c r="D798"/>
  <c r="A798"/>
  <c r="C791"/>
  <c r="C790"/>
  <c r="C788"/>
  <c r="C786"/>
  <c r="C785"/>
  <c r="C784"/>
  <c r="C783"/>
  <c r="C782"/>
  <c r="C781"/>
  <c r="C780"/>
  <c r="C779"/>
  <c r="C778"/>
  <c r="C777"/>
  <c r="A777"/>
  <c r="A778" s="1"/>
  <c r="A779" s="1"/>
  <c r="A780" s="1"/>
  <c r="A781" s="1"/>
  <c r="A782" s="1"/>
  <c r="A783" s="1"/>
  <c r="A784" s="1"/>
  <c r="A785" s="1"/>
  <c r="A786" s="1"/>
  <c r="A788" s="1"/>
  <c r="A790" s="1"/>
  <c r="A791" s="1"/>
  <c r="C776"/>
  <c r="O765"/>
  <c r="N765"/>
  <c r="M765"/>
  <c r="L765"/>
  <c r="H765"/>
  <c r="C765"/>
  <c r="A768" s="1"/>
  <c r="G764"/>
  <c r="F764"/>
  <c r="H786" s="1"/>
  <c r="E764"/>
  <c r="I786" s="1"/>
  <c r="D764"/>
  <c r="A764"/>
  <c r="G763"/>
  <c r="F763"/>
  <c r="H785" s="1"/>
  <c r="E763"/>
  <c r="I785" s="1"/>
  <c r="D763"/>
  <c r="A763"/>
  <c r="G762"/>
  <c r="F762"/>
  <c r="H784" s="1"/>
  <c r="E762"/>
  <c r="I784" s="1"/>
  <c r="D762"/>
  <c r="E784" s="1"/>
  <c r="A762"/>
  <c r="G761"/>
  <c r="F761"/>
  <c r="H783" s="1"/>
  <c r="E761"/>
  <c r="I783" s="1"/>
  <c r="D761"/>
  <c r="A761"/>
  <c r="G760"/>
  <c r="F760"/>
  <c r="H782" s="1"/>
  <c r="E760"/>
  <c r="I782" s="1"/>
  <c r="D760"/>
  <c r="A760"/>
  <c r="G759"/>
  <c r="F759"/>
  <c r="H781" s="1"/>
  <c r="E759"/>
  <c r="I781" s="1"/>
  <c r="D759"/>
  <c r="A759"/>
  <c r="G758"/>
  <c r="F758"/>
  <c r="H780" s="1"/>
  <c r="E758"/>
  <c r="I780" s="1"/>
  <c r="D758"/>
  <c r="A758"/>
  <c r="G757"/>
  <c r="F757"/>
  <c r="H779" s="1"/>
  <c r="E757"/>
  <c r="I779" s="1"/>
  <c r="D757"/>
  <c r="A757"/>
  <c r="G756"/>
  <c r="F756"/>
  <c r="H778" s="1"/>
  <c r="E756"/>
  <c r="I778" s="1"/>
  <c r="D756"/>
  <c r="A756"/>
  <c r="G755"/>
  <c r="F755"/>
  <c r="H777" s="1"/>
  <c r="E755"/>
  <c r="I777" s="1"/>
  <c r="D755"/>
  <c r="A755"/>
  <c r="G754"/>
  <c r="F754"/>
  <c r="H776" s="1"/>
  <c r="E754"/>
  <c r="I776" s="1"/>
  <c r="D754"/>
  <c r="E776" s="1"/>
  <c r="A754"/>
  <c r="G753"/>
  <c r="F753"/>
  <c r="H788" s="1"/>
  <c r="E753"/>
  <c r="I788" s="1"/>
  <c r="D753"/>
  <c r="A753"/>
  <c r="G752"/>
  <c r="D791" s="1"/>
  <c r="F752"/>
  <c r="H791" s="1"/>
  <c r="E752"/>
  <c r="I791" s="1"/>
  <c r="D752"/>
  <c r="A752"/>
  <c r="G751"/>
  <c r="F751"/>
  <c r="E751"/>
  <c r="I790" s="1"/>
  <c r="D751"/>
  <c r="A751"/>
  <c r="C745"/>
  <c r="C744"/>
  <c r="C742"/>
  <c r="C740"/>
  <c r="C739"/>
  <c r="C738"/>
  <c r="C737"/>
  <c r="C736"/>
  <c r="C735"/>
  <c r="C734"/>
  <c r="C733"/>
  <c r="C732"/>
  <c r="C731"/>
  <c r="A731"/>
  <c r="A732" s="1"/>
  <c r="A733" s="1"/>
  <c r="A734" s="1"/>
  <c r="A735" s="1"/>
  <c r="A736" s="1"/>
  <c r="A737" s="1"/>
  <c r="A738" s="1"/>
  <c r="A739" s="1"/>
  <c r="A740" s="1"/>
  <c r="A742" s="1"/>
  <c r="A744" s="1"/>
  <c r="A745" s="1"/>
  <c r="C730"/>
  <c r="O719"/>
  <c r="N719"/>
  <c r="M719"/>
  <c r="L719"/>
  <c r="H719"/>
  <c r="C719"/>
  <c r="A722" s="1"/>
  <c r="G718"/>
  <c r="F718"/>
  <c r="H740" s="1"/>
  <c r="E718"/>
  <c r="I740" s="1"/>
  <c r="D718"/>
  <c r="A718"/>
  <c r="G717"/>
  <c r="F717"/>
  <c r="H739" s="1"/>
  <c r="E717"/>
  <c r="I739" s="1"/>
  <c r="D717"/>
  <c r="A717"/>
  <c r="G716"/>
  <c r="F716"/>
  <c r="H738" s="1"/>
  <c r="E716"/>
  <c r="I738" s="1"/>
  <c r="D716"/>
  <c r="A716"/>
  <c r="G715"/>
  <c r="F715"/>
  <c r="H737" s="1"/>
  <c r="E715"/>
  <c r="I737" s="1"/>
  <c r="D715"/>
  <c r="A715"/>
  <c r="G714"/>
  <c r="F714"/>
  <c r="H736" s="1"/>
  <c r="E714"/>
  <c r="I736" s="1"/>
  <c r="D714"/>
  <c r="A714"/>
  <c r="G713"/>
  <c r="F713"/>
  <c r="H735" s="1"/>
  <c r="E713"/>
  <c r="I735" s="1"/>
  <c r="D713"/>
  <c r="E735" s="1"/>
  <c r="A713"/>
  <c r="G712"/>
  <c r="F712"/>
  <c r="H734" s="1"/>
  <c r="E712"/>
  <c r="I734" s="1"/>
  <c r="D712"/>
  <c r="A712"/>
  <c r="G711"/>
  <c r="F711"/>
  <c r="H733" s="1"/>
  <c r="E711"/>
  <c r="I733" s="1"/>
  <c r="D711"/>
  <c r="E733" s="1"/>
  <c r="A711"/>
  <c r="G710"/>
  <c r="F710"/>
  <c r="H732" s="1"/>
  <c r="E710"/>
  <c r="I732" s="1"/>
  <c r="D710"/>
  <c r="A710"/>
  <c r="G709"/>
  <c r="F709"/>
  <c r="H731" s="1"/>
  <c r="E709"/>
  <c r="I731" s="1"/>
  <c r="D709"/>
  <c r="E731" s="1"/>
  <c r="A709"/>
  <c r="G708"/>
  <c r="F708"/>
  <c r="H730" s="1"/>
  <c r="E708"/>
  <c r="I730" s="1"/>
  <c r="D708"/>
  <c r="A708"/>
  <c r="G707"/>
  <c r="F707"/>
  <c r="H742" s="1"/>
  <c r="E707"/>
  <c r="I742" s="1"/>
  <c r="D707"/>
  <c r="E742" s="1"/>
  <c r="A707"/>
  <c r="G706"/>
  <c r="D745" s="1"/>
  <c r="F706"/>
  <c r="H745" s="1"/>
  <c r="E706"/>
  <c r="I745" s="1"/>
  <c r="D706"/>
  <c r="A706"/>
  <c r="G705"/>
  <c r="F705"/>
  <c r="H744" s="1"/>
  <c r="E705"/>
  <c r="D705"/>
  <c r="A705"/>
  <c r="C699"/>
  <c r="C698"/>
  <c r="C696"/>
  <c r="C694"/>
  <c r="C693"/>
  <c r="C692"/>
  <c r="C691"/>
  <c r="C690"/>
  <c r="C689"/>
  <c r="C688"/>
  <c r="C687"/>
  <c r="C686"/>
  <c r="C685"/>
  <c r="C684"/>
  <c r="C683"/>
  <c r="A683"/>
  <c r="A684" s="1"/>
  <c r="A685" s="1"/>
  <c r="A686" s="1"/>
  <c r="A687" s="1"/>
  <c r="A688" s="1"/>
  <c r="A689" s="1"/>
  <c r="A690" s="1"/>
  <c r="A691" s="1"/>
  <c r="A692" s="1"/>
  <c r="A693" s="1"/>
  <c r="A694" s="1"/>
  <c r="A696" s="1"/>
  <c r="A698" s="1"/>
  <c r="A699" s="1"/>
  <c r="C682"/>
  <c r="O671"/>
  <c r="N671"/>
  <c r="M671"/>
  <c r="L671"/>
  <c r="H671"/>
  <c r="C671"/>
  <c r="A674" s="1"/>
  <c r="G670"/>
  <c r="F670"/>
  <c r="H694" s="1"/>
  <c r="E670"/>
  <c r="I694" s="1"/>
  <c r="D670"/>
  <c r="E694" s="1"/>
  <c r="A670"/>
  <c r="G669"/>
  <c r="F669"/>
  <c r="H693" s="1"/>
  <c r="E669"/>
  <c r="I693" s="1"/>
  <c r="D669"/>
  <c r="A669"/>
  <c r="G668"/>
  <c r="F668"/>
  <c r="H692" s="1"/>
  <c r="E668"/>
  <c r="I692" s="1"/>
  <c r="D668"/>
  <c r="E692" s="1"/>
  <c r="A668"/>
  <c r="G667"/>
  <c r="F667"/>
  <c r="H691" s="1"/>
  <c r="E667"/>
  <c r="I691" s="1"/>
  <c r="D667"/>
  <c r="A667"/>
  <c r="F666"/>
  <c r="H690" s="1"/>
  <c r="E666"/>
  <c r="I690" s="1"/>
  <c r="D666"/>
  <c r="E690" s="1"/>
  <c r="A666"/>
  <c r="G665"/>
  <c r="F665"/>
  <c r="H689" s="1"/>
  <c r="E665"/>
  <c r="I689" s="1"/>
  <c r="D665"/>
  <c r="E689" s="1"/>
  <c r="A665"/>
  <c r="G664"/>
  <c r="F664"/>
  <c r="H688" s="1"/>
  <c r="E664"/>
  <c r="I688" s="1"/>
  <c r="D664"/>
  <c r="E688" s="1"/>
  <c r="A664"/>
  <c r="G663"/>
  <c r="F663"/>
  <c r="H687" s="1"/>
  <c r="E663"/>
  <c r="I687" s="1"/>
  <c r="D663"/>
  <c r="E687" s="1"/>
  <c r="A663"/>
  <c r="G662"/>
  <c r="F662"/>
  <c r="H686" s="1"/>
  <c r="E662"/>
  <c r="I686" s="1"/>
  <c r="D662"/>
  <c r="E686" s="1"/>
  <c r="A662"/>
  <c r="G661"/>
  <c r="F661"/>
  <c r="H685" s="1"/>
  <c r="E661"/>
  <c r="I685" s="1"/>
  <c r="D661"/>
  <c r="E685" s="1"/>
  <c r="A661"/>
  <c r="G660"/>
  <c r="F660"/>
  <c r="H684" s="1"/>
  <c r="E660"/>
  <c r="I684" s="1"/>
  <c r="D660"/>
  <c r="E684" s="1"/>
  <c r="A660"/>
  <c r="G659"/>
  <c r="F659"/>
  <c r="H683" s="1"/>
  <c r="E659"/>
  <c r="I683" s="1"/>
  <c r="D659"/>
  <c r="E683" s="1"/>
  <c r="A659"/>
  <c r="G658"/>
  <c r="F658"/>
  <c r="H682" s="1"/>
  <c r="E658"/>
  <c r="I682" s="1"/>
  <c r="D658"/>
  <c r="E682" s="1"/>
  <c r="A658"/>
  <c r="G657"/>
  <c r="F657"/>
  <c r="H696" s="1"/>
  <c r="E657"/>
  <c r="I696" s="1"/>
  <c r="D657"/>
  <c r="E696" s="1"/>
  <c r="A657"/>
  <c r="G656"/>
  <c r="D699" s="1"/>
  <c r="F656"/>
  <c r="H699" s="1"/>
  <c r="E656"/>
  <c r="I699" s="1"/>
  <c r="D656"/>
  <c r="A656"/>
  <c r="G655"/>
  <c r="D698" s="1"/>
  <c r="F655"/>
  <c r="E655"/>
  <c r="I698" s="1"/>
  <c r="D655"/>
  <c r="A655"/>
  <c r="C649"/>
  <c r="C648"/>
  <c r="C646"/>
  <c r="C644"/>
  <c r="C643"/>
  <c r="C642"/>
  <c r="C641"/>
  <c r="C640"/>
  <c r="C639"/>
  <c r="C638"/>
  <c r="C637"/>
  <c r="C636"/>
  <c r="C635"/>
  <c r="C634"/>
  <c r="A634"/>
  <c r="A635" s="1"/>
  <c r="A636" s="1"/>
  <c r="A637" s="1"/>
  <c r="A638" s="1"/>
  <c r="A639" s="1"/>
  <c r="A640" s="1"/>
  <c r="A641" s="1"/>
  <c r="A642" s="1"/>
  <c r="A643" s="1"/>
  <c r="A644" s="1"/>
  <c r="A646" s="1"/>
  <c r="A648" s="1"/>
  <c r="A649" s="1"/>
  <c r="C633"/>
  <c r="O622"/>
  <c r="N622"/>
  <c r="M622"/>
  <c r="L622"/>
  <c r="H622"/>
  <c r="C622"/>
  <c r="A625" s="1"/>
  <c r="G621"/>
  <c r="F621"/>
  <c r="H644" s="1"/>
  <c r="E621"/>
  <c r="I644" s="1"/>
  <c r="D621"/>
  <c r="E644" s="1"/>
  <c r="A621"/>
  <c r="G620"/>
  <c r="F620"/>
  <c r="H643" s="1"/>
  <c r="E620"/>
  <c r="I643" s="1"/>
  <c r="D620"/>
  <c r="E643" s="1"/>
  <c r="A620"/>
  <c r="G619"/>
  <c r="F619"/>
  <c r="H642" s="1"/>
  <c r="E619"/>
  <c r="I642" s="1"/>
  <c r="D619"/>
  <c r="E642" s="1"/>
  <c r="A619"/>
  <c r="G618"/>
  <c r="F618"/>
  <c r="H641" s="1"/>
  <c r="E618"/>
  <c r="I641" s="1"/>
  <c r="D618"/>
  <c r="E641" s="1"/>
  <c r="A618"/>
  <c r="G617"/>
  <c r="F617"/>
  <c r="H640" s="1"/>
  <c r="E617"/>
  <c r="I640" s="1"/>
  <c r="D617"/>
  <c r="E640" s="1"/>
  <c r="A617"/>
  <c r="G616"/>
  <c r="F616"/>
  <c r="H639" s="1"/>
  <c r="E616"/>
  <c r="I639" s="1"/>
  <c r="D616"/>
  <c r="E639" s="1"/>
  <c r="A616"/>
  <c r="G615"/>
  <c r="F615"/>
  <c r="H638" s="1"/>
  <c r="E615"/>
  <c r="I638" s="1"/>
  <c r="D615"/>
  <c r="E638" s="1"/>
  <c r="A615"/>
  <c r="G614"/>
  <c r="F614"/>
  <c r="H637" s="1"/>
  <c r="E614"/>
  <c r="I637" s="1"/>
  <c r="D614"/>
  <c r="E637" s="1"/>
  <c r="A614"/>
  <c r="G613"/>
  <c r="F613"/>
  <c r="H636" s="1"/>
  <c r="E613"/>
  <c r="I636" s="1"/>
  <c r="D613"/>
  <c r="E636" s="1"/>
  <c r="A613"/>
  <c r="G612"/>
  <c r="F612"/>
  <c r="H635" s="1"/>
  <c r="E612"/>
  <c r="I635" s="1"/>
  <c r="D612"/>
  <c r="E635" s="1"/>
  <c r="A612"/>
  <c r="G611"/>
  <c r="F611"/>
  <c r="H634" s="1"/>
  <c r="E611"/>
  <c r="I634" s="1"/>
  <c r="D611"/>
  <c r="E634" s="1"/>
  <c r="A611"/>
  <c r="G610"/>
  <c r="F610"/>
  <c r="H633" s="1"/>
  <c r="E610"/>
  <c r="I633" s="1"/>
  <c r="D610"/>
  <c r="E633" s="1"/>
  <c r="A610"/>
  <c r="G609"/>
  <c r="F609"/>
  <c r="H646" s="1"/>
  <c r="E609"/>
  <c r="I646" s="1"/>
  <c r="D609"/>
  <c r="A609"/>
  <c r="G608"/>
  <c r="D649" s="1"/>
  <c r="F608"/>
  <c r="H649" s="1"/>
  <c r="E608"/>
  <c r="I649" s="1"/>
  <c r="D608"/>
  <c r="A608"/>
  <c r="G607"/>
  <c r="D648" s="1"/>
  <c r="F607"/>
  <c r="H648" s="1"/>
  <c r="E607"/>
  <c r="I648" s="1"/>
  <c r="D607"/>
  <c r="A607"/>
  <c r="C601"/>
  <c r="C600"/>
  <c r="C598"/>
  <c r="C596"/>
  <c r="C595"/>
  <c r="C594"/>
  <c r="C593"/>
  <c r="C592"/>
  <c r="C591"/>
  <c r="C590"/>
  <c r="C589"/>
  <c r="C588"/>
  <c r="C587"/>
  <c r="C586"/>
  <c r="A586"/>
  <c r="A587" s="1"/>
  <c r="A588" s="1"/>
  <c r="A589" s="1"/>
  <c r="A590" s="1"/>
  <c r="A591" s="1"/>
  <c r="A592" s="1"/>
  <c r="A593" s="1"/>
  <c r="A594" s="1"/>
  <c r="A595" s="1"/>
  <c r="A596" s="1"/>
  <c r="A598" s="1"/>
  <c r="A600" s="1"/>
  <c r="A601" s="1"/>
  <c r="C585"/>
  <c r="O574"/>
  <c r="N574"/>
  <c r="M574"/>
  <c r="L574"/>
  <c r="H574"/>
  <c r="C574"/>
  <c r="A577" s="1"/>
  <c r="G573"/>
  <c r="F573"/>
  <c r="H596" s="1"/>
  <c r="E573"/>
  <c r="I596" s="1"/>
  <c r="D573"/>
  <c r="E596" s="1"/>
  <c r="A573"/>
  <c r="G572"/>
  <c r="F572"/>
  <c r="H595" s="1"/>
  <c r="E572"/>
  <c r="I595" s="1"/>
  <c r="D572"/>
  <c r="E595" s="1"/>
  <c r="A572"/>
  <c r="G571"/>
  <c r="F571"/>
  <c r="H594" s="1"/>
  <c r="E571"/>
  <c r="I594" s="1"/>
  <c r="D571"/>
  <c r="E594" s="1"/>
  <c r="A571"/>
  <c r="G570"/>
  <c r="F570"/>
  <c r="H593" s="1"/>
  <c r="E570"/>
  <c r="I593" s="1"/>
  <c r="D570"/>
  <c r="E593" s="1"/>
  <c r="A570"/>
  <c r="G569"/>
  <c r="F569"/>
  <c r="H592" s="1"/>
  <c r="E569"/>
  <c r="I592" s="1"/>
  <c r="D569"/>
  <c r="E592" s="1"/>
  <c r="A569"/>
  <c r="G568"/>
  <c r="F568"/>
  <c r="H591" s="1"/>
  <c r="E568"/>
  <c r="I591" s="1"/>
  <c r="D568"/>
  <c r="E591" s="1"/>
  <c r="A568"/>
  <c r="G567"/>
  <c r="F567"/>
  <c r="H590" s="1"/>
  <c r="E567"/>
  <c r="I590" s="1"/>
  <c r="D567"/>
  <c r="E590" s="1"/>
  <c r="A567"/>
  <c r="G566"/>
  <c r="F566"/>
  <c r="H589" s="1"/>
  <c r="E566"/>
  <c r="I589" s="1"/>
  <c r="D566"/>
  <c r="E589" s="1"/>
  <c r="A566"/>
  <c r="G565"/>
  <c r="F565"/>
  <c r="H588" s="1"/>
  <c r="E565"/>
  <c r="I588" s="1"/>
  <c r="D565"/>
  <c r="E588" s="1"/>
  <c r="A565"/>
  <c r="G564"/>
  <c r="F564"/>
  <c r="H587" s="1"/>
  <c r="E564"/>
  <c r="I587" s="1"/>
  <c r="D564"/>
  <c r="E587" s="1"/>
  <c r="A564"/>
  <c r="G563"/>
  <c r="F563"/>
  <c r="H586" s="1"/>
  <c r="E563"/>
  <c r="I586" s="1"/>
  <c r="D563"/>
  <c r="E586" s="1"/>
  <c r="A563"/>
  <c r="G562"/>
  <c r="F562"/>
  <c r="H585" s="1"/>
  <c r="E562"/>
  <c r="I585" s="1"/>
  <c r="D562"/>
  <c r="E585" s="1"/>
  <c r="A562"/>
  <c r="G561"/>
  <c r="F561"/>
  <c r="H598" s="1"/>
  <c r="E561"/>
  <c r="I598" s="1"/>
  <c r="D561"/>
  <c r="E598" s="1"/>
  <c r="A561"/>
  <c r="G560"/>
  <c r="D601" s="1"/>
  <c r="F560"/>
  <c r="H601" s="1"/>
  <c r="E560"/>
  <c r="I601" s="1"/>
  <c r="D560"/>
  <c r="A560"/>
  <c r="G559"/>
  <c r="D600" s="1"/>
  <c r="F559"/>
  <c r="H600" s="1"/>
  <c r="E559"/>
  <c r="I600" s="1"/>
  <c r="D559"/>
  <c r="A559"/>
  <c r="C553"/>
  <c r="C552"/>
  <c r="C550"/>
  <c r="C548"/>
  <c r="C547"/>
  <c r="C546"/>
  <c r="C545"/>
  <c r="C544"/>
  <c r="C543"/>
  <c r="C542"/>
  <c r="C541"/>
  <c r="C540"/>
  <c r="C539"/>
  <c r="C538"/>
  <c r="A538"/>
  <c r="A539" s="1"/>
  <c r="A540" s="1"/>
  <c r="A541" s="1"/>
  <c r="A542" s="1"/>
  <c r="A543" s="1"/>
  <c r="A544" s="1"/>
  <c r="A545" s="1"/>
  <c r="A546" s="1"/>
  <c r="A547" s="1"/>
  <c r="A548" s="1"/>
  <c r="A550" s="1"/>
  <c r="A552" s="1"/>
  <c r="A553" s="1"/>
  <c r="C537"/>
  <c r="O526"/>
  <c r="N526"/>
  <c r="M526"/>
  <c r="L526"/>
  <c r="H526"/>
  <c r="C526"/>
  <c r="A529" s="1"/>
  <c r="G525"/>
  <c r="F525"/>
  <c r="H548" s="1"/>
  <c r="E525"/>
  <c r="I548" s="1"/>
  <c r="D525"/>
  <c r="E548" s="1"/>
  <c r="A525"/>
  <c r="G524"/>
  <c r="F524"/>
  <c r="H547" s="1"/>
  <c r="E524"/>
  <c r="I547" s="1"/>
  <c r="D524"/>
  <c r="E547" s="1"/>
  <c r="A524"/>
  <c r="G523"/>
  <c r="F523"/>
  <c r="H546" s="1"/>
  <c r="E523"/>
  <c r="I546" s="1"/>
  <c r="D523"/>
  <c r="E546" s="1"/>
  <c r="A523"/>
  <c r="G522"/>
  <c r="F522"/>
  <c r="H545" s="1"/>
  <c r="E522"/>
  <c r="I545" s="1"/>
  <c r="D522"/>
  <c r="E545" s="1"/>
  <c r="A522"/>
  <c r="G521"/>
  <c r="F521"/>
  <c r="H544" s="1"/>
  <c r="E521"/>
  <c r="I544" s="1"/>
  <c r="D521"/>
  <c r="E544" s="1"/>
  <c r="A521"/>
  <c r="G520"/>
  <c r="F520"/>
  <c r="H543" s="1"/>
  <c r="E520"/>
  <c r="I543" s="1"/>
  <c r="D520"/>
  <c r="E543" s="1"/>
  <c r="A520"/>
  <c r="G519"/>
  <c r="F519"/>
  <c r="H542" s="1"/>
  <c r="E519"/>
  <c r="I542" s="1"/>
  <c r="D519"/>
  <c r="E542" s="1"/>
  <c r="A519"/>
  <c r="G518"/>
  <c r="F518"/>
  <c r="H541" s="1"/>
  <c r="E518"/>
  <c r="I541" s="1"/>
  <c r="D518"/>
  <c r="E541" s="1"/>
  <c r="A518"/>
  <c r="G517"/>
  <c r="F517"/>
  <c r="H540" s="1"/>
  <c r="E517"/>
  <c r="I540" s="1"/>
  <c r="D517"/>
  <c r="E540" s="1"/>
  <c r="A517"/>
  <c r="G516"/>
  <c r="F516"/>
  <c r="H539" s="1"/>
  <c r="E516"/>
  <c r="I539" s="1"/>
  <c r="D516"/>
  <c r="E539" s="1"/>
  <c r="A516"/>
  <c r="G515"/>
  <c r="F515"/>
  <c r="H538" s="1"/>
  <c r="E515"/>
  <c r="I538" s="1"/>
  <c r="D515"/>
  <c r="E538" s="1"/>
  <c r="A515"/>
  <c r="G514"/>
  <c r="F514"/>
  <c r="H537" s="1"/>
  <c r="E514"/>
  <c r="I537" s="1"/>
  <c r="D514"/>
  <c r="E537" s="1"/>
  <c r="A514"/>
  <c r="G513"/>
  <c r="F513"/>
  <c r="H550" s="1"/>
  <c r="E513"/>
  <c r="I550" s="1"/>
  <c r="D513"/>
  <c r="A513"/>
  <c r="G512"/>
  <c r="D553" s="1"/>
  <c r="F512"/>
  <c r="H553" s="1"/>
  <c r="E512"/>
  <c r="I553" s="1"/>
  <c r="D512"/>
  <c r="A512"/>
  <c r="G511"/>
  <c r="D552" s="1"/>
  <c r="F511"/>
  <c r="H552" s="1"/>
  <c r="E511"/>
  <c r="I552" s="1"/>
  <c r="D511"/>
  <c r="A511"/>
  <c r="C504"/>
  <c r="C503"/>
  <c r="C501"/>
  <c r="C499"/>
  <c r="C498"/>
  <c r="C497"/>
  <c r="C496"/>
  <c r="C495"/>
  <c r="C494"/>
  <c r="C493"/>
  <c r="C492"/>
  <c r="C491"/>
  <c r="C490"/>
  <c r="C489"/>
  <c r="C488"/>
  <c r="A488"/>
  <c r="A489" s="1"/>
  <c r="A490" s="1"/>
  <c r="A491" s="1"/>
  <c r="A492" s="1"/>
  <c r="A493" s="1"/>
  <c r="A494" s="1"/>
  <c r="A495" s="1"/>
  <c r="A496" s="1"/>
  <c r="A497" s="1"/>
  <c r="A498" s="1"/>
  <c r="A499" s="1"/>
  <c r="A501" s="1"/>
  <c r="A503" s="1"/>
  <c r="A504" s="1"/>
  <c r="C487"/>
  <c r="O476"/>
  <c r="N476"/>
  <c r="M476"/>
  <c r="L476"/>
  <c r="H476"/>
  <c r="C476"/>
  <c r="A479" s="1"/>
  <c r="G475"/>
  <c r="F475"/>
  <c r="H499" s="1"/>
  <c r="E475"/>
  <c r="I499" s="1"/>
  <c r="D475"/>
  <c r="A475"/>
  <c r="G474"/>
  <c r="F474"/>
  <c r="H498" s="1"/>
  <c r="E474"/>
  <c r="I498" s="1"/>
  <c r="D474"/>
  <c r="E498" s="1"/>
  <c r="A474"/>
  <c r="G473"/>
  <c r="F473"/>
  <c r="H497" s="1"/>
  <c r="E473"/>
  <c r="I497" s="1"/>
  <c r="D473"/>
  <c r="A473"/>
  <c r="G472"/>
  <c r="F472"/>
  <c r="H496" s="1"/>
  <c r="E472"/>
  <c r="I496" s="1"/>
  <c r="D472"/>
  <c r="E496" s="1"/>
  <c r="G471"/>
  <c r="F471"/>
  <c r="H495" s="1"/>
  <c r="E471"/>
  <c r="I495" s="1"/>
  <c r="D471"/>
  <c r="E495" s="1"/>
  <c r="A471"/>
  <c r="G470"/>
  <c r="F470"/>
  <c r="H494" s="1"/>
  <c r="E470"/>
  <c r="I494" s="1"/>
  <c r="D470"/>
  <c r="E494" s="1"/>
  <c r="A470"/>
  <c r="G469"/>
  <c r="F469"/>
  <c r="H493" s="1"/>
  <c r="E469"/>
  <c r="I493" s="1"/>
  <c r="D469"/>
  <c r="E493" s="1"/>
  <c r="A469"/>
  <c r="G468"/>
  <c r="F468"/>
  <c r="H492" s="1"/>
  <c r="E468"/>
  <c r="I492" s="1"/>
  <c r="D468"/>
  <c r="E492" s="1"/>
  <c r="A468"/>
  <c r="G467"/>
  <c r="F467"/>
  <c r="H491" s="1"/>
  <c r="E467"/>
  <c r="I491" s="1"/>
  <c r="D467"/>
  <c r="E491" s="1"/>
  <c r="A467"/>
  <c r="G466"/>
  <c r="F466"/>
  <c r="H490" s="1"/>
  <c r="E466"/>
  <c r="I490" s="1"/>
  <c r="D466"/>
  <c r="E490" s="1"/>
  <c r="A466"/>
  <c r="G465"/>
  <c r="F465"/>
  <c r="H489" s="1"/>
  <c r="E465"/>
  <c r="I489" s="1"/>
  <c r="D465"/>
  <c r="E489" s="1"/>
  <c r="A465"/>
  <c r="G464"/>
  <c r="F464"/>
  <c r="H488" s="1"/>
  <c r="E464"/>
  <c r="I488" s="1"/>
  <c r="D464"/>
  <c r="E488" s="1"/>
  <c r="A464"/>
  <c r="G463"/>
  <c r="F463"/>
  <c r="H487" s="1"/>
  <c r="E463"/>
  <c r="I487" s="1"/>
  <c r="D463"/>
  <c r="E487" s="1"/>
  <c r="A463"/>
  <c r="G462"/>
  <c r="F462"/>
  <c r="H501" s="1"/>
  <c r="E462"/>
  <c r="I501" s="1"/>
  <c r="D462"/>
  <c r="E501" s="1"/>
  <c r="A462"/>
  <c r="G461"/>
  <c r="D504" s="1"/>
  <c r="F461"/>
  <c r="H504" s="1"/>
  <c r="E461"/>
  <c r="I504" s="1"/>
  <c r="D461"/>
  <c r="A461"/>
  <c r="G460"/>
  <c r="F460"/>
  <c r="H503" s="1"/>
  <c r="E460"/>
  <c r="D460"/>
  <c r="A460"/>
  <c r="C453"/>
  <c r="C452"/>
  <c r="C450"/>
  <c r="C448"/>
  <c r="C447"/>
  <c r="C446"/>
  <c r="C445"/>
  <c r="C444"/>
  <c r="C443"/>
  <c r="C442"/>
  <c r="C441"/>
  <c r="C440"/>
  <c r="C439"/>
  <c r="C438"/>
  <c r="C437"/>
  <c r="C436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50" s="1"/>
  <c r="A452" s="1"/>
  <c r="A453" s="1"/>
  <c r="C435"/>
  <c r="O424"/>
  <c r="N424"/>
  <c r="M424"/>
  <c r="L424"/>
  <c r="H424"/>
  <c r="C424"/>
  <c r="A427" s="1"/>
  <c r="G423"/>
  <c r="F423"/>
  <c r="H448" s="1"/>
  <c r="E423"/>
  <c r="I448" s="1"/>
  <c r="D423"/>
  <c r="E448" s="1"/>
  <c r="A423"/>
  <c r="G422"/>
  <c r="F422"/>
  <c r="H447" s="1"/>
  <c r="E422"/>
  <c r="I447" s="1"/>
  <c r="D422"/>
  <c r="E447" s="1"/>
  <c r="A422"/>
  <c r="G421"/>
  <c r="F421"/>
  <c r="H446" s="1"/>
  <c r="E421"/>
  <c r="I446" s="1"/>
  <c r="D421"/>
  <c r="E446" s="1"/>
  <c r="A421"/>
  <c r="G420"/>
  <c r="F420"/>
  <c r="H445" s="1"/>
  <c r="E420"/>
  <c r="I445" s="1"/>
  <c r="D420"/>
  <c r="E445" s="1"/>
  <c r="A420"/>
  <c r="G419"/>
  <c r="F419"/>
  <c r="H444" s="1"/>
  <c r="E419"/>
  <c r="I444" s="1"/>
  <c r="D419"/>
  <c r="E444" s="1"/>
  <c r="A419"/>
  <c r="G418"/>
  <c r="F418"/>
  <c r="H443" s="1"/>
  <c r="E418"/>
  <c r="I443" s="1"/>
  <c r="D418"/>
  <c r="E443" s="1"/>
  <c r="A418"/>
  <c r="G417"/>
  <c r="F417"/>
  <c r="H442" s="1"/>
  <c r="E417"/>
  <c r="I442" s="1"/>
  <c r="D417"/>
  <c r="E442" s="1"/>
  <c r="A417"/>
  <c r="G416"/>
  <c r="F416"/>
  <c r="H441" s="1"/>
  <c r="E416"/>
  <c r="I441" s="1"/>
  <c r="D416"/>
  <c r="E441" s="1"/>
  <c r="A416"/>
  <c r="G415"/>
  <c r="F415"/>
  <c r="H440" s="1"/>
  <c r="E415"/>
  <c r="I440" s="1"/>
  <c r="D415"/>
  <c r="E440" s="1"/>
  <c r="A415"/>
  <c r="G414"/>
  <c r="F414"/>
  <c r="H439" s="1"/>
  <c r="E414"/>
  <c r="I439" s="1"/>
  <c r="D414"/>
  <c r="E439" s="1"/>
  <c r="A414"/>
  <c r="G413"/>
  <c r="F413"/>
  <c r="H438" s="1"/>
  <c r="E413"/>
  <c r="I438" s="1"/>
  <c r="D413"/>
  <c r="E438" s="1"/>
  <c r="A413"/>
  <c r="G412"/>
  <c r="F412"/>
  <c r="H437" s="1"/>
  <c r="E412"/>
  <c r="I437" s="1"/>
  <c r="D412"/>
  <c r="E437" s="1"/>
  <c r="A412"/>
  <c r="G411"/>
  <c r="F411"/>
  <c r="H436" s="1"/>
  <c r="E411"/>
  <c r="I436" s="1"/>
  <c r="D411"/>
  <c r="E436" s="1"/>
  <c r="A411"/>
  <c r="G410"/>
  <c r="F410"/>
  <c r="H435" s="1"/>
  <c r="E410"/>
  <c r="I435" s="1"/>
  <c r="D410"/>
  <c r="E435" s="1"/>
  <c r="A410"/>
  <c r="G409"/>
  <c r="F409"/>
  <c r="H450" s="1"/>
  <c r="E409"/>
  <c r="I450" s="1"/>
  <c r="D409"/>
  <c r="A409"/>
  <c r="G408"/>
  <c r="D453" s="1"/>
  <c r="F408"/>
  <c r="H453" s="1"/>
  <c r="E408"/>
  <c r="I453" s="1"/>
  <c r="D408"/>
  <c r="G453" s="1"/>
  <c r="A408"/>
  <c r="G407"/>
  <c r="D452" s="1"/>
  <c r="F407"/>
  <c r="H452" s="1"/>
  <c r="E407"/>
  <c r="I452" s="1"/>
  <c r="D407"/>
  <c r="A407"/>
  <c r="C401"/>
  <c r="C400"/>
  <c r="C398"/>
  <c r="C396"/>
  <c r="C395"/>
  <c r="C394"/>
  <c r="C393"/>
  <c r="C392"/>
  <c r="C391"/>
  <c r="C390"/>
  <c r="C389"/>
  <c r="C388"/>
  <c r="C387"/>
  <c r="C386"/>
  <c r="C385"/>
  <c r="C384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8" s="1"/>
  <c r="A400" s="1"/>
  <c r="A401" s="1"/>
  <c r="C383"/>
  <c r="O372"/>
  <c r="N372"/>
  <c r="M372"/>
  <c r="L372"/>
  <c r="H372"/>
  <c r="C372"/>
  <c r="A375" s="1"/>
  <c r="G371"/>
  <c r="F371"/>
  <c r="H396" s="1"/>
  <c r="E371"/>
  <c r="I396" s="1"/>
  <c r="D371"/>
  <c r="E396" s="1"/>
  <c r="A371"/>
  <c r="B396" s="1"/>
  <c r="G370"/>
  <c r="F370"/>
  <c r="H395" s="1"/>
  <c r="E370"/>
  <c r="I395" s="1"/>
  <c r="D370"/>
  <c r="E395" s="1"/>
  <c r="A370"/>
  <c r="B395" s="1"/>
  <c r="G369"/>
  <c r="F369"/>
  <c r="H394" s="1"/>
  <c r="E369"/>
  <c r="I394" s="1"/>
  <c r="D369"/>
  <c r="E394" s="1"/>
  <c r="A369"/>
  <c r="B394" s="1"/>
  <c r="G368"/>
  <c r="F368"/>
  <c r="H393" s="1"/>
  <c r="E368"/>
  <c r="I393" s="1"/>
  <c r="D368"/>
  <c r="E393" s="1"/>
  <c r="A368"/>
  <c r="B393" s="1"/>
  <c r="G367"/>
  <c r="F367"/>
  <c r="H392" s="1"/>
  <c r="E367"/>
  <c r="I392" s="1"/>
  <c r="D367"/>
  <c r="E392" s="1"/>
  <c r="A367"/>
  <c r="B392" s="1"/>
  <c r="G366"/>
  <c r="F366"/>
  <c r="H391" s="1"/>
  <c r="E366"/>
  <c r="I391" s="1"/>
  <c r="D366"/>
  <c r="E391" s="1"/>
  <c r="A366"/>
  <c r="B391" s="1"/>
  <c r="G365"/>
  <c r="F365"/>
  <c r="H390" s="1"/>
  <c r="E365"/>
  <c r="I390" s="1"/>
  <c r="D365"/>
  <c r="E390" s="1"/>
  <c r="A365"/>
  <c r="B390" s="1"/>
  <c r="G364"/>
  <c r="F364"/>
  <c r="H389" s="1"/>
  <c r="E364"/>
  <c r="I389" s="1"/>
  <c r="D364"/>
  <c r="A364"/>
  <c r="B389" s="1"/>
  <c r="G363"/>
  <c r="F363"/>
  <c r="H388" s="1"/>
  <c r="E363"/>
  <c r="I388" s="1"/>
  <c r="D363"/>
  <c r="E388" s="1"/>
  <c r="A363"/>
  <c r="B388" s="1"/>
  <c r="G362"/>
  <c r="F362"/>
  <c r="H387" s="1"/>
  <c r="E362"/>
  <c r="I387" s="1"/>
  <c r="D362"/>
  <c r="E387" s="1"/>
  <c r="A362"/>
  <c r="B387" s="1"/>
  <c r="G361"/>
  <c r="F361"/>
  <c r="H386" s="1"/>
  <c r="E361"/>
  <c r="I386" s="1"/>
  <c r="D361"/>
  <c r="E386" s="1"/>
  <c r="A361"/>
  <c r="B386" s="1"/>
  <c r="G360"/>
  <c r="F360"/>
  <c r="H385" s="1"/>
  <c r="E360"/>
  <c r="I385" s="1"/>
  <c r="D360"/>
  <c r="E385" s="1"/>
  <c r="A360"/>
  <c r="B385" s="1"/>
  <c r="G359"/>
  <c r="F359"/>
  <c r="H384" s="1"/>
  <c r="E359"/>
  <c r="I384" s="1"/>
  <c r="D359"/>
  <c r="E384" s="1"/>
  <c r="A359"/>
  <c r="B384" s="1"/>
  <c r="G358"/>
  <c r="F358"/>
  <c r="H383" s="1"/>
  <c r="E358"/>
  <c r="I383" s="1"/>
  <c r="D358"/>
  <c r="E383" s="1"/>
  <c r="A358"/>
  <c r="B383" s="1"/>
  <c r="G357"/>
  <c r="F357"/>
  <c r="H398" s="1"/>
  <c r="E357"/>
  <c r="I398" s="1"/>
  <c r="D357"/>
  <c r="E398" s="1"/>
  <c r="A357"/>
  <c r="G356"/>
  <c r="D401" s="1"/>
  <c r="F356"/>
  <c r="H401" s="1"/>
  <c r="E356"/>
  <c r="I401" s="1"/>
  <c r="D356"/>
  <c r="G401" s="1"/>
  <c r="A356"/>
  <c r="G355"/>
  <c r="F355"/>
  <c r="E355"/>
  <c r="D355"/>
  <c r="A355"/>
  <c r="C349"/>
  <c r="C348"/>
  <c r="C346"/>
  <c r="C344"/>
  <c r="C343"/>
  <c r="C342"/>
  <c r="C341"/>
  <c r="C340"/>
  <c r="C339"/>
  <c r="C338"/>
  <c r="C337"/>
  <c r="C336"/>
  <c r="C335"/>
  <c r="C334"/>
  <c r="C333"/>
  <c r="C332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6" s="1"/>
  <c r="A348" s="1"/>
  <c r="A349" s="1"/>
  <c r="C331"/>
  <c r="O320"/>
  <c r="N320"/>
  <c r="M320"/>
  <c r="L320"/>
  <c r="H320"/>
  <c r="C320"/>
  <c r="A323" s="1"/>
  <c r="G319"/>
  <c r="F319"/>
  <c r="H344" s="1"/>
  <c r="E319"/>
  <c r="I344" s="1"/>
  <c r="D319"/>
  <c r="E344" s="1"/>
  <c r="A319"/>
  <c r="B344" s="1"/>
  <c r="G318"/>
  <c r="F318"/>
  <c r="H343" s="1"/>
  <c r="E318"/>
  <c r="I343" s="1"/>
  <c r="D318"/>
  <c r="A318"/>
  <c r="B343" s="1"/>
  <c r="G317"/>
  <c r="F317"/>
  <c r="H342" s="1"/>
  <c r="E317"/>
  <c r="I342" s="1"/>
  <c r="D317"/>
  <c r="E342" s="1"/>
  <c r="A317"/>
  <c r="B342" s="1"/>
  <c r="G316"/>
  <c r="F316"/>
  <c r="H341" s="1"/>
  <c r="E316"/>
  <c r="I341" s="1"/>
  <c r="D316"/>
  <c r="A316"/>
  <c r="B341" s="1"/>
  <c r="G315"/>
  <c r="F315"/>
  <c r="H340" s="1"/>
  <c r="E315"/>
  <c r="I340" s="1"/>
  <c r="D315"/>
  <c r="E340" s="1"/>
  <c r="A315"/>
  <c r="B340" s="1"/>
  <c r="G314"/>
  <c r="F314"/>
  <c r="H339" s="1"/>
  <c r="E314"/>
  <c r="I339" s="1"/>
  <c r="D314"/>
  <c r="A314"/>
  <c r="B339" s="1"/>
  <c r="G313"/>
  <c r="F313"/>
  <c r="H338" s="1"/>
  <c r="E313"/>
  <c r="I338" s="1"/>
  <c r="D313"/>
  <c r="E338" s="1"/>
  <c r="A313"/>
  <c r="B338" s="1"/>
  <c r="G312"/>
  <c r="F312"/>
  <c r="H337" s="1"/>
  <c r="E312"/>
  <c r="I337" s="1"/>
  <c r="D312"/>
  <c r="A312"/>
  <c r="B337" s="1"/>
  <c r="G311"/>
  <c r="F311"/>
  <c r="H336" s="1"/>
  <c r="E311"/>
  <c r="I336" s="1"/>
  <c r="D311"/>
  <c r="E336" s="1"/>
  <c r="A311"/>
  <c r="B336" s="1"/>
  <c r="G310"/>
  <c r="F310"/>
  <c r="H335" s="1"/>
  <c r="E310"/>
  <c r="I335" s="1"/>
  <c r="D310"/>
  <c r="A310"/>
  <c r="B335" s="1"/>
  <c r="G309"/>
  <c r="F309"/>
  <c r="H334" s="1"/>
  <c r="E309"/>
  <c r="I334" s="1"/>
  <c r="D309"/>
  <c r="E334" s="1"/>
  <c r="A309"/>
  <c r="B334" s="1"/>
  <c r="G308"/>
  <c r="F308"/>
  <c r="H333" s="1"/>
  <c r="E308"/>
  <c r="I333" s="1"/>
  <c r="D308"/>
  <c r="A308"/>
  <c r="B333" s="1"/>
  <c r="G307"/>
  <c r="F307"/>
  <c r="H332" s="1"/>
  <c r="E307"/>
  <c r="I332" s="1"/>
  <c r="D307"/>
  <c r="E332" s="1"/>
  <c r="A307"/>
  <c r="B332" s="1"/>
  <c r="G306"/>
  <c r="F306"/>
  <c r="H331" s="1"/>
  <c r="E306"/>
  <c r="I331" s="1"/>
  <c r="D306"/>
  <c r="A306"/>
  <c r="B331" s="1"/>
  <c r="G305"/>
  <c r="F305"/>
  <c r="H346" s="1"/>
  <c r="E305"/>
  <c r="I346" s="1"/>
  <c r="D305"/>
  <c r="E346" s="1"/>
  <c r="A305"/>
  <c r="G304"/>
  <c r="D349" s="1"/>
  <c r="F304"/>
  <c r="H349" s="1"/>
  <c r="E304"/>
  <c r="I349" s="1"/>
  <c r="D304"/>
  <c r="A304"/>
  <c r="G303"/>
  <c r="D348" s="1"/>
  <c r="F303"/>
  <c r="H348" s="1"/>
  <c r="E303"/>
  <c r="I348" s="1"/>
  <c r="D303"/>
  <c r="A303"/>
  <c r="C297"/>
  <c r="C296"/>
  <c r="C294"/>
  <c r="C292"/>
  <c r="C291"/>
  <c r="C290"/>
  <c r="C289"/>
  <c r="C288"/>
  <c r="C287"/>
  <c r="C286"/>
  <c r="C285"/>
  <c r="C284"/>
  <c r="C283"/>
  <c r="C282"/>
  <c r="C281"/>
  <c r="A281"/>
  <c r="A282" s="1"/>
  <c r="A283" s="1"/>
  <c r="A284" s="1"/>
  <c r="A285" s="1"/>
  <c r="A286" s="1"/>
  <c r="A287" s="1"/>
  <c r="A288" s="1"/>
  <c r="A289" s="1"/>
  <c r="A290" s="1"/>
  <c r="A291" s="1"/>
  <c r="A292" s="1"/>
  <c r="A294" s="1"/>
  <c r="A296" s="1"/>
  <c r="A297" s="1"/>
  <c r="C280"/>
  <c r="O269"/>
  <c r="N269"/>
  <c r="M269"/>
  <c r="L269"/>
  <c r="H269"/>
  <c r="C269"/>
  <c r="A272" s="1"/>
  <c r="G268"/>
  <c r="F268"/>
  <c r="H292" s="1"/>
  <c r="E268"/>
  <c r="I292" s="1"/>
  <c r="D268"/>
  <c r="E292" s="1"/>
  <c r="A268"/>
  <c r="B292" s="1"/>
  <c r="G267"/>
  <c r="F267"/>
  <c r="H291" s="1"/>
  <c r="E267"/>
  <c r="I291" s="1"/>
  <c r="D267"/>
  <c r="A267"/>
  <c r="B291" s="1"/>
  <c r="G266"/>
  <c r="F266"/>
  <c r="H290" s="1"/>
  <c r="E266"/>
  <c r="I290" s="1"/>
  <c r="D266"/>
  <c r="E290" s="1"/>
  <c r="A266"/>
  <c r="B290" s="1"/>
  <c r="G265"/>
  <c r="F265"/>
  <c r="H289" s="1"/>
  <c r="E265"/>
  <c r="I289" s="1"/>
  <c r="D265"/>
  <c r="A265"/>
  <c r="B289" s="1"/>
  <c r="G264"/>
  <c r="F264"/>
  <c r="H288" s="1"/>
  <c r="E264"/>
  <c r="I288" s="1"/>
  <c r="D264"/>
  <c r="E288" s="1"/>
  <c r="A264"/>
  <c r="B288" s="1"/>
  <c r="G263"/>
  <c r="F263"/>
  <c r="H287" s="1"/>
  <c r="E263"/>
  <c r="I287" s="1"/>
  <c r="D263"/>
  <c r="A263"/>
  <c r="B287" s="1"/>
  <c r="G262"/>
  <c r="F262"/>
  <c r="H286" s="1"/>
  <c r="E262"/>
  <c r="I286" s="1"/>
  <c r="D262"/>
  <c r="E286" s="1"/>
  <c r="A262"/>
  <c r="B286" s="1"/>
  <c r="G261"/>
  <c r="F261"/>
  <c r="H285" s="1"/>
  <c r="E261"/>
  <c r="I285" s="1"/>
  <c r="D261"/>
  <c r="A261"/>
  <c r="B285" s="1"/>
  <c r="G260"/>
  <c r="F260"/>
  <c r="H284" s="1"/>
  <c r="E260"/>
  <c r="I284" s="1"/>
  <c r="D260"/>
  <c r="E284" s="1"/>
  <c r="A260"/>
  <c r="B284" s="1"/>
  <c r="G259"/>
  <c r="F259"/>
  <c r="H283" s="1"/>
  <c r="E259"/>
  <c r="I283" s="1"/>
  <c r="D259"/>
  <c r="A259"/>
  <c r="B283" s="1"/>
  <c r="G258"/>
  <c r="F258"/>
  <c r="H282" s="1"/>
  <c r="E258"/>
  <c r="I282" s="1"/>
  <c r="D258"/>
  <c r="E282" s="1"/>
  <c r="A258"/>
  <c r="B282" s="1"/>
  <c r="G257"/>
  <c r="F257"/>
  <c r="H281" s="1"/>
  <c r="E257"/>
  <c r="I281" s="1"/>
  <c r="D257"/>
  <c r="A257"/>
  <c r="B281" s="1"/>
  <c r="G256"/>
  <c r="F256"/>
  <c r="H280" s="1"/>
  <c r="E256"/>
  <c r="I280" s="1"/>
  <c r="D256"/>
  <c r="E280" s="1"/>
  <c r="A256"/>
  <c r="B280" s="1"/>
  <c r="G255"/>
  <c r="F255"/>
  <c r="H294" s="1"/>
  <c r="E255"/>
  <c r="I294" s="1"/>
  <c r="D255"/>
  <c r="E294" s="1"/>
  <c r="A255"/>
  <c r="G254"/>
  <c r="D297" s="1"/>
  <c r="F254"/>
  <c r="H297" s="1"/>
  <c r="E254"/>
  <c r="I297" s="1"/>
  <c r="D254"/>
  <c r="G297" s="1"/>
  <c r="A254"/>
  <c r="G253"/>
  <c r="D296" s="1"/>
  <c r="F253"/>
  <c r="H296" s="1"/>
  <c r="E253"/>
  <c r="I296" s="1"/>
  <c r="D253"/>
  <c r="A253"/>
  <c r="C247"/>
  <c r="C246"/>
  <c r="C244"/>
  <c r="C242"/>
  <c r="C241"/>
  <c r="C240"/>
  <c r="C239"/>
  <c r="C238"/>
  <c r="C237"/>
  <c r="C236"/>
  <c r="C235"/>
  <c r="C234"/>
  <c r="C233"/>
  <c r="C232"/>
  <c r="C231"/>
  <c r="A231"/>
  <c r="A232" s="1"/>
  <c r="A233" s="1"/>
  <c r="A234" s="1"/>
  <c r="A235" s="1"/>
  <c r="A236" s="1"/>
  <c r="A237" s="1"/>
  <c r="A238" s="1"/>
  <c r="A239" s="1"/>
  <c r="A240" s="1"/>
  <c r="A241" s="1"/>
  <c r="A242" s="1"/>
  <c r="A244" s="1"/>
  <c r="A246" s="1"/>
  <c r="A247" s="1"/>
  <c r="C230"/>
  <c r="O219"/>
  <c r="N219"/>
  <c r="M219"/>
  <c r="L219"/>
  <c r="H219"/>
  <c r="C219"/>
  <c r="A222" s="1"/>
  <c r="G218"/>
  <c r="F218"/>
  <c r="H242" s="1"/>
  <c r="E218"/>
  <c r="I242" s="1"/>
  <c r="D218"/>
  <c r="E242" s="1"/>
  <c r="A218"/>
  <c r="B242" s="1"/>
  <c r="G217"/>
  <c r="F217"/>
  <c r="H241" s="1"/>
  <c r="E217"/>
  <c r="I241" s="1"/>
  <c r="D217"/>
  <c r="E241" s="1"/>
  <c r="A217"/>
  <c r="B241" s="1"/>
  <c r="G216"/>
  <c r="F216"/>
  <c r="H240" s="1"/>
  <c r="E216"/>
  <c r="I240" s="1"/>
  <c r="D216"/>
  <c r="E240" s="1"/>
  <c r="A216"/>
  <c r="B240" s="1"/>
  <c r="G215"/>
  <c r="F215"/>
  <c r="H239" s="1"/>
  <c r="E215"/>
  <c r="I239" s="1"/>
  <c r="D215"/>
  <c r="E239" s="1"/>
  <c r="A215"/>
  <c r="B239" s="1"/>
  <c r="G214"/>
  <c r="F214"/>
  <c r="H238" s="1"/>
  <c r="E214"/>
  <c r="I238" s="1"/>
  <c r="D214"/>
  <c r="E238" s="1"/>
  <c r="A214"/>
  <c r="B238" s="1"/>
  <c r="G213"/>
  <c r="F213"/>
  <c r="H237" s="1"/>
  <c r="E213"/>
  <c r="I237" s="1"/>
  <c r="D213"/>
  <c r="E237" s="1"/>
  <c r="A213"/>
  <c r="B237" s="1"/>
  <c r="G212"/>
  <c r="F212"/>
  <c r="H236" s="1"/>
  <c r="E212"/>
  <c r="I236" s="1"/>
  <c r="D212"/>
  <c r="E236" s="1"/>
  <c r="A212"/>
  <c r="B236" s="1"/>
  <c r="G211"/>
  <c r="F211"/>
  <c r="H235" s="1"/>
  <c r="E211"/>
  <c r="I235" s="1"/>
  <c r="D211"/>
  <c r="E235" s="1"/>
  <c r="A211"/>
  <c r="B235" s="1"/>
  <c r="H234"/>
  <c r="I234"/>
  <c r="E234"/>
  <c r="B234"/>
  <c r="H233"/>
  <c r="I233"/>
  <c r="E233"/>
  <c r="B233"/>
  <c r="H232"/>
  <c r="I232"/>
  <c r="E232"/>
  <c r="B232"/>
  <c r="H231"/>
  <c r="I231"/>
  <c r="E231"/>
  <c r="B231"/>
  <c r="H230"/>
  <c r="I230"/>
  <c r="E230"/>
  <c r="B230"/>
  <c r="H244"/>
  <c r="I244"/>
  <c r="E244"/>
  <c r="D247"/>
  <c r="H247"/>
  <c r="I247"/>
  <c r="G247"/>
  <c r="D246"/>
  <c r="H246"/>
  <c r="I246"/>
  <c r="I1024" l="1"/>
  <c r="J1024" s="1"/>
  <c r="C1068"/>
  <c r="I1121"/>
  <c r="J1121" s="1"/>
  <c r="C1466"/>
  <c r="J1466" s="1"/>
  <c r="K1466" s="1"/>
  <c r="J296"/>
  <c r="I259"/>
  <c r="J259" s="1"/>
  <c r="I263"/>
  <c r="J263" s="1"/>
  <c r="I267"/>
  <c r="J267" s="1"/>
  <c r="I306"/>
  <c r="J306" s="1"/>
  <c r="I310"/>
  <c r="J310" s="1"/>
  <c r="I314"/>
  <c r="J314" s="1"/>
  <c r="I318"/>
  <c r="J318" s="1"/>
  <c r="J838"/>
  <c r="I801"/>
  <c r="J801" s="1"/>
  <c r="C839"/>
  <c r="D858"/>
  <c r="H858"/>
  <c r="F902"/>
  <c r="C928"/>
  <c r="I933"/>
  <c r="J933" s="1"/>
  <c r="I752"/>
  <c r="J752" s="1"/>
  <c r="I760"/>
  <c r="J760" s="1"/>
  <c r="I979"/>
  <c r="J979" s="1"/>
  <c r="F1087"/>
  <c r="E719"/>
  <c r="C722" s="1"/>
  <c r="D722" s="1"/>
  <c r="I706"/>
  <c r="J706" s="1"/>
  <c r="I710"/>
  <c r="J710" s="1"/>
  <c r="I714"/>
  <c r="J714" s="1"/>
  <c r="I718"/>
  <c r="J718" s="1"/>
  <c r="J1398"/>
  <c r="K1398" s="1"/>
  <c r="J1420"/>
  <c r="K1420" s="1"/>
  <c r="J1434"/>
  <c r="K1434" s="1"/>
  <c r="C1457"/>
  <c r="J1457" s="1"/>
  <c r="K1457" s="1"/>
  <c r="I1125"/>
  <c r="J1125" s="1"/>
  <c r="I1129"/>
  <c r="J1129" s="1"/>
  <c r="I1133"/>
  <c r="J1133" s="1"/>
  <c r="J1436"/>
  <c r="K1436" s="1"/>
  <c r="J1456"/>
  <c r="C1459"/>
  <c r="J1459" s="1"/>
  <c r="K1459" s="1"/>
  <c r="C350"/>
  <c r="I407"/>
  <c r="J407" s="1"/>
  <c r="I475"/>
  <c r="J475" s="1"/>
  <c r="I511"/>
  <c r="J511" s="1"/>
  <c r="C554"/>
  <c r="J601"/>
  <c r="J648"/>
  <c r="I609"/>
  <c r="J609" s="1"/>
  <c r="I656"/>
  <c r="J656" s="1"/>
  <c r="I669"/>
  <c r="J669" s="1"/>
  <c r="C700"/>
  <c r="I1269"/>
  <c r="J1269" s="1"/>
  <c r="I1273"/>
  <c r="J1273" s="1"/>
  <c r="G1324"/>
  <c r="B1327" s="1"/>
  <c r="J1375"/>
  <c r="J1386"/>
  <c r="K1386" s="1"/>
  <c r="J1388"/>
  <c r="K1388" s="1"/>
  <c r="J1389"/>
  <c r="K1389" s="1"/>
  <c r="J1390"/>
  <c r="K1390" s="1"/>
  <c r="J1392"/>
  <c r="K1392" s="1"/>
  <c r="J1393"/>
  <c r="K1393" s="1"/>
  <c r="J1394"/>
  <c r="K1394" s="1"/>
  <c r="J1396"/>
  <c r="K1396" s="1"/>
  <c r="J1416"/>
  <c r="K1416" s="1"/>
  <c r="J1417"/>
  <c r="K1417" s="1"/>
  <c r="J1418"/>
  <c r="K1418" s="1"/>
  <c r="J1458"/>
  <c r="K1458" s="1"/>
  <c r="D320"/>
  <c r="I512"/>
  <c r="J512" s="1"/>
  <c r="I892"/>
  <c r="J892" s="1"/>
  <c r="I896"/>
  <c r="J896" s="1"/>
  <c r="I900"/>
  <c r="J900" s="1"/>
  <c r="I1075"/>
  <c r="J1075" s="1"/>
  <c r="I1210"/>
  <c r="I1216"/>
  <c r="J1216" s="1"/>
  <c r="C1684"/>
  <c r="J1684" s="1"/>
  <c r="C1472"/>
  <c r="J1472" s="1"/>
  <c r="K1472" s="1"/>
  <c r="J1432"/>
  <c r="K1432" s="1"/>
  <c r="J1716"/>
  <c r="G476"/>
  <c r="B479" s="1"/>
  <c r="I715"/>
  <c r="J715" s="1"/>
  <c r="J1114"/>
  <c r="I1079"/>
  <c r="J1079" s="1"/>
  <c r="I1170"/>
  <c r="J1170" s="1"/>
  <c r="I1256"/>
  <c r="J1303"/>
  <c r="K1303" s="1"/>
  <c r="I754"/>
  <c r="J754" s="1"/>
  <c r="I758"/>
  <c r="J758" s="1"/>
  <c r="I854"/>
  <c r="J854" s="1"/>
  <c r="C1019"/>
  <c r="J1067"/>
  <c r="D1087"/>
  <c r="G1089" s="1"/>
  <c r="C1115"/>
  <c r="I1123"/>
  <c r="J1123" s="1"/>
  <c r="I1127"/>
  <c r="J1127" s="1"/>
  <c r="I1131"/>
  <c r="J1131" s="1"/>
  <c r="I1171"/>
  <c r="J1171" s="1"/>
  <c r="I1217"/>
  <c r="J1217" s="1"/>
  <c r="I1263"/>
  <c r="J1263" s="1"/>
  <c r="I1271"/>
  <c r="J1271" s="1"/>
  <c r="I1275"/>
  <c r="J1275" s="1"/>
  <c r="C1304"/>
  <c r="C1377"/>
  <c r="J1410"/>
  <c r="K1410" s="1"/>
  <c r="J1411"/>
  <c r="K1411" s="1"/>
  <c r="J1412"/>
  <c r="K1412" s="1"/>
  <c r="J1413"/>
  <c r="K1413" s="1"/>
  <c r="J1414"/>
  <c r="K1414" s="1"/>
  <c r="C1447"/>
  <c r="J1499"/>
  <c r="K1499" s="1"/>
  <c r="I756"/>
  <c r="J756" s="1"/>
  <c r="E778"/>
  <c r="I764"/>
  <c r="J764" s="1"/>
  <c r="E786"/>
  <c r="J786" s="1"/>
  <c r="C402"/>
  <c r="D574"/>
  <c r="C602"/>
  <c r="F671"/>
  <c r="D812"/>
  <c r="I846"/>
  <c r="J846" s="1"/>
  <c r="I850"/>
  <c r="J850" s="1"/>
  <c r="J927"/>
  <c r="J971"/>
  <c r="J1017"/>
  <c r="I1083"/>
  <c r="J1083" s="1"/>
  <c r="F1135"/>
  <c r="J1363"/>
  <c r="G765"/>
  <c r="B768" s="1"/>
  <c r="I762"/>
  <c r="J762" s="1"/>
  <c r="C792"/>
  <c r="E782"/>
  <c r="D790"/>
  <c r="I799"/>
  <c r="J799" s="1"/>
  <c r="D902"/>
  <c r="G904" s="1"/>
  <c r="C973"/>
  <c r="C298"/>
  <c r="E476"/>
  <c r="C479" s="1"/>
  <c r="I461"/>
  <c r="J461" s="1"/>
  <c r="I608"/>
  <c r="J608" s="1"/>
  <c r="D671"/>
  <c r="D719"/>
  <c r="I717"/>
  <c r="J717" s="1"/>
  <c r="E739"/>
  <c r="J739" s="1"/>
  <c r="E737"/>
  <c r="J737" s="1"/>
  <c r="K737" s="1"/>
  <c r="D765"/>
  <c r="I755"/>
  <c r="J755" s="1"/>
  <c r="I759"/>
  <c r="J759" s="1"/>
  <c r="I763"/>
  <c r="J763" s="1"/>
  <c r="E780"/>
  <c r="C1463"/>
  <c r="J1463" s="1"/>
  <c r="K1463" s="1"/>
  <c r="J1440"/>
  <c r="K1440" s="1"/>
  <c r="K1481"/>
  <c r="J1423"/>
  <c r="K1423" s="1"/>
  <c r="D269"/>
  <c r="I257"/>
  <c r="J257" s="1"/>
  <c r="I261"/>
  <c r="J261" s="1"/>
  <c r="I265"/>
  <c r="J265" s="1"/>
  <c r="I304"/>
  <c r="J304" s="1"/>
  <c r="I308"/>
  <c r="J308" s="1"/>
  <c r="I312"/>
  <c r="J312" s="1"/>
  <c r="I316"/>
  <c r="J316" s="1"/>
  <c r="J452"/>
  <c r="K452" s="1"/>
  <c r="I409"/>
  <c r="J409" s="1"/>
  <c r="C454"/>
  <c r="I460"/>
  <c r="J460" s="1"/>
  <c r="I473"/>
  <c r="J473" s="1"/>
  <c r="C505"/>
  <c r="J552"/>
  <c r="K552" s="1"/>
  <c r="I513"/>
  <c r="J513" s="1"/>
  <c r="I560"/>
  <c r="J560" s="1"/>
  <c r="I607"/>
  <c r="K648" s="1"/>
  <c r="C650"/>
  <c r="J699"/>
  <c r="K699" s="1"/>
  <c r="I667"/>
  <c r="J667" s="1"/>
  <c r="G719"/>
  <c r="B722" s="1"/>
  <c r="J745"/>
  <c r="I708"/>
  <c r="J708" s="1"/>
  <c r="I712"/>
  <c r="J712" s="1"/>
  <c r="I716"/>
  <c r="J716" s="1"/>
  <c r="C746"/>
  <c r="F765"/>
  <c r="I753"/>
  <c r="J753" s="1"/>
  <c r="I757"/>
  <c r="J757" s="1"/>
  <c r="I761"/>
  <c r="J761" s="1"/>
  <c r="J883"/>
  <c r="I848"/>
  <c r="J848" s="1"/>
  <c r="I852"/>
  <c r="J852" s="1"/>
  <c r="C884"/>
  <c r="I890"/>
  <c r="J890" s="1"/>
  <c r="I894"/>
  <c r="J894" s="1"/>
  <c r="I898"/>
  <c r="J898" s="1"/>
  <c r="D946"/>
  <c r="D992"/>
  <c r="I1073"/>
  <c r="J1073" s="1"/>
  <c r="I1077"/>
  <c r="J1077" s="1"/>
  <c r="I1081"/>
  <c r="J1081" s="1"/>
  <c r="I1085"/>
  <c r="J1085" s="1"/>
  <c r="D1135"/>
  <c r="G1137" s="1"/>
  <c r="C1163"/>
  <c r="G1183"/>
  <c r="B1186" s="1"/>
  <c r="J1208"/>
  <c r="I1172"/>
  <c r="J1172" s="1"/>
  <c r="C1210"/>
  <c r="G1229"/>
  <c r="B1232" s="1"/>
  <c r="J1254"/>
  <c r="I1218"/>
  <c r="J1218" s="1"/>
  <c r="C1256"/>
  <c r="G1276"/>
  <c r="B1279" s="1"/>
  <c r="I1264"/>
  <c r="J1264" s="1"/>
  <c r="J1360"/>
  <c r="I1311"/>
  <c r="J1311" s="1"/>
  <c r="J1365"/>
  <c r="C1352"/>
  <c r="J1399"/>
  <c r="K1399" s="1"/>
  <c r="J1409"/>
  <c r="K1409" s="1"/>
  <c r="J1422"/>
  <c r="K1422" s="1"/>
  <c r="J1438"/>
  <c r="K1438" s="1"/>
  <c r="J1545"/>
  <c r="K1545" s="1"/>
  <c r="J1740"/>
  <c r="J247"/>
  <c r="C248"/>
  <c r="D219"/>
  <c r="C7" i="153"/>
  <c r="J230" i="16"/>
  <c r="J242"/>
  <c r="J294"/>
  <c r="J246"/>
  <c r="J244"/>
  <c r="I248"/>
  <c r="J231"/>
  <c r="J233"/>
  <c r="J235"/>
  <c r="J237"/>
  <c r="J239"/>
  <c r="J241"/>
  <c r="J297"/>
  <c r="J280"/>
  <c r="J282"/>
  <c r="J284"/>
  <c r="J286"/>
  <c r="J288"/>
  <c r="J290"/>
  <c r="J292"/>
  <c r="J348"/>
  <c r="J346"/>
  <c r="I350"/>
  <c r="J332"/>
  <c r="J334"/>
  <c r="J336"/>
  <c r="J338"/>
  <c r="J340"/>
  <c r="J342"/>
  <c r="J344"/>
  <c r="J232"/>
  <c r="J234"/>
  <c r="J236"/>
  <c r="J238"/>
  <c r="J240"/>
  <c r="I298"/>
  <c r="I211"/>
  <c r="J211" s="1"/>
  <c r="I213"/>
  <c r="J213" s="1"/>
  <c r="I215"/>
  <c r="J215" s="1"/>
  <c r="I217"/>
  <c r="J217" s="1"/>
  <c r="F219"/>
  <c r="I254"/>
  <c r="J254" s="1"/>
  <c r="I256"/>
  <c r="J256" s="1"/>
  <c r="I258"/>
  <c r="J258" s="1"/>
  <c r="I260"/>
  <c r="J260" s="1"/>
  <c r="I262"/>
  <c r="J262" s="1"/>
  <c r="I264"/>
  <c r="J264" s="1"/>
  <c r="I266"/>
  <c r="J266" s="1"/>
  <c r="I268"/>
  <c r="J268" s="1"/>
  <c r="E269"/>
  <c r="C272" s="1"/>
  <c r="G269"/>
  <c r="B272" s="1"/>
  <c r="E281"/>
  <c r="J281" s="1"/>
  <c r="K281" s="1"/>
  <c r="E283"/>
  <c r="J283" s="1"/>
  <c r="K283" s="1"/>
  <c r="E285"/>
  <c r="J285" s="1"/>
  <c r="E287"/>
  <c r="J287" s="1"/>
  <c r="K287" s="1"/>
  <c r="E289"/>
  <c r="J289" s="1"/>
  <c r="E291"/>
  <c r="J291" s="1"/>
  <c r="K291" s="1"/>
  <c r="I303"/>
  <c r="I305"/>
  <c r="J305" s="1"/>
  <c r="I307"/>
  <c r="J307" s="1"/>
  <c r="I309"/>
  <c r="J309" s="1"/>
  <c r="I311"/>
  <c r="J311" s="1"/>
  <c r="I313"/>
  <c r="J313" s="1"/>
  <c r="I315"/>
  <c r="J315" s="1"/>
  <c r="I317"/>
  <c r="J317" s="1"/>
  <c r="I319"/>
  <c r="J319" s="1"/>
  <c r="E320"/>
  <c r="C323" s="1"/>
  <c r="G320"/>
  <c r="B323" s="1"/>
  <c r="E331"/>
  <c r="J331" s="1"/>
  <c r="E333"/>
  <c r="J333" s="1"/>
  <c r="K333" s="1"/>
  <c r="E335"/>
  <c r="J335" s="1"/>
  <c r="K335" s="1"/>
  <c r="E337"/>
  <c r="J337" s="1"/>
  <c r="E339"/>
  <c r="J339" s="1"/>
  <c r="K339" s="1"/>
  <c r="E341"/>
  <c r="J341" s="1"/>
  <c r="E343"/>
  <c r="J343" s="1"/>
  <c r="K343" s="1"/>
  <c r="G349"/>
  <c r="J349" s="1"/>
  <c r="D372"/>
  <c r="H400"/>
  <c r="F372"/>
  <c r="I355"/>
  <c r="J398"/>
  <c r="I357"/>
  <c r="J357" s="1"/>
  <c r="J384"/>
  <c r="I359"/>
  <c r="J359" s="1"/>
  <c r="J390"/>
  <c r="J392"/>
  <c r="J394"/>
  <c r="J396"/>
  <c r="J453"/>
  <c r="J435"/>
  <c r="J437"/>
  <c r="J439"/>
  <c r="J441"/>
  <c r="J443"/>
  <c r="J445"/>
  <c r="J447"/>
  <c r="J504"/>
  <c r="J487"/>
  <c r="J489"/>
  <c r="J491"/>
  <c r="J493"/>
  <c r="J495"/>
  <c r="J496"/>
  <c r="J498"/>
  <c r="J553"/>
  <c r="K553" s="1"/>
  <c r="J537"/>
  <c r="J539"/>
  <c r="J541"/>
  <c r="J543"/>
  <c r="J545"/>
  <c r="J547"/>
  <c r="J600"/>
  <c r="J598"/>
  <c r="I602"/>
  <c r="J586"/>
  <c r="J588"/>
  <c r="J590"/>
  <c r="J592"/>
  <c r="J594"/>
  <c r="J596"/>
  <c r="J649"/>
  <c r="J633"/>
  <c r="J635"/>
  <c r="J637"/>
  <c r="J639"/>
  <c r="J641"/>
  <c r="J643"/>
  <c r="J696"/>
  <c r="I700"/>
  <c r="J683"/>
  <c r="J685"/>
  <c r="J687"/>
  <c r="J689"/>
  <c r="J692"/>
  <c r="J694"/>
  <c r="J742"/>
  <c r="J731"/>
  <c r="J733"/>
  <c r="J735"/>
  <c r="J791"/>
  <c r="K791" s="1"/>
  <c r="J776"/>
  <c r="J778"/>
  <c r="K778" s="1"/>
  <c r="J780"/>
  <c r="J782"/>
  <c r="K782" s="1"/>
  <c r="J784"/>
  <c r="I212"/>
  <c r="J212" s="1"/>
  <c r="I214"/>
  <c r="J214" s="1"/>
  <c r="I216"/>
  <c r="J216" s="1"/>
  <c r="I218"/>
  <c r="J218" s="1"/>
  <c r="E219"/>
  <c r="C222" s="1"/>
  <c r="G219"/>
  <c r="B222" s="1"/>
  <c r="I253"/>
  <c r="I255"/>
  <c r="J255" s="1"/>
  <c r="F269"/>
  <c r="F320"/>
  <c r="I400"/>
  <c r="I402" s="1"/>
  <c r="E372"/>
  <c r="C375" s="1"/>
  <c r="D400"/>
  <c r="G372"/>
  <c r="B375" s="1"/>
  <c r="D375" s="1"/>
  <c r="J401"/>
  <c r="I356"/>
  <c r="J356" s="1"/>
  <c r="J383"/>
  <c r="I358"/>
  <c r="J358" s="1"/>
  <c r="J385"/>
  <c r="I360"/>
  <c r="J360" s="1"/>
  <c r="J386"/>
  <c r="J387"/>
  <c r="I362"/>
  <c r="J362" s="1"/>
  <c r="J388"/>
  <c r="E389"/>
  <c r="J389" s="1"/>
  <c r="I364"/>
  <c r="J364" s="1"/>
  <c r="J391"/>
  <c r="J393"/>
  <c r="J395"/>
  <c r="I454"/>
  <c r="J436"/>
  <c r="J438"/>
  <c r="J440"/>
  <c r="J442"/>
  <c r="J444"/>
  <c r="J446"/>
  <c r="J448"/>
  <c r="J501"/>
  <c r="J488"/>
  <c r="J490"/>
  <c r="J492"/>
  <c r="J494"/>
  <c r="I554"/>
  <c r="J538"/>
  <c r="J540"/>
  <c r="J542"/>
  <c r="J544"/>
  <c r="J546"/>
  <c r="J548"/>
  <c r="J585"/>
  <c r="J587"/>
  <c r="J589"/>
  <c r="J591"/>
  <c r="J593"/>
  <c r="J595"/>
  <c r="J607"/>
  <c r="I650"/>
  <c r="J634"/>
  <c r="J636"/>
  <c r="J638"/>
  <c r="J640"/>
  <c r="J642"/>
  <c r="J644"/>
  <c r="J682"/>
  <c r="J684"/>
  <c r="J686"/>
  <c r="J688"/>
  <c r="J690"/>
  <c r="K690" s="1"/>
  <c r="K745"/>
  <c r="I792"/>
  <c r="I366"/>
  <c r="J366" s="1"/>
  <c r="I368"/>
  <c r="J368" s="1"/>
  <c r="I370"/>
  <c r="J370" s="1"/>
  <c r="I408"/>
  <c r="J408" s="1"/>
  <c r="I410"/>
  <c r="J410" s="1"/>
  <c r="I412"/>
  <c r="J412" s="1"/>
  <c r="I414"/>
  <c r="J414" s="1"/>
  <c r="I416"/>
  <c r="J416" s="1"/>
  <c r="I418"/>
  <c r="J418" s="1"/>
  <c r="I420"/>
  <c r="J420" s="1"/>
  <c r="I422"/>
  <c r="J422" s="1"/>
  <c r="D424"/>
  <c r="F424"/>
  <c r="E450"/>
  <c r="J450" s="1"/>
  <c r="K450" s="1"/>
  <c r="I463"/>
  <c r="J463" s="1"/>
  <c r="I465"/>
  <c r="J465" s="1"/>
  <c r="I467"/>
  <c r="J467" s="1"/>
  <c r="I469"/>
  <c r="J469" s="1"/>
  <c r="I471"/>
  <c r="J471" s="1"/>
  <c r="I472"/>
  <c r="J472" s="1"/>
  <c r="I474"/>
  <c r="J474" s="1"/>
  <c r="D476"/>
  <c r="F476"/>
  <c r="E497"/>
  <c r="J497" s="1"/>
  <c r="E499"/>
  <c r="J499" s="1"/>
  <c r="K499" s="1"/>
  <c r="D503"/>
  <c r="I503"/>
  <c r="I514"/>
  <c r="J514" s="1"/>
  <c r="I516"/>
  <c r="J516" s="1"/>
  <c r="I518"/>
  <c r="J518" s="1"/>
  <c r="I520"/>
  <c r="J520" s="1"/>
  <c r="I522"/>
  <c r="J522" s="1"/>
  <c r="I524"/>
  <c r="J524" s="1"/>
  <c r="D526"/>
  <c r="F526"/>
  <c r="E550"/>
  <c r="J550" s="1"/>
  <c r="I559"/>
  <c r="I561"/>
  <c r="J561" s="1"/>
  <c r="I563"/>
  <c r="J563" s="1"/>
  <c r="I565"/>
  <c r="J565" s="1"/>
  <c r="I567"/>
  <c r="J567" s="1"/>
  <c r="I569"/>
  <c r="J569" s="1"/>
  <c r="I571"/>
  <c r="J571" s="1"/>
  <c r="I573"/>
  <c r="J573" s="1"/>
  <c r="E574"/>
  <c r="C577" s="1"/>
  <c r="G574"/>
  <c r="B577" s="1"/>
  <c r="I610"/>
  <c r="J610" s="1"/>
  <c r="I612"/>
  <c r="J612" s="1"/>
  <c r="I614"/>
  <c r="J614" s="1"/>
  <c r="I616"/>
  <c r="J616" s="1"/>
  <c r="I618"/>
  <c r="J618" s="1"/>
  <c r="I620"/>
  <c r="J620" s="1"/>
  <c r="D622"/>
  <c r="F622"/>
  <c r="E646"/>
  <c r="J646" s="1"/>
  <c r="I655"/>
  <c r="I657"/>
  <c r="J657" s="1"/>
  <c r="I659"/>
  <c r="J659" s="1"/>
  <c r="I661"/>
  <c r="J661" s="1"/>
  <c r="I663"/>
  <c r="J663" s="1"/>
  <c r="I665"/>
  <c r="J665" s="1"/>
  <c r="I668"/>
  <c r="J668" s="1"/>
  <c r="I670"/>
  <c r="J670" s="1"/>
  <c r="E671"/>
  <c r="C674" s="1"/>
  <c r="G671"/>
  <c r="B674" s="1"/>
  <c r="E691"/>
  <c r="J691" s="1"/>
  <c r="E693"/>
  <c r="J693" s="1"/>
  <c r="H698"/>
  <c r="J698" s="1"/>
  <c r="K698" s="1"/>
  <c r="I705"/>
  <c r="I707"/>
  <c r="J707" s="1"/>
  <c r="I709"/>
  <c r="J709" s="1"/>
  <c r="I711"/>
  <c r="J711" s="1"/>
  <c r="I713"/>
  <c r="J713" s="1"/>
  <c r="F719"/>
  <c r="E730"/>
  <c r="J730" s="1"/>
  <c r="E732"/>
  <c r="J732" s="1"/>
  <c r="K732" s="1"/>
  <c r="E734"/>
  <c r="J734" s="1"/>
  <c r="E736"/>
  <c r="J736" s="1"/>
  <c r="K736" s="1"/>
  <c r="E738"/>
  <c r="J738" s="1"/>
  <c r="K738" s="1"/>
  <c r="E740"/>
  <c r="J740" s="1"/>
  <c r="K740" s="1"/>
  <c r="D744"/>
  <c r="I744"/>
  <c r="E765"/>
  <c r="C768" s="1"/>
  <c r="E777"/>
  <c r="J777" s="1"/>
  <c r="E779"/>
  <c r="J779" s="1"/>
  <c r="E781"/>
  <c r="J781" s="1"/>
  <c r="K781" s="1"/>
  <c r="E783"/>
  <c r="J783" s="1"/>
  <c r="E785"/>
  <c r="J785" s="1"/>
  <c r="E788"/>
  <c r="J788" s="1"/>
  <c r="H790"/>
  <c r="J790" s="1"/>
  <c r="J837"/>
  <c r="I798"/>
  <c r="J835"/>
  <c r="I800"/>
  <c r="J800" s="1"/>
  <c r="I839"/>
  <c r="J824"/>
  <c r="I802"/>
  <c r="J802" s="1"/>
  <c r="J825"/>
  <c r="I804"/>
  <c r="J804" s="1"/>
  <c r="J828"/>
  <c r="I806"/>
  <c r="J806" s="1"/>
  <c r="J830"/>
  <c r="I808"/>
  <c r="J808" s="1"/>
  <c r="J832"/>
  <c r="I810"/>
  <c r="J810" s="1"/>
  <c r="F812"/>
  <c r="G814" s="1"/>
  <c r="E823"/>
  <c r="J823" s="1"/>
  <c r="J882"/>
  <c r="J880"/>
  <c r="I884"/>
  <c r="J870"/>
  <c r="J872"/>
  <c r="J874"/>
  <c r="J877"/>
  <c r="A876"/>
  <c r="A878" s="1"/>
  <c r="A880" s="1"/>
  <c r="A882" s="1"/>
  <c r="A883" s="1"/>
  <c r="A875"/>
  <c r="A877" s="1"/>
  <c r="J924"/>
  <c r="I928"/>
  <c r="J914"/>
  <c r="J916"/>
  <c r="J918"/>
  <c r="J920"/>
  <c r="J922"/>
  <c r="J972"/>
  <c r="K972" s="1"/>
  <c r="J957"/>
  <c r="J959"/>
  <c r="J961"/>
  <c r="J963"/>
  <c r="J965"/>
  <c r="J967"/>
  <c r="J1018"/>
  <c r="J1003"/>
  <c r="J1005"/>
  <c r="J1007"/>
  <c r="J1009"/>
  <c r="J1011"/>
  <c r="J1013"/>
  <c r="I361"/>
  <c r="J361" s="1"/>
  <c r="I363"/>
  <c r="J363" s="1"/>
  <c r="I365"/>
  <c r="J365" s="1"/>
  <c r="I367"/>
  <c r="J367" s="1"/>
  <c r="I369"/>
  <c r="J369" s="1"/>
  <c r="I371"/>
  <c r="J371" s="1"/>
  <c r="I411"/>
  <c r="J411" s="1"/>
  <c r="I413"/>
  <c r="J413" s="1"/>
  <c r="I415"/>
  <c r="J415" s="1"/>
  <c r="I417"/>
  <c r="J417" s="1"/>
  <c r="I419"/>
  <c r="J419" s="1"/>
  <c r="I421"/>
  <c r="J421" s="1"/>
  <c r="I423"/>
  <c r="J423" s="1"/>
  <c r="E424"/>
  <c r="C427" s="1"/>
  <c r="G424"/>
  <c r="B427" s="1"/>
  <c r="I462"/>
  <c r="J462" s="1"/>
  <c r="I464"/>
  <c r="J464" s="1"/>
  <c r="I466"/>
  <c r="J466" s="1"/>
  <c r="I468"/>
  <c r="J468" s="1"/>
  <c r="I470"/>
  <c r="J470" s="1"/>
  <c r="I515"/>
  <c r="J515" s="1"/>
  <c r="I517"/>
  <c r="J517" s="1"/>
  <c r="I519"/>
  <c r="J519" s="1"/>
  <c r="I521"/>
  <c r="J521" s="1"/>
  <c r="I523"/>
  <c r="J523" s="1"/>
  <c r="I525"/>
  <c r="J525" s="1"/>
  <c r="E526"/>
  <c r="C529" s="1"/>
  <c r="G526"/>
  <c r="B529" s="1"/>
  <c r="I562"/>
  <c r="J562" s="1"/>
  <c r="I564"/>
  <c r="J564" s="1"/>
  <c r="I566"/>
  <c r="J566" s="1"/>
  <c r="I568"/>
  <c r="J568" s="1"/>
  <c r="I570"/>
  <c r="J570" s="1"/>
  <c r="I572"/>
  <c r="J572" s="1"/>
  <c r="F574"/>
  <c r="I611"/>
  <c r="J611" s="1"/>
  <c r="I613"/>
  <c r="J613" s="1"/>
  <c r="I615"/>
  <c r="J615" s="1"/>
  <c r="I617"/>
  <c r="J617" s="1"/>
  <c r="I619"/>
  <c r="J619" s="1"/>
  <c r="I621"/>
  <c r="J621" s="1"/>
  <c r="E622"/>
  <c r="C625" s="1"/>
  <c r="G622"/>
  <c r="B625" s="1"/>
  <c r="I658"/>
  <c r="J658" s="1"/>
  <c r="I660"/>
  <c r="J660" s="1"/>
  <c r="I662"/>
  <c r="J662" s="1"/>
  <c r="I664"/>
  <c r="J664" s="1"/>
  <c r="I751"/>
  <c r="J827"/>
  <c r="I803"/>
  <c r="J803" s="1"/>
  <c r="J826"/>
  <c r="I805"/>
  <c r="J805" s="1"/>
  <c r="J829"/>
  <c r="I807"/>
  <c r="J807" s="1"/>
  <c r="J831"/>
  <c r="I809"/>
  <c r="J809" s="1"/>
  <c r="J833"/>
  <c r="I811"/>
  <c r="J811" s="1"/>
  <c r="E812"/>
  <c r="C815" s="1"/>
  <c r="G812"/>
  <c r="B815" s="1"/>
  <c r="A829"/>
  <c r="A831" s="1"/>
  <c r="A833" s="1"/>
  <c r="A835" s="1"/>
  <c r="A837" s="1"/>
  <c r="A838" s="1"/>
  <c r="A830"/>
  <c r="A832" s="1"/>
  <c r="J876"/>
  <c r="J878"/>
  <c r="A920"/>
  <c r="A922" s="1"/>
  <c r="A924" s="1"/>
  <c r="A926" s="1"/>
  <c r="A927" s="1"/>
  <c r="A919"/>
  <c r="A921" s="1"/>
  <c r="J969"/>
  <c r="I973"/>
  <c r="J958"/>
  <c r="J960"/>
  <c r="J962"/>
  <c r="J964"/>
  <c r="J966"/>
  <c r="A963"/>
  <c r="A965" s="1"/>
  <c r="A967" s="1"/>
  <c r="A969" s="1"/>
  <c r="A971" s="1"/>
  <c r="A972" s="1"/>
  <c r="A964"/>
  <c r="A966" s="1"/>
  <c r="J1015"/>
  <c r="I1019"/>
  <c r="J1004"/>
  <c r="J1006"/>
  <c r="J1008"/>
  <c r="J1010"/>
  <c r="J1012"/>
  <c r="A1009"/>
  <c r="A1011" s="1"/>
  <c r="A1013" s="1"/>
  <c r="A1015" s="1"/>
  <c r="A1017" s="1"/>
  <c r="A1018" s="1"/>
  <c r="A1010"/>
  <c r="A1012" s="1"/>
  <c r="I845"/>
  <c r="I847"/>
  <c r="J847" s="1"/>
  <c r="I849"/>
  <c r="J849" s="1"/>
  <c r="I851"/>
  <c r="J851" s="1"/>
  <c r="I856"/>
  <c r="J856" s="1"/>
  <c r="F858"/>
  <c r="G860" s="1"/>
  <c r="E869"/>
  <c r="J869" s="1"/>
  <c r="E871"/>
  <c r="J871" s="1"/>
  <c r="E873"/>
  <c r="J873" s="1"/>
  <c r="K873" s="1"/>
  <c r="E875"/>
  <c r="J875" s="1"/>
  <c r="K875" s="1"/>
  <c r="I889"/>
  <c r="I891"/>
  <c r="J891" s="1"/>
  <c r="I893"/>
  <c r="J893" s="1"/>
  <c r="I895"/>
  <c r="J895" s="1"/>
  <c r="I897"/>
  <c r="J897" s="1"/>
  <c r="I899"/>
  <c r="J899" s="1"/>
  <c r="I901"/>
  <c r="J901" s="1"/>
  <c r="E902"/>
  <c r="C905" s="1"/>
  <c r="G902"/>
  <c r="B905" s="1"/>
  <c r="E913"/>
  <c r="J913" s="1"/>
  <c r="E915"/>
  <c r="J915" s="1"/>
  <c r="K915" s="1"/>
  <c r="E917"/>
  <c r="J917" s="1"/>
  <c r="K917" s="1"/>
  <c r="E919"/>
  <c r="J919" s="1"/>
  <c r="K919" s="1"/>
  <c r="E921"/>
  <c r="J921" s="1"/>
  <c r="H926"/>
  <c r="J926" s="1"/>
  <c r="I932"/>
  <c r="I934"/>
  <c r="J934" s="1"/>
  <c r="I936"/>
  <c r="J936" s="1"/>
  <c r="I938"/>
  <c r="J938" s="1"/>
  <c r="I940"/>
  <c r="J940" s="1"/>
  <c r="I942"/>
  <c r="J942" s="1"/>
  <c r="I944"/>
  <c r="J944" s="1"/>
  <c r="F946"/>
  <c r="G948" s="1"/>
  <c r="I978"/>
  <c r="I980"/>
  <c r="J980" s="1"/>
  <c r="I982"/>
  <c r="J982" s="1"/>
  <c r="I984"/>
  <c r="J984" s="1"/>
  <c r="I986"/>
  <c r="J986" s="1"/>
  <c r="I988"/>
  <c r="J988" s="1"/>
  <c r="I990"/>
  <c r="J990" s="1"/>
  <c r="F992"/>
  <c r="D1039"/>
  <c r="H1066"/>
  <c r="F1039"/>
  <c r="I1023"/>
  <c r="J1064"/>
  <c r="I1025"/>
  <c r="J1025" s="1"/>
  <c r="J1051"/>
  <c r="I1027"/>
  <c r="J1027" s="1"/>
  <c r="J1053"/>
  <c r="I1029"/>
  <c r="J1029" s="1"/>
  <c r="J1055"/>
  <c r="I1031"/>
  <c r="J1031" s="1"/>
  <c r="J1057"/>
  <c r="I1033"/>
  <c r="J1033" s="1"/>
  <c r="J1059"/>
  <c r="I1035"/>
  <c r="J1035" s="1"/>
  <c r="J1062"/>
  <c r="J1111"/>
  <c r="I1115"/>
  <c r="J1099"/>
  <c r="J1101"/>
  <c r="J1103"/>
  <c r="J1105"/>
  <c r="J1107"/>
  <c r="J1109"/>
  <c r="J1162"/>
  <c r="K1162" s="1"/>
  <c r="A1153"/>
  <c r="A1155" s="1"/>
  <c r="A1157" s="1"/>
  <c r="A1159" s="1"/>
  <c r="A1161" s="1"/>
  <c r="A1162" s="1"/>
  <c r="A1154"/>
  <c r="A1156" s="1"/>
  <c r="J1194"/>
  <c r="J1209"/>
  <c r="J1195"/>
  <c r="J1197"/>
  <c r="J1199"/>
  <c r="J1201"/>
  <c r="J1203"/>
  <c r="A1202"/>
  <c r="A1201"/>
  <c r="A1203" s="1"/>
  <c r="A1204" s="1"/>
  <c r="A1206" s="1"/>
  <c r="A1208" s="1"/>
  <c r="A1209" s="1"/>
  <c r="J1240"/>
  <c r="J1255"/>
  <c r="J1241"/>
  <c r="J1243"/>
  <c r="J1245"/>
  <c r="J1247"/>
  <c r="J1249"/>
  <c r="A1248"/>
  <c r="A1247"/>
  <c r="A1249" s="1"/>
  <c r="A1250" s="1"/>
  <c r="A1252" s="1"/>
  <c r="A1254" s="1"/>
  <c r="A1255" s="1"/>
  <c r="I853"/>
  <c r="J853" s="1"/>
  <c r="I855"/>
  <c r="J855" s="1"/>
  <c r="I857"/>
  <c r="J857" s="1"/>
  <c r="E858"/>
  <c r="C861" s="1"/>
  <c r="G858"/>
  <c r="B861" s="1"/>
  <c r="I935"/>
  <c r="J935" s="1"/>
  <c r="I937"/>
  <c r="J937" s="1"/>
  <c r="I939"/>
  <c r="J939" s="1"/>
  <c r="I941"/>
  <c r="J941" s="1"/>
  <c r="I943"/>
  <c r="J943" s="1"/>
  <c r="I945"/>
  <c r="J945" s="1"/>
  <c r="E946"/>
  <c r="C949" s="1"/>
  <c r="G946"/>
  <c r="B949" s="1"/>
  <c r="I981"/>
  <c r="J981" s="1"/>
  <c r="I983"/>
  <c r="J983" s="1"/>
  <c r="I985"/>
  <c r="J985" s="1"/>
  <c r="I987"/>
  <c r="J987" s="1"/>
  <c r="I989"/>
  <c r="J989" s="1"/>
  <c r="I991"/>
  <c r="J991" s="1"/>
  <c r="E992"/>
  <c r="C995" s="1"/>
  <c r="G992"/>
  <c r="B995" s="1"/>
  <c r="I1066"/>
  <c r="I1068" s="1"/>
  <c r="E1039"/>
  <c r="C1042" s="1"/>
  <c r="D1066"/>
  <c r="G1039"/>
  <c r="B1042" s="1"/>
  <c r="K1067"/>
  <c r="J1050"/>
  <c r="I1026"/>
  <c r="J1026" s="1"/>
  <c r="J1052"/>
  <c r="I1028"/>
  <c r="J1028" s="1"/>
  <c r="J1054"/>
  <c r="I1030"/>
  <c r="J1030" s="1"/>
  <c r="J1056"/>
  <c r="I1032"/>
  <c r="J1032" s="1"/>
  <c r="J1058"/>
  <c r="I1034"/>
  <c r="J1034" s="1"/>
  <c r="J1060"/>
  <c r="I1036"/>
  <c r="J1036" s="1"/>
  <c r="J1061"/>
  <c r="A1058"/>
  <c r="A1057"/>
  <c r="A1059" s="1"/>
  <c r="A1062" s="1"/>
  <c r="A1064" s="1"/>
  <c r="A1066" s="1"/>
  <c r="A1067" s="1"/>
  <c r="A1105"/>
  <c r="A1107" s="1"/>
  <c r="A1109" s="1"/>
  <c r="A1111" s="1"/>
  <c r="A1113" s="1"/>
  <c r="A1114" s="1"/>
  <c r="A1106"/>
  <c r="A1108" s="1"/>
  <c r="J1159"/>
  <c r="I1163"/>
  <c r="J1147"/>
  <c r="J1149"/>
  <c r="J1151"/>
  <c r="J1153"/>
  <c r="J1155"/>
  <c r="J1157"/>
  <c r="J1196"/>
  <c r="J1198"/>
  <c r="J1200"/>
  <c r="J1202"/>
  <c r="J1204"/>
  <c r="K1254"/>
  <c r="J1242"/>
  <c r="J1244"/>
  <c r="J1246"/>
  <c r="J1248"/>
  <c r="J1250"/>
  <c r="I1037"/>
  <c r="J1037" s="1"/>
  <c r="I1072"/>
  <c r="I1074"/>
  <c r="J1074" s="1"/>
  <c r="I1076"/>
  <c r="J1076" s="1"/>
  <c r="I1078"/>
  <c r="J1078" s="1"/>
  <c r="I1080"/>
  <c r="J1080" s="1"/>
  <c r="I1082"/>
  <c r="J1082" s="1"/>
  <c r="I1084"/>
  <c r="J1084" s="1"/>
  <c r="I1086"/>
  <c r="J1086" s="1"/>
  <c r="E1087"/>
  <c r="C1090" s="1"/>
  <c r="G1087"/>
  <c r="B1090" s="1"/>
  <c r="E1098"/>
  <c r="J1098" s="1"/>
  <c r="E1100"/>
  <c r="J1100" s="1"/>
  <c r="K1100" s="1"/>
  <c r="E1102"/>
  <c r="J1102" s="1"/>
  <c r="K1102" s="1"/>
  <c r="E1104"/>
  <c r="J1104" s="1"/>
  <c r="E1106"/>
  <c r="J1106" s="1"/>
  <c r="E1108"/>
  <c r="J1108" s="1"/>
  <c r="H1113"/>
  <c r="J1113" s="1"/>
  <c r="K1113" s="1"/>
  <c r="I1120"/>
  <c r="I1122"/>
  <c r="J1122" s="1"/>
  <c r="I1124"/>
  <c r="J1124" s="1"/>
  <c r="I1126"/>
  <c r="J1126" s="1"/>
  <c r="I1128"/>
  <c r="J1128" s="1"/>
  <c r="I1130"/>
  <c r="J1130" s="1"/>
  <c r="I1132"/>
  <c r="J1132" s="1"/>
  <c r="I1134"/>
  <c r="J1134" s="1"/>
  <c r="E1135"/>
  <c r="C1138" s="1"/>
  <c r="G1135"/>
  <c r="B1138" s="1"/>
  <c r="E1146"/>
  <c r="J1146" s="1"/>
  <c r="E1148"/>
  <c r="J1148" s="1"/>
  <c r="K1148" s="1"/>
  <c r="E1150"/>
  <c r="J1150" s="1"/>
  <c r="K1150" s="1"/>
  <c r="E1152"/>
  <c r="J1152" s="1"/>
  <c r="K1152" s="1"/>
  <c r="E1154"/>
  <c r="J1154" s="1"/>
  <c r="E1156"/>
  <c r="J1156" s="1"/>
  <c r="K1156" s="1"/>
  <c r="H1161"/>
  <c r="J1161" s="1"/>
  <c r="K1161" s="1"/>
  <c r="I1169"/>
  <c r="I1173"/>
  <c r="J1173" s="1"/>
  <c r="I1175"/>
  <c r="J1175" s="1"/>
  <c r="I1177"/>
  <c r="J1177" s="1"/>
  <c r="I1179"/>
  <c r="J1179" s="1"/>
  <c r="I1181"/>
  <c r="J1181" s="1"/>
  <c r="D1183"/>
  <c r="F1183"/>
  <c r="E1206"/>
  <c r="J1206" s="1"/>
  <c r="K1206" s="1"/>
  <c r="I1215"/>
  <c r="I1219"/>
  <c r="J1219" s="1"/>
  <c r="I1221"/>
  <c r="J1221" s="1"/>
  <c r="I1223"/>
  <c r="J1223" s="1"/>
  <c r="I1225"/>
  <c r="J1225" s="1"/>
  <c r="I1227"/>
  <c r="J1227" s="1"/>
  <c r="D1229"/>
  <c r="F1229"/>
  <c r="E1252"/>
  <c r="J1252" s="1"/>
  <c r="E1287"/>
  <c r="D1276"/>
  <c r="H1287"/>
  <c r="F1276"/>
  <c r="I1261"/>
  <c r="I1304"/>
  <c r="J1302"/>
  <c r="K1302" s="1"/>
  <c r="J1300"/>
  <c r="J1289"/>
  <c r="I1266"/>
  <c r="J1266" s="1"/>
  <c r="I1267"/>
  <c r="J1267" s="1"/>
  <c r="A1343"/>
  <c r="A1345" s="1"/>
  <c r="A1346" s="1"/>
  <c r="A1348" s="1"/>
  <c r="A1350" s="1"/>
  <c r="A1351" s="1"/>
  <c r="A1344"/>
  <c r="I1038"/>
  <c r="J1038" s="1"/>
  <c r="I1174"/>
  <c r="J1174" s="1"/>
  <c r="I1176"/>
  <c r="J1176" s="1"/>
  <c r="I1178"/>
  <c r="J1178" s="1"/>
  <c r="I1180"/>
  <c r="J1180" s="1"/>
  <c r="I1182"/>
  <c r="J1182" s="1"/>
  <c r="E1183"/>
  <c r="C1186" s="1"/>
  <c r="I1220"/>
  <c r="J1220" s="1"/>
  <c r="I1222"/>
  <c r="J1222" s="1"/>
  <c r="I1224"/>
  <c r="J1224" s="1"/>
  <c r="I1226"/>
  <c r="J1226" s="1"/>
  <c r="I1228"/>
  <c r="J1228" s="1"/>
  <c r="E1229"/>
  <c r="C1232" s="1"/>
  <c r="I1287"/>
  <c r="E1276"/>
  <c r="C1279" s="1"/>
  <c r="J1288"/>
  <c r="I1262"/>
  <c r="J1262" s="1"/>
  <c r="J1291"/>
  <c r="J1293"/>
  <c r="J1295"/>
  <c r="J1297"/>
  <c r="A1295"/>
  <c r="A1297" s="1"/>
  <c r="A1298" s="1"/>
  <c r="A1300" s="1"/>
  <c r="A1302" s="1"/>
  <c r="A1303" s="1"/>
  <c r="A1296"/>
  <c r="A1369"/>
  <c r="A1368"/>
  <c r="A1370" s="1"/>
  <c r="A1371" s="1"/>
  <c r="A1373" s="1"/>
  <c r="A1375" s="1"/>
  <c r="A1376" s="1"/>
  <c r="I1268"/>
  <c r="J1268" s="1"/>
  <c r="I1270"/>
  <c r="J1270" s="1"/>
  <c r="I1272"/>
  <c r="J1272" s="1"/>
  <c r="I1274"/>
  <c r="J1274" s="1"/>
  <c r="E1290"/>
  <c r="J1290" s="1"/>
  <c r="E1292"/>
  <c r="J1292" s="1"/>
  <c r="E1294"/>
  <c r="J1294" s="1"/>
  <c r="K1294" s="1"/>
  <c r="E1296"/>
  <c r="J1296" s="1"/>
  <c r="K1296" s="1"/>
  <c r="E1298"/>
  <c r="J1298" s="1"/>
  <c r="K1298" s="1"/>
  <c r="I1310"/>
  <c r="J1310" s="1"/>
  <c r="I1312"/>
  <c r="J1312" s="1"/>
  <c r="I1361"/>
  <c r="I1348"/>
  <c r="I1314"/>
  <c r="J1314" s="1"/>
  <c r="I1316"/>
  <c r="J1316" s="1"/>
  <c r="I1318"/>
  <c r="J1318" s="1"/>
  <c r="I1320"/>
  <c r="J1320" s="1"/>
  <c r="I1322"/>
  <c r="J1322" s="1"/>
  <c r="D1324"/>
  <c r="F1324"/>
  <c r="H1335"/>
  <c r="I1336"/>
  <c r="H1337"/>
  <c r="E1338"/>
  <c r="I1338"/>
  <c r="H1339"/>
  <c r="E1340"/>
  <c r="I1340"/>
  <c r="I1342"/>
  <c r="I1344"/>
  <c r="I1346"/>
  <c r="I1350"/>
  <c r="I1362"/>
  <c r="J1362" s="1"/>
  <c r="I1364"/>
  <c r="J1364" s="1"/>
  <c r="I1366"/>
  <c r="I1368"/>
  <c r="I1370"/>
  <c r="I1373"/>
  <c r="J1373" s="1"/>
  <c r="J1385"/>
  <c r="J1387"/>
  <c r="K1387" s="1"/>
  <c r="J1391"/>
  <c r="K1391" s="1"/>
  <c r="J1415"/>
  <c r="K1415" s="1"/>
  <c r="J1473"/>
  <c r="K1473" s="1"/>
  <c r="K1456"/>
  <c r="J1551"/>
  <c r="K1551" s="1"/>
  <c r="C1552"/>
  <c r="I1265"/>
  <c r="J1265" s="1"/>
  <c r="I1309"/>
  <c r="H1376"/>
  <c r="J1376" s="1"/>
  <c r="K1376" s="1"/>
  <c r="H1350"/>
  <c r="E1361"/>
  <c r="E1348"/>
  <c r="I1313"/>
  <c r="J1313" s="1"/>
  <c r="I1315"/>
  <c r="J1315" s="1"/>
  <c r="I1317"/>
  <c r="J1317" s="1"/>
  <c r="I1319"/>
  <c r="J1319" s="1"/>
  <c r="I1321"/>
  <c r="J1321" s="1"/>
  <c r="I1323"/>
  <c r="J1323" s="1"/>
  <c r="E1324"/>
  <c r="C1327" s="1"/>
  <c r="D1327" s="1"/>
  <c r="E1335"/>
  <c r="I1335"/>
  <c r="H1336"/>
  <c r="E1337"/>
  <c r="H1338"/>
  <c r="E1339"/>
  <c r="H1340"/>
  <c r="H1341"/>
  <c r="J1341" s="1"/>
  <c r="E1342"/>
  <c r="H1343"/>
  <c r="J1343" s="1"/>
  <c r="K1343" s="1"/>
  <c r="E1344"/>
  <c r="J1344" s="1"/>
  <c r="H1345"/>
  <c r="J1345" s="1"/>
  <c r="E1346"/>
  <c r="H1348"/>
  <c r="D1350"/>
  <c r="H1351"/>
  <c r="J1351" s="1"/>
  <c r="E1366"/>
  <c r="H1367"/>
  <c r="J1367" s="1"/>
  <c r="E1368"/>
  <c r="H1369"/>
  <c r="J1369" s="1"/>
  <c r="E1370"/>
  <c r="H1371"/>
  <c r="J1371" s="1"/>
  <c r="J1408"/>
  <c r="C1681"/>
  <c r="J1681" s="1"/>
  <c r="C1576"/>
  <c r="J1433"/>
  <c r="K1433" s="1"/>
  <c r="C1671"/>
  <c r="J1671" s="1"/>
  <c r="J1435"/>
  <c r="K1435" s="1"/>
  <c r="C1674"/>
  <c r="J1674" s="1"/>
  <c r="J1437"/>
  <c r="K1437" s="1"/>
  <c r="C1676"/>
  <c r="J1676" s="1"/>
  <c r="J1439"/>
  <c r="K1439" s="1"/>
  <c r="C1678"/>
  <c r="J1678" s="1"/>
  <c r="J1441"/>
  <c r="K1441" s="1"/>
  <c r="C1462"/>
  <c r="J1462" s="1"/>
  <c r="K1462" s="1"/>
  <c r="J1525"/>
  <c r="C1526"/>
  <c r="C1675"/>
  <c r="J1675" s="1"/>
  <c r="C1677"/>
  <c r="J1677" s="1"/>
  <c r="C1579"/>
  <c r="J1579" s="1"/>
  <c r="J1635"/>
  <c r="K1635" s="1"/>
  <c r="J1346" l="1"/>
  <c r="J1342"/>
  <c r="K1342" s="1"/>
  <c r="K1292"/>
  <c r="D1232"/>
  <c r="K1252"/>
  <c r="K1154"/>
  <c r="K1104"/>
  <c r="K1064"/>
  <c r="K1017"/>
  <c r="K921"/>
  <c r="K1018"/>
  <c r="K783"/>
  <c r="D768"/>
  <c r="K693"/>
  <c r="K646"/>
  <c r="G322"/>
  <c r="K780"/>
  <c r="K337"/>
  <c r="E6" i="153"/>
  <c r="D7"/>
  <c r="K1208" i="16"/>
  <c r="K883"/>
  <c r="D479"/>
  <c r="K739"/>
  <c r="K1346"/>
  <c r="K1371"/>
  <c r="K1362"/>
  <c r="K926"/>
  <c r="J744"/>
  <c r="K744" s="1"/>
  <c r="K691"/>
  <c r="K777"/>
  <c r="K497"/>
  <c r="K349"/>
  <c r="K1367"/>
  <c r="J1348"/>
  <c r="K1348" s="1"/>
  <c r="K1290"/>
  <c r="K1345"/>
  <c r="K788"/>
  <c r="K779"/>
  <c r="K734"/>
  <c r="K601"/>
  <c r="G271"/>
  <c r="K649"/>
  <c r="K504"/>
  <c r="G673"/>
  <c r="K837"/>
  <c r="K1344"/>
  <c r="D1090"/>
  <c r="K398"/>
  <c r="J1368"/>
  <c r="K1368" s="1"/>
  <c r="J503"/>
  <c r="K503" s="1"/>
  <c r="D323"/>
  <c r="G994"/>
  <c r="K1114"/>
  <c r="G1231"/>
  <c r="K1153"/>
  <c r="D815"/>
  <c r="K833"/>
  <c r="K829"/>
  <c r="K827"/>
  <c r="D577"/>
  <c r="G767"/>
  <c r="J1366"/>
  <c r="K1366" s="1"/>
  <c r="K838"/>
  <c r="K387"/>
  <c r="K289"/>
  <c r="K1369"/>
  <c r="K1351"/>
  <c r="K1341"/>
  <c r="J1350"/>
  <c r="K1350" s="1"/>
  <c r="K1373"/>
  <c r="K1364"/>
  <c r="K1288"/>
  <c r="K1108"/>
  <c r="D1042"/>
  <c r="D995"/>
  <c r="D949"/>
  <c r="D861"/>
  <c r="K1255"/>
  <c r="K871"/>
  <c r="K1015"/>
  <c r="K831"/>
  <c r="K826"/>
  <c r="D529"/>
  <c r="K835"/>
  <c r="D674"/>
  <c r="G624"/>
  <c r="K784"/>
  <c r="D272"/>
  <c r="K960"/>
  <c r="G721"/>
  <c r="K786"/>
  <c r="J1447"/>
  <c r="K1447" s="1"/>
  <c r="J1370"/>
  <c r="K1370" s="1"/>
  <c r="D1279"/>
  <c r="D1186"/>
  <c r="D1138"/>
  <c r="K1106"/>
  <c r="K1157"/>
  <c r="K1149"/>
  <c r="K1209"/>
  <c r="D905"/>
  <c r="K964"/>
  <c r="K927"/>
  <c r="D625"/>
  <c r="G576"/>
  <c r="D427"/>
  <c r="K785"/>
  <c r="K550"/>
  <c r="K341"/>
  <c r="K285"/>
  <c r="D222"/>
  <c r="G221"/>
  <c r="J1115"/>
  <c r="K1098"/>
  <c r="J1163"/>
  <c r="K1146"/>
  <c r="J928"/>
  <c r="K913"/>
  <c r="J839"/>
  <c r="K823"/>
  <c r="J746"/>
  <c r="K730"/>
  <c r="J350"/>
  <c r="K331"/>
  <c r="J884"/>
  <c r="K869"/>
  <c r="J1576"/>
  <c r="J1580" s="1"/>
  <c r="C1580"/>
  <c r="J1424"/>
  <c r="K1408"/>
  <c r="J1340"/>
  <c r="K1340" s="1"/>
  <c r="J1338"/>
  <c r="K1338" s="1"/>
  <c r="J1336"/>
  <c r="K1336" s="1"/>
  <c r="J1400"/>
  <c r="K1400" s="1"/>
  <c r="K1385"/>
  <c r="J1337"/>
  <c r="K1337" s="1"/>
  <c r="J1335"/>
  <c r="G1326"/>
  <c r="I1377"/>
  <c r="K1365"/>
  <c r="J1361"/>
  <c r="K1295"/>
  <c r="K1291"/>
  <c r="K1289"/>
  <c r="I1276"/>
  <c r="J1261"/>
  <c r="J1287"/>
  <c r="G1185"/>
  <c r="I1183"/>
  <c r="J1169"/>
  <c r="J1072"/>
  <c r="I1087"/>
  <c r="K1248"/>
  <c r="K1244"/>
  <c r="K1202"/>
  <c r="K1198"/>
  <c r="K1155"/>
  <c r="K1151"/>
  <c r="K1147"/>
  <c r="K1159"/>
  <c r="K1061"/>
  <c r="K1060"/>
  <c r="K1058"/>
  <c r="K1056"/>
  <c r="K1054"/>
  <c r="K1052"/>
  <c r="K1050"/>
  <c r="K1247"/>
  <c r="K1243"/>
  <c r="K1203"/>
  <c r="K1199"/>
  <c r="K1195"/>
  <c r="J1210"/>
  <c r="K1194"/>
  <c r="K1107"/>
  <c r="K1103"/>
  <c r="K1099"/>
  <c r="K1111"/>
  <c r="K1062"/>
  <c r="K1059"/>
  <c r="K1057"/>
  <c r="K1055"/>
  <c r="K1053"/>
  <c r="K1051"/>
  <c r="I1039"/>
  <c r="J1023"/>
  <c r="J1066"/>
  <c r="K1066" s="1"/>
  <c r="J889"/>
  <c r="I902"/>
  <c r="I858"/>
  <c r="J845"/>
  <c r="K1010"/>
  <c r="K1006"/>
  <c r="K966"/>
  <c r="K962"/>
  <c r="K958"/>
  <c r="K969"/>
  <c r="K878"/>
  <c r="K1013"/>
  <c r="K1009"/>
  <c r="K1005"/>
  <c r="K967"/>
  <c r="K963"/>
  <c r="K959"/>
  <c r="K922"/>
  <c r="K918"/>
  <c r="K914"/>
  <c r="K924"/>
  <c r="K874"/>
  <c r="K870"/>
  <c r="K880"/>
  <c r="K832"/>
  <c r="K830"/>
  <c r="K828"/>
  <c r="K825"/>
  <c r="K824"/>
  <c r="I812"/>
  <c r="J798"/>
  <c r="K790"/>
  <c r="J655"/>
  <c r="I671"/>
  <c r="G528"/>
  <c r="G478"/>
  <c r="G426"/>
  <c r="K688"/>
  <c r="K684"/>
  <c r="K644"/>
  <c r="K640"/>
  <c r="K636"/>
  <c r="I622"/>
  <c r="K595"/>
  <c r="K591"/>
  <c r="K587"/>
  <c r="K548"/>
  <c r="K544"/>
  <c r="K540"/>
  <c r="I526"/>
  <c r="K492"/>
  <c r="K488"/>
  <c r="K501"/>
  <c r="K446"/>
  <c r="K442"/>
  <c r="K438"/>
  <c r="I424"/>
  <c r="K393"/>
  <c r="K389"/>
  <c r="K386"/>
  <c r="K385"/>
  <c r="K383"/>
  <c r="K401"/>
  <c r="I269"/>
  <c r="J253"/>
  <c r="K735"/>
  <c r="K731"/>
  <c r="K742"/>
  <c r="K694"/>
  <c r="K689"/>
  <c r="K685"/>
  <c r="K641"/>
  <c r="K637"/>
  <c r="J650"/>
  <c r="K650" s="1"/>
  <c r="K633"/>
  <c r="K594"/>
  <c r="K590"/>
  <c r="K586"/>
  <c r="K598"/>
  <c r="K547"/>
  <c r="K543"/>
  <c r="K539"/>
  <c r="K498"/>
  <c r="K495"/>
  <c r="K491"/>
  <c r="J505"/>
  <c r="K487"/>
  <c r="K447"/>
  <c r="K443"/>
  <c r="K439"/>
  <c r="J454"/>
  <c r="K435"/>
  <c r="K394"/>
  <c r="K390"/>
  <c r="K384"/>
  <c r="I372"/>
  <c r="J355"/>
  <c r="J400"/>
  <c r="K400" s="1"/>
  <c r="J303"/>
  <c r="I320"/>
  <c r="K238"/>
  <c r="K234"/>
  <c r="K342"/>
  <c r="K338"/>
  <c r="K334"/>
  <c r="K348"/>
  <c r="K290"/>
  <c r="K286"/>
  <c r="K282"/>
  <c r="K297"/>
  <c r="K239"/>
  <c r="K235"/>
  <c r="K231"/>
  <c r="K244"/>
  <c r="K296"/>
  <c r="K230"/>
  <c r="J248"/>
  <c r="I1324"/>
  <c r="J1309"/>
  <c r="J1339"/>
  <c r="K1339" s="1"/>
  <c r="I1352"/>
  <c r="K1363"/>
  <c r="K1360"/>
  <c r="K1297"/>
  <c r="K1293"/>
  <c r="K1375"/>
  <c r="K1300"/>
  <c r="G1278"/>
  <c r="I1229"/>
  <c r="J1215"/>
  <c r="J1120"/>
  <c r="I1135"/>
  <c r="K1250"/>
  <c r="K1246"/>
  <c r="K1242"/>
  <c r="K1204"/>
  <c r="K1200"/>
  <c r="K1196"/>
  <c r="A1060"/>
  <c r="A1061"/>
  <c r="K1249"/>
  <c r="K1245"/>
  <c r="K1241"/>
  <c r="J1256"/>
  <c r="K1240"/>
  <c r="K1201"/>
  <c r="K1197"/>
  <c r="K1109"/>
  <c r="K1105"/>
  <c r="K1101"/>
  <c r="G1041"/>
  <c r="I992"/>
  <c r="J978"/>
  <c r="I946"/>
  <c r="J932"/>
  <c r="K1012"/>
  <c r="K1008"/>
  <c r="K1004"/>
  <c r="K971"/>
  <c r="K876"/>
  <c r="I765"/>
  <c r="J751"/>
  <c r="K1011"/>
  <c r="K1007"/>
  <c r="J1019"/>
  <c r="K1003"/>
  <c r="K965"/>
  <c r="K961"/>
  <c r="J973"/>
  <c r="K957"/>
  <c r="K920"/>
  <c r="K916"/>
  <c r="K877"/>
  <c r="K872"/>
  <c r="K882"/>
  <c r="I719"/>
  <c r="J705"/>
  <c r="J559"/>
  <c r="I574"/>
  <c r="K686"/>
  <c r="J700"/>
  <c r="K682"/>
  <c r="K642"/>
  <c r="K638"/>
  <c r="K634"/>
  <c r="K593"/>
  <c r="K589"/>
  <c r="K585"/>
  <c r="J602"/>
  <c r="K546"/>
  <c r="K542"/>
  <c r="K538"/>
  <c r="K494"/>
  <c r="K490"/>
  <c r="I505"/>
  <c r="I476"/>
  <c r="K448"/>
  <c r="K444"/>
  <c r="K440"/>
  <c r="K436"/>
  <c r="K395"/>
  <c r="K391"/>
  <c r="K388"/>
  <c r="J792"/>
  <c r="K792" s="1"/>
  <c r="K776"/>
  <c r="K733"/>
  <c r="I746"/>
  <c r="K692"/>
  <c r="K687"/>
  <c r="K683"/>
  <c r="K696"/>
  <c r="K643"/>
  <c r="K639"/>
  <c r="K635"/>
  <c r="K596"/>
  <c r="K592"/>
  <c r="K588"/>
  <c r="K600"/>
  <c r="K545"/>
  <c r="K541"/>
  <c r="J554"/>
  <c r="K537"/>
  <c r="K496"/>
  <c r="K493"/>
  <c r="K489"/>
  <c r="K445"/>
  <c r="K441"/>
  <c r="K437"/>
  <c r="K453"/>
  <c r="K396"/>
  <c r="K392"/>
  <c r="G374"/>
  <c r="I219"/>
  <c r="K240"/>
  <c r="K236"/>
  <c r="K232"/>
  <c r="K344"/>
  <c r="K340"/>
  <c r="K336"/>
  <c r="K332"/>
  <c r="K346"/>
  <c r="K292"/>
  <c r="K288"/>
  <c r="K284"/>
  <c r="J298"/>
  <c r="K280"/>
  <c r="K241"/>
  <c r="K237"/>
  <c r="K233"/>
  <c r="K246"/>
  <c r="K294"/>
  <c r="K242"/>
  <c r="K247"/>
  <c r="K1256" l="1"/>
  <c r="G1448"/>
  <c r="K298"/>
  <c r="J1068"/>
  <c r="K1068" s="1"/>
  <c r="K554"/>
  <c r="K602"/>
  <c r="K700"/>
  <c r="K839"/>
  <c r="K928"/>
  <c r="K1115"/>
  <c r="E949"/>
  <c r="I947"/>
  <c r="J946"/>
  <c r="E323"/>
  <c r="I321"/>
  <c r="E222"/>
  <c r="I220"/>
  <c r="E577"/>
  <c r="J574"/>
  <c r="I575"/>
  <c r="J575"/>
  <c r="K973"/>
  <c r="K1019"/>
  <c r="E768"/>
  <c r="J765"/>
  <c r="I766"/>
  <c r="J766"/>
  <c r="E1232"/>
  <c r="I1230"/>
  <c r="J1229"/>
  <c r="K248"/>
  <c r="K454"/>
  <c r="I527"/>
  <c r="E529"/>
  <c r="J526"/>
  <c r="J527"/>
  <c r="E674"/>
  <c r="J671"/>
  <c r="I672"/>
  <c r="J672"/>
  <c r="I813"/>
  <c r="E815"/>
  <c r="J812"/>
  <c r="J813"/>
  <c r="J902"/>
  <c r="E905"/>
  <c r="I903"/>
  <c r="E1042"/>
  <c r="I1040"/>
  <c r="J1039"/>
  <c r="K1210"/>
  <c r="J1087"/>
  <c r="E1090"/>
  <c r="I1088"/>
  <c r="I477"/>
  <c r="E479"/>
  <c r="J476"/>
  <c r="J477"/>
  <c r="I720"/>
  <c r="E722"/>
  <c r="J719"/>
  <c r="J720"/>
  <c r="E995"/>
  <c r="I993"/>
  <c r="J992"/>
  <c r="J1135"/>
  <c r="E1138"/>
  <c r="I1136"/>
  <c r="E1327"/>
  <c r="I1325"/>
  <c r="J1324"/>
  <c r="E375"/>
  <c r="I373"/>
  <c r="K505"/>
  <c r="E272"/>
  <c r="I270"/>
  <c r="J402"/>
  <c r="K402" s="1"/>
  <c r="E427"/>
  <c r="I425"/>
  <c r="I623"/>
  <c r="E625"/>
  <c r="J622"/>
  <c r="J623"/>
  <c r="I859"/>
  <c r="E861"/>
  <c r="J858"/>
  <c r="J859"/>
  <c r="E1186"/>
  <c r="I1184"/>
  <c r="J1183"/>
  <c r="K1287"/>
  <c r="J1304"/>
  <c r="K1304" s="1"/>
  <c r="E1279"/>
  <c r="I1277"/>
  <c r="J1276"/>
  <c r="K1361"/>
  <c r="J1377"/>
  <c r="K1377" s="1"/>
  <c r="K1335"/>
  <c r="J1352"/>
  <c r="K1352" s="1"/>
  <c r="K1424"/>
  <c r="G1425"/>
  <c r="K884"/>
  <c r="K350"/>
  <c r="K746"/>
  <c r="K1163"/>
  <c r="G34" i="153" l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</calcChain>
</file>

<file path=xl/sharedStrings.xml><?xml version="1.0" encoding="utf-8"?>
<sst xmlns="http://schemas.openxmlformats.org/spreadsheetml/2006/main" count="5159" uniqueCount="760">
  <si>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</si>
  <si>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</si>
  <si>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</si>
  <si>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</si>
  <si>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</si>
  <si>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</si>
  <si>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</si>
  <si>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</si>
  <si>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</si>
  <si>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</si>
  <si>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</si>
  <si>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</si>
  <si>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</si>
  <si>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</si>
  <si>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</si>
  <si>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</si>
  <si>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</si>
  <si>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</si>
  <si>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</si>
  <si>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</si>
  <si>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</si>
  <si>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</si>
  <si>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</si>
  <si>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</si>
  <si>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</si>
  <si>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</si>
  <si>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</si>
  <si>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</si>
  <si>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</si>
  <si>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</si>
  <si>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</si>
  <si>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</si>
  <si>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</si>
  <si>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</si>
  <si>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</si>
  <si>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</si>
  <si>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</si>
  <si>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</si>
  <si>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</si>
  <si>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</si>
  <si>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</si>
  <si>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</si>
  <si>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</si>
  <si>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</si>
  <si>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</si>
  <si>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</si>
  <si>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</si>
  <si>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</si>
  <si>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</si>
  <si>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</si>
  <si>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</si>
  <si>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t/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</si>
  <si>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</si>
  <si>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</si>
  <si>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</si>
  <si>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</si>
  <si>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</si>
  <si>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</si>
  <si>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</si>
  <si>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</si>
  <si>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</si>
  <si>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</si>
  <si>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</si>
  <si>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</si>
  <si>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</si>
  <si>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</si>
  <si>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</si>
  <si>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</si>
  <si>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</si>
  <si>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</si>
  <si>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</si>
  <si>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</si>
  <si>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</si>
  <si>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</si>
  <si>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</si>
  <si>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</si>
  <si>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</si>
  <si>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</si>
  <si>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</si>
  <si>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</si>
  <si>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</si>
  <si>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</si>
  <si>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</si>
  <si>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</si>
  <si>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</si>
  <si>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</si>
  <si>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</si>
  <si>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</si>
  <si>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</si>
  <si>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</si>
  <si>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</si>
  <si>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</si>
  <si>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</si>
  <si>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</si>
  <si>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</si>
  <si>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</si>
  <si>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</si>
  <si>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</si>
  <si>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</si>
  <si>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</si>
  <si>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</si>
  <si>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</si>
  <si>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</si>
  <si>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</si>
  <si>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</si>
  <si>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</si>
  <si>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</si>
  <si>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</si>
  <si>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</si>
  <si>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</si>
  <si>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</si>
  <si>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</si>
  <si>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</si>
  <si>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</si>
  <si>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</si>
  <si>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</si>
  <si>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</si>
  <si>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</si>
  <si>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</si>
  <si>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</si>
  <si>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</si>
  <si>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</si>
  <si>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</si>
  <si>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</si>
  <si>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</si>
  <si>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</si>
  <si>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</si>
  <si>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</si>
  <si>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</si>
  <si>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</si>
  <si>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</si>
  <si>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</si>
  <si>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</si>
  <si>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</si>
  <si>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</si>
  <si>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</si>
  <si>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</si>
  <si>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</si>
  <si>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</si>
  <si>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</si>
  <si>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</si>
  <si>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</si>
  <si>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</si>
  <si>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</si>
  <si>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</si>
  <si>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</si>
  <si>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</si>
  <si>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</si>
  <si>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</si>
  <si>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</si>
  <si>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</si>
  <si>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</si>
  <si>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</si>
  <si>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</si>
  <si>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</si>
  <si>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</si>
  <si>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</si>
  <si>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</si>
  <si>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</si>
  <si>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</si>
  <si>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</si>
  <si>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</si>
  <si>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</si>
  <si>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</si>
  <si>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</si>
  <si>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</si>
  <si>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</si>
  <si>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</si>
  <si>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</si>
  <si>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</si>
  <si>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</si>
  <si>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</si>
  <si>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</si>
  <si>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</si>
  <si>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</si>
  <si>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</si>
  <si>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</si>
  <si>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</si>
  <si>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</si>
  <si>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</si>
  <si>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</si>
  <si>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</si>
  <si>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</si>
  <si>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</si>
  <si>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</si>
  <si>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</si>
  <si>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</si>
  <si>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</si>
  <si>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</si>
  <si>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</si>
  <si>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</si>
  <si>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</si>
  <si>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</si>
  <si>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</si>
  <si>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</si>
  <si>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</si>
  <si>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</si>
  <si>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</si>
  <si>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</si>
  <si>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</si>
  <si>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</si>
  <si>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</si>
  <si>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</si>
  <si>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</si>
  <si>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</si>
  <si>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</si>
  <si>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</si>
  <si>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</si>
  <si>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</si>
  <si>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</si>
  <si>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</si>
  <si>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</si>
  <si>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</si>
  <si>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</si>
  <si>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</si>
  <si>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</si>
  <si>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</si>
  <si>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</si>
  <si>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</si>
  <si>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</si>
  <si>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</si>
  <si>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</si>
  <si>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</si>
  <si>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</si>
  <si>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</si>
  <si>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</si>
  <si>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</si>
  <si>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</si>
  <si>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</si>
  <si>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</si>
  <si>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</si>
  <si>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</si>
  <si>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</si>
  <si>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</si>
  <si>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</si>
  <si>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</si>
  <si>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</si>
  <si>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</si>
  <si>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</si>
  <si>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</si>
  <si>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</si>
  <si>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</si>
  <si>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</si>
  <si>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</si>
  <si>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</si>
  <si>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</si>
  <si>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</si>
  <si>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</si>
  <si>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</si>
  <si>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</si>
  <si>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</si>
  <si>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</si>
  <si>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</si>
  <si>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</si>
  <si>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</si>
  <si>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</si>
  <si>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</si>
  <si>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</si>
  <si>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</si>
  <si>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</si>
  <si>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</si>
  <si>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</si>
  <si>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</si>
  <si>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</si>
  <si>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</si>
  <si>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</si>
  <si>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</si>
  <si>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</si>
  <si>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</si>
  <si>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</si>
  <si>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</si>
  <si>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</si>
  <si>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</si>
  <si>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</si>
  <si>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</si>
  <si>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</si>
  <si>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</si>
  <si>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</si>
  <si>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</si>
  <si>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</si>
  <si>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</si>
  <si>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</si>
  <si>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</si>
  <si>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</si>
  <si>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</si>
  <si>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</si>
  <si>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</si>
  <si>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</si>
  <si>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</si>
  <si>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</si>
  <si>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</si>
  <si>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</si>
  <si>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Donald-Roméo</t>
  </si>
  <si>
    <t>Oracle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</si>
  <si>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</si>
  <si>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</si>
  <si>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</si>
  <si>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</si>
  <si>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</si>
  <si>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</si>
  <si>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DOVI</t>
  </si>
  <si>
    <t>Somme de Spent</t>
  </si>
  <si>
    <t>BALANCE 01 JUILLET 2023</t>
  </si>
  <si>
    <t>BALANCE CAISSES ET BANQUE AU 31 JUILLET 2023</t>
  </si>
  <si>
    <t>BALANCE AU  01  JUILLET 2023</t>
  </si>
  <si>
    <t>Balance au 31 Juillet 2023</t>
  </si>
  <si>
    <t>IT87</t>
  </si>
  <si>
    <t xml:space="preserve">Transport </t>
  </si>
  <si>
    <t>BALANCE 31 JUILLET 2023</t>
  </si>
  <si>
    <t>BALANCE 01 AOUT 2023</t>
  </si>
  <si>
    <t>BALANCE 31 AOUT 2023</t>
  </si>
  <si>
    <t>BALANCE AU  01 AOUT 2023</t>
  </si>
  <si>
    <t>Balance au 31 Août 2023</t>
  </si>
  <si>
    <t>Office</t>
  </si>
  <si>
    <t>BALANCE CAISSES ET BANQUE AU 31 AOUT 2023</t>
  </si>
  <si>
    <t>BALANCE 01 SEPTEMBRE 2023</t>
  </si>
  <si>
    <t>BALANCE 30 SEPTEMBRE 2023</t>
  </si>
  <si>
    <t>BALANCE CAISSES ET BANQUE AU 30 SEPTEMBRE 2023</t>
  </si>
  <si>
    <t>BALANCE AU  01 SEPTEMBRE 2023</t>
  </si>
  <si>
    <t>Balance au 30 SEPTEMBRE 2023</t>
  </si>
  <si>
    <t>BALANCE 01 OCTOBRE 2023</t>
  </si>
  <si>
    <t>BALANCE 31 OCTOBRE 2023</t>
  </si>
  <si>
    <t>BALANCE CAISSES ET BANQUE AU 31 OCTOBRE 2023</t>
  </si>
  <si>
    <t>BALANCE AU  01 OCTOBRE 2023</t>
  </si>
  <si>
    <t>Balance au 31 OCTOBRE 2023</t>
  </si>
  <si>
    <t>Solde au 01/10/2023</t>
  </si>
  <si>
    <t>Étiquettes de lignes</t>
  </si>
  <si>
    <t>Total général</t>
  </si>
  <si>
    <t>Étiquettes de colonnes</t>
  </si>
  <si>
    <t>BALANCE 01 NOVEMBRE 2023</t>
  </si>
  <si>
    <t>BALANCE 30NOVEMBRE 2023</t>
  </si>
  <si>
    <t>BALANCE CAISSES ET BANQUE 30 NOVEMBRE 2023</t>
  </si>
  <si>
    <t>BALANCE AU  01 NOVEMBRE 2023</t>
  </si>
  <si>
    <t>Total Somme de Spent</t>
  </si>
  <si>
    <t>Total Somme de Received</t>
  </si>
  <si>
    <t>Somme de Received</t>
  </si>
  <si>
    <t>BALANCE 01 DECEMBRE 2023</t>
  </si>
  <si>
    <t>BALANCE 31 DECEMBRE 2023</t>
  </si>
  <si>
    <t>BALANCE CAISSES ET BANQUE 31 DECEMBRE 2023</t>
  </si>
  <si>
    <t>BALANCE AU  01 DECEMBRE 2023</t>
  </si>
  <si>
    <t>Bonus</t>
  </si>
  <si>
    <t>Office Materiels</t>
  </si>
  <si>
    <t>Balance au 31 DECEMBRE 2023</t>
  </si>
  <si>
    <t>Balance au 30 NOVEMBRE 2023</t>
  </si>
  <si>
    <t>BALANCE 01 JANVIER 2024</t>
  </si>
  <si>
    <t>BALANCE 31 JANVIER 2024</t>
  </si>
  <si>
    <t>BALANCE CAISSES ET BANQUE 31 JANVIER 2024</t>
  </si>
  <si>
    <t>BALANCE AU  01 JANVIER 2024</t>
  </si>
  <si>
    <t>Balance au 31 JANVIER 2024</t>
  </si>
  <si>
    <t>Transfer fees</t>
  </si>
  <si>
    <t>Lawyer fees</t>
  </si>
  <si>
    <t>Bank Fees</t>
  </si>
  <si>
    <t>Grant</t>
  </si>
  <si>
    <t>Travel subsistence</t>
  </si>
  <si>
    <t>Trust Building</t>
  </si>
  <si>
    <t>OAK</t>
  </si>
  <si>
    <t xml:space="preserve">                                                                                                                                    RAPPORT FINANCIER FEVRIER 2024</t>
  </si>
  <si>
    <t>Solde au 01/02/2024</t>
  </si>
  <si>
    <t>BALANCE 01 FEVRIER 2024</t>
  </si>
  <si>
    <t xml:space="preserve">TOTAL RECU EN FEVRIER </t>
  </si>
  <si>
    <t xml:space="preserve">TOTAL DEPENSE EN FEVRIER </t>
  </si>
  <si>
    <t>BALANCE 29 FEVRIER  2024</t>
  </si>
  <si>
    <t xml:space="preserve">FEVRIER </t>
  </si>
  <si>
    <t>BALANCE AU  01 FEVRIER  2024</t>
  </si>
  <si>
    <t>BALANCE CAISSES ET BANQUE 29 FEVRIER  2024</t>
  </si>
  <si>
    <t>Balance au 29 FEVRIER  2024</t>
  </si>
  <si>
    <t>Reglement Facture de Gardiennage du  mois de Janvier 2024/GPS</t>
  </si>
  <si>
    <t>Oui</t>
  </si>
  <si>
    <t>P29/Retour caisse</t>
  </si>
  <si>
    <t>IT87/Retour caisse-sur Av sur Honoraire</t>
  </si>
  <si>
    <t>Achat credit  teléphonique MTN/PALF/Première partie Février 2024/Management</t>
  </si>
  <si>
    <t>Achat credit  teléphonique MTN/PALF/Première partie Février 2024/Legal</t>
  </si>
  <si>
    <t>Achat credit  teléphonique MTN/PALF/Première partie Février 2024/Investigation</t>
  </si>
  <si>
    <t>Achat credit  teléphonique Airtel/PALF/Prémière partie Février 2024/Management</t>
  </si>
  <si>
    <t>Achat credit  teléphonique Airtel/PALF/Prémière partie Février 2024/Legal</t>
  </si>
  <si>
    <t>Achat credit  teléphonique Airtel/PALF/Prémière partie Février 2024/Investigation</t>
  </si>
  <si>
    <t>T73/Retour caisse-sur Av sur Honoraire</t>
  </si>
  <si>
    <t>Frais de transfert charden farell à Crepin , Oracle et Donald</t>
  </si>
  <si>
    <t>OUI</t>
  </si>
  <si>
    <t>Frais de mission Me Marie Hélène à Dolisie du 06 au 10/02/2024 cas MOULOMO Guy</t>
  </si>
  <si>
    <t>Bonus du mois de Janvier 2024/Hurielle</t>
  </si>
  <si>
    <t>Decharge</t>
  </si>
  <si>
    <t>Bonus du mois de Janvier 2024/Oracle</t>
  </si>
  <si>
    <t>Bonus OP1 (Sibiti) et OP2 (Dolisie)/Oracle</t>
  </si>
  <si>
    <t>Dovi/Retour caisse/Frais de mission</t>
  </si>
  <si>
    <t>Frais de transfert charden farell à P29, T73 et IT87</t>
  </si>
  <si>
    <t>Dovi/A la Caisse</t>
  </si>
  <si>
    <t>Achat Caburant groupe Electrogène Bureau PALF</t>
  </si>
  <si>
    <t>BCI-56 /3667442</t>
  </si>
  <si>
    <t>Dovi/Rembourssement</t>
  </si>
  <si>
    <t>Bonus Media portant sur publication des pièces internet sur arrestation de 02 présumés trafs à Dolisie</t>
  </si>
  <si>
    <t>Bonus OP1 (Sibiti) et OP2 (Dolisie)/Donald-Roméo</t>
  </si>
  <si>
    <t>Bonus du mois de Janvier 2024 /Donald-Roméo</t>
  </si>
  <si>
    <t>Bonus OP1 (Sibiti) et OP2 (Dolisie)/Crépin</t>
  </si>
  <si>
    <t>Bonus du mois de Janvier 2024 /Crépin</t>
  </si>
  <si>
    <t>Oracle/Frais de mission</t>
  </si>
  <si>
    <t>Oracle/Fonctionnement</t>
  </si>
  <si>
    <t>Donald-Roméo/Fonctionnement</t>
  </si>
  <si>
    <t>Frais d'assurances Evacuation et Accident /SUNU Assurance/Dovi</t>
  </si>
  <si>
    <t>Frais d'assurances Santé et Retraite /NSIA/Dovi</t>
  </si>
  <si>
    <t>Frais de Publication de O2 Avis de Recrutement /Depêche de Brazza</t>
  </si>
  <si>
    <t>Office materiels</t>
  </si>
  <si>
    <t>Achat credit  teléphonique MTN/PALF/2em partie Février 2024/Management</t>
  </si>
  <si>
    <t>Achat credit  teléphonique MTN/PALF/2em partie Février 2024/Legal</t>
  </si>
  <si>
    <t>Achat credit  teléphonique MTN/PALF/2em partie Février 2024/Investigation</t>
  </si>
  <si>
    <t>Achat credit  teléphonique MTN/PALF/2em partie Février 2024/Media</t>
  </si>
  <si>
    <t>Achat credit  teléphonique Airtel/PALF/2em partie Février 2024/Management</t>
  </si>
  <si>
    <t>Achat credit  teléphonique Airtel/PALF/2em partie Février 2024/Legal</t>
  </si>
  <si>
    <t>Achat credit  teléphonique Airtel/PALF/2em partie Février 2024/Investigation</t>
  </si>
  <si>
    <t>BCI-34 /3654600</t>
  </si>
  <si>
    <t>Donald-Roméo/Operation d'arrestation fugitif à dolisie</t>
  </si>
  <si>
    <t xml:space="preserve">Frais de transfert charden farell à Oracle </t>
  </si>
  <si>
    <t>Frais de mission Me Marie Hélène à Sibiti 18 au 20/02/2024 cas MASSOUANGOU</t>
  </si>
  <si>
    <t>Bonus media portant sur diffussion pièces media à la Telecongo</t>
  </si>
  <si>
    <t xml:space="preserve">P29/Avance sur Honoraire </t>
  </si>
  <si>
    <t>BCI-34 /3654614</t>
  </si>
  <si>
    <t>Reglement facture d'eau (LCDE) periode Janvier - Février 2024/Bureau PALF</t>
  </si>
  <si>
    <t>Taxes/Reglement facture d'eau (LCDE) periode Janvier - Février 2024/Bureau PALF</t>
  </si>
  <si>
    <t>Frais de transfert charden farell à Crepin et Evariste</t>
  </si>
  <si>
    <t>crépin</t>
  </si>
  <si>
    <t>Bonus média pourtant sur interpellation des 03 trafs pièces radio et presse</t>
  </si>
  <si>
    <t>Bonus média pourtant sur audience du 23 février 2024 des 03 trafs pièces radio et presse</t>
  </si>
  <si>
    <t>iT87</t>
  </si>
  <si>
    <t>Frais de transfert charden farell à Crepin, IT87 et P29</t>
  </si>
  <si>
    <t>Prime de fin d'année /Contrat CDD/Donald-Roméo</t>
  </si>
  <si>
    <t>Achat 10 ampiules Ingelec pour Bureau PALF</t>
  </si>
  <si>
    <t>Règlement prestation technicienne de surface (mois de Février 2024)</t>
  </si>
  <si>
    <t xml:space="preserve">Frais de mission Maitre BANZOUZI à Sibiti 29/02 au 02/03/2024 cas Mankoussou </t>
  </si>
  <si>
    <t>Frais de transfert charden farell à Crepin</t>
  </si>
  <si>
    <t>Entretretien général Jardin, Bureau PALF Mois de Février 2024</t>
  </si>
  <si>
    <t>Donald-Roméo/Retour Caisse</t>
  </si>
  <si>
    <t>Bonus du mois de Février 2024/Hurielle</t>
  </si>
  <si>
    <t>Bonus du mois de Février 2024/Grace MOLENDE</t>
  </si>
  <si>
    <t>Bonus du mois de Février 2024/Donald-Roméo</t>
  </si>
  <si>
    <t>Relevé</t>
  </si>
  <si>
    <t xml:space="preserve">Fonds EAGLE </t>
  </si>
  <si>
    <t>Acompte honoraire contrat N°68_Dolisie cas MOULOMO Guy et Consorts/Maitre Marie Hélène NANITELAMIO MALONGA</t>
  </si>
  <si>
    <t>Lawyer Fees</t>
  </si>
  <si>
    <t>Acompte honoraire contrat N°67_Sibiti cas MOUSSOUANGA et Consorts/Maitre Marie Hélène NANITELAMIO MALONGA</t>
  </si>
  <si>
    <t>Solde honoraire contrat N°66_Pointe-Noire cas MOUYEKE et Consorts/Maitre Marie Hélène NANITELAMIO MALONGA</t>
  </si>
  <si>
    <t>Solde honoraire contrat N°61_Pointe-Noire cas OKEMBA et Consorts/Maitre Marie Hélène NANITELAMIO MALONGA</t>
  </si>
  <si>
    <t>Reglement Facture Honoraire du moisde Janvier 2024/Me LOCKO Christian</t>
  </si>
  <si>
    <t>Frais de renouvellement du contrat d'assurances Multirrisque Professionnel du Bureau PALF/Sunu Assurances</t>
  </si>
  <si>
    <t>Retrait especes/appro caisse/bord n°3654600</t>
  </si>
  <si>
    <t>Retrait especes/appro caisse/bord n°3654614</t>
  </si>
  <si>
    <t>Reglement Facture Gardiennage Mois de Février 2024/3654611</t>
  </si>
  <si>
    <t>Solde honoraire contrat N°65_Pointe-Noire cas MOUKILI Maurice et consorts/Me Marie Hélène NANITELAMIO MALONGA</t>
  </si>
  <si>
    <t>Releve</t>
  </si>
  <si>
    <t>Retrait espèces chèque N°3667442</t>
  </si>
  <si>
    <t>Solde honoraire contrat N°57_SiBITI cas Darniche/Maitre Marie Hélène NANITELAMIO MALONGA</t>
  </si>
  <si>
    <t>Reglement loyer mois de de Février  2024/Pluriel solution ch N°3667448</t>
  </si>
  <si>
    <t>Virement</t>
  </si>
  <si>
    <t>Paiement salaire mois de Février 2024/ Grace MOLENDE</t>
  </si>
  <si>
    <t>Paiement salaire mois de  Février 2024+Congés /PINDI BINGA Donald-Roméo</t>
  </si>
  <si>
    <t>Paiement salaire mois de Février 2024/ IBOUILI-IBOUILI Crépin</t>
  </si>
  <si>
    <t>Paiement salaire mois de Février 2024/ Hurielle MFOULOU</t>
  </si>
  <si>
    <t>Paiement salaire mois de Février 2024/Oracle TALOULOU</t>
  </si>
  <si>
    <t>Paiement salaire mois de Février  2024/ DOVI ZENNAWOE</t>
  </si>
  <si>
    <t>Reglement Honoraire du mois de Février 2024/IT87/ch:3667462</t>
  </si>
  <si>
    <t>Reglement Honoraire du mois de Février 2024/T73/ch:3667463</t>
  </si>
  <si>
    <t>Reglement Honoraire du mois de Février 2024/P29/ch:3667461</t>
  </si>
  <si>
    <t>Reçu de caisse (par Roméo)/Crépin</t>
  </si>
  <si>
    <t>Billet du gendarme de Makabana à Dolisie avec l'arme ayant servi d'abattage de l'éléphant</t>
  </si>
  <si>
    <t>Bonus 01 gendarme de Makabana ayant ramené l'arme de chasse de makabana à Dolisie</t>
  </si>
  <si>
    <t>Frais d'Hotel (01 nuitée) pour le gendarme de Makabana du 03 au 04/02/2024 à Dolisie</t>
  </si>
  <si>
    <t>Travel Subsistence</t>
  </si>
  <si>
    <t>Billet retour du gendarme Dolisie-Makabana</t>
  </si>
  <si>
    <t>CREPIN - CONGO Frais d'Hotel (16 Nuitées) à Dolisie du 25/01/ au 10/02/2024</t>
  </si>
  <si>
    <t>Reçu de caisse/Crépin</t>
  </si>
  <si>
    <t>Billet d'avion: Brazzaville-Pointe-Noire</t>
  </si>
  <si>
    <t>Reçu de caisse par Evariste/Crépin</t>
  </si>
  <si>
    <t>CREPIN - CONGO Food-Allowance du 22/02/ au 05/03/2024 à Pointe-Noire et Sibiti</t>
  </si>
  <si>
    <t>Décharge</t>
  </si>
  <si>
    <t>Bonus pour 14 gendarmes de l'ESSIG qui ont participé à l'opération</t>
  </si>
  <si>
    <t>Caburant de la BJ</t>
  </si>
  <si>
    <t>Caburant au départ de la BJ de Sibiti pour Pointe-Noire</t>
  </si>
  <si>
    <t>Frais d'Hotel 02 Nuitées du 22 au 24/02/2024 pour le gendarme chargé de sécurité</t>
  </si>
  <si>
    <t>Ration alimentaire pour le gendarme chargé de sécurité (02)</t>
  </si>
  <si>
    <t xml:space="preserve">Frais d'Hotel 01 Nuitée du 24 au 25/02/2024 à Pointe-noire pour 07 Gendarmes venus de sibiti </t>
  </si>
  <si>
    <t>CREPIN 6 CONGO Frais d'Hotel 03 Nuitées  du 22 au 25/02/2024 à Pointe-Noire</t>
  </si>
  <si>
    <t>Ration alimentaire pour 07 gendarmes de sibiti</t>
  </si>
  <si>
    <t>Reçu de caisse (par Evariste)/Crépin</t>
  </si>
  <si>
    <t>Reçu de caisse  (charden)/Crépin</t>
  </si>
  <si>
    <t>Bonus pour les 07 gendarmes ayant exécuté le transferement de Fall de Pointe-Noire à Sibiti</t>
  </si>
  <si>
    <t xml:space="preserve">Cumul frais de jail visits du mois de Février 2024/Crépin IBOUILI </t>
  </si>
  <si>
    <t>Cumul frais de transport local du mois de Février 2024/Crépin IBOUILI-IBOUILI</t>
  </si>
  <si>
    <t>Reçu caisse/Hurielle</t>
  </si>
  <si>
    <t>Achat billet Brazzaville-Dolisie/Hurielle</t>
  </si>
  <si>
    <t>Achat des médicaments du cas MANGUILA Alexis à Dolisie</t>
  </si>
  <si>
    <t>Jail Visits</t>
  </si>
  <si>
    <t>Achat billet Dolisie-Brazzaville/Hurielle</t>
  </si>
  <si>
    <t>Cumul frais de trust builing du mois de Février 2024/Hurielle MFOULOU</t>
  </si>
  <si>
    <t>Cumul frais de transport local du mois de Février 2024/Hurielle MFOULOU</t>
  </si>
  <si>
    <t>Rétour caisse/T73</t>
  </si>
  <si>
    <t>reçu de caisse/T73</t>
  </si>
  <si>
    <t xml:space="preserve">achat billet : BRAZZAVILLE pour OYO/T73 </t>
  </si>
  <si>
    <t>T73 - CONGO Food Allowance du 06 au 14/02/2024 (08 nuitées)</t>
  </si>
  <si>
    <t>achat billet : OYO - NGO/T73</t>
  </si>
  <si>
    <t>achat billet : NGO - DJAMBALA/T73</t>
  </si>
  <si>
    <t>T73 - CONGO Frais d'hotel du 06 au 09/02/2024 (03 nuitées ) à OYO</t>
  </si>
  <si>
    <t>T73 - CONGO Frais d'hotel du 09 au 12/02/2024 (03 nuitées ) à DJAMBALA</t>
  </si>
  <si>
    <t>achat billet : DJAMBALA  pour IMVOUBA</t>
  </si>
  <si>
    <t>T73 - CONGO Frais d'hotel du 12 au 14/02/2024 (02 nuitées ) à IMVOUBA</t>
  </si>
  <si>
    <t>achat billet : IMVOUBA - BRAZZAVILLE</t>
  </si>
  <si>
    <t>achat billet : brazzaville - Loutété/T73</t>
  </si>
  <si>
    <t>T73 - CONGO Food Allowance du 18 au 26/01/2023 (08 nuitées)</t>
  </si>
  <si>
    <t>réçu de caisse/T73</t>
  </si>
  <si>
    <t>T73 - CONGO Frais d'hotel du 18 au 20/02/2024 (02 nuitées ) à Loutété</t>
  </si>
  <si>
    <t>achat billet : Loutété pour Mouyondzi/T73</t>
  </si>
  <si>
    <t>achat billet : Mouyondzi pour Nkayi/T73</t>
  </si>
  <si>
    <t>T73 - CONGO Frais d'hotel du 24 au 26/02/2024 (02 nuitées ) à Loutété</t>
  </si>
  <si>
    <t>achat billet : Nkayi - Brazzaville/T73</t>
  </si>
  <si>
    <t>Cumul frais de trust Bulding du mois de Février 2024/T73</t>
  </si>
  <si>
    <t>Trust building</t>
  </si>
  <si>
    <t>Cumul frais de transport local du mois de février 2024/T73</t>
  </si>
  <si>
    <t>T73 - CONGO Frais d'hotel du 20 au 24/02/2024 (04 nuitées ) à Mouyondzi</t>
  </si>
  <si>
    <t>Reçu de la Caisse/Donald-Roméo</t>
  </si>
  <si>
    <t>Frais d'impression de la procedure de la gendarmerie</t>
  </si>
  <si>
    <t>cumul frais de Jail Visit du mois de Février 2024 /Donald-Roméo</t>
  </si>
  <si>
    <t>Achat billet Dolisie-Brazzaville/Donald-Roméo</t>
  </si>
  <si>
    <t>Donald-Roméo - CONGO Frais d'hôtel ( 14 Nuitées) du 27/01/ au 10/02/2024 à  Dolisie (Hôtel La Gloire)</t>
  </si>
  <si>
    <t>Achat billet Brazzaville-Dolisie/Donald-Roméo</t>
  </si>
  <si>
    <t>oui</t>
  </si>
  <si>
    <t>Donald-Roméo - CONGO Food Allowance Mission du  15 au 21/02/2024  (06 nuitées)</t>
  </si>
  <si>
    <t>Recu de Hurielle/Donald-Roméo</t>
  </si>
  <si>
    <t>Frais de réparation du véhicule pour la mission de Nyanga</t>
  </si>
  <si>
    <t>Operation</t>
  </si>
  <si>
    <t>Frais de l'indic (Informateur) à Nyanga</t>
  </si>
  <si>
    <t>Achat carburant BJ OP ( Nyanga)</t>
  </si>
  <si>
    <t>Raffraichissement  à Mila-Mila/12  gendarmes, le capitaine et moi</t>
  </si>
  <si>
    <t>Raffraichissement  à Kibangou/12  gendarmes, le capitaine et moi</t>
  </si>
  <si>
    <t>Bonus autorités (12 gendarmes)</t>
  </si>
  <si>
    <t>Frais de lavage du véhicule après Nyanga</t>
  </si>
  <si>
    <t>Donald-Roméo - CONGO Frais d'hôtel (06 Nuitées) du 15 au 21/02/2024 à  Dolisie (Hôtel La Gloire)</t>
  </si>
  <si>
    <t>Cumul frais de transport local du mois de Février 2024/Donald-Roméo</t>
  </si>
  <si>
    <t>Retour de la Caisse/Donald-Roméo</t>
  </si>
  <si>
    <t>DOVI-CONGO Frais d'hôtel du 27 Janvier 2024 au 01 Février 2024 soit 5 nuitées à Dolisie(Hotel la Gloire)</t>
  </si>
  <si>
    <t>Retour caisse/Dovi</t>
  </si>
  <si>
    <t>Dovi/A la caisse</t>
  </si>
  <si>
    <t>Dovi/reçu caisse</t>
  </si>
  <si>
    <t>Rècu caisse/Dovi (fonctionnement)</t>
  </si>
  <si>
    <t>Cumul frais de transport local du mois de Février 2024/Dovi</t>
  </si>
  <si>
    <t>Reçu de la caisse/Evariste</t>
  </si>
  <si>
    <t>EVARISTE - CONGO Food allowance du 15 au 18 février 2024, mission Dolisie</t>
  </si>
  <si>
    <t>Réçu de la caisse/Evariste</t>
  </si>
  <si>
    <t>EVARISTE - CONGO Frais de l'hôtel du 15 au 18 février 2024 (3 trois nuités)</t>
  </si>
  <si>
    <t>Achat Billet de voyage Dolisie-Brazzaville à l'agence Trans Bony</t>
  </si>
  <si>
    <t>EVARISTE - CONGO Food Allowance du 22 au 29 février 2024, mission Pointe Noire et Sibiti</t>
  </si>
  <si>
    <t>EVARISTE - CONGO Frais de l'hôtel du 22 au 25 février 2024 (3 nuitées) mission Pointe Noire</t>
  </si>
  <si>
    <t>EVARISTE - CONGO Frais d'hôtel du 25 au 29 février 2024 à Sibiti</t>
  </si>
  <si>
    <t>Cumul frais de Transport local mois de Février 2024/EVARISTE LELOUSSI</t>
  </si>
  <si>
    <t>Reçu de caissse /Fonctionnement/Grace</t>
  </si>
  <si>
    <t>Cumul Frais de Transport Local Février 2024/Grace MOLENDE</t>
  </si>
  <si>
    <t>Retour de caisse/ IT87</t>
  </si>
  <si>
    <t>Reçu de Caisse/ IT87</t>
  </si>
  <si>
    <t>Achat billet Brazzaville/Pointe Noire - IT87</t>
  </si>
  <si>
    <t>IT87 - CONGO Food Allowance mission du 06 au 14/02/2024 à Pointe Noire, Nzassi et Mvouti</t>
  </si>
  <si>
    <t>IT87 - CONGO Frais d'hôtel La Grace du 06 au 09/02/2024 à Pointe-Noire (03 nuitées)</t>
  </si>
  <si>
    <t>Achat billet Pointe-Noire/Mvouti- IT87</t>
  </si>
  <si>
    <t>IT87 - CONGO Frais d'hôtel MM du 09 au 14/02/2024 à Mvouti (05 nuitées)</t>
  </si>
  <si>
    <t>Achat billet Mvouti/Brazzaville - IT87</t>
  </si>
  <si>
    <t>Achat billet Brazzaville/Bouansa - IT87</t>
  </si>
  <si>
    <t>IT87 - CONGO Food Allowance mission du 18 au 27/02/2024 à Bouansa, Dolisie et Pointe Noire</t>
  </si>
  <si>
    <t>IT87 - CONGO  Frais d'hôtel Globe Terrestre du 18 au 20/02/2024 à Bouansa (02 Nuitéés)</t>
  </si>
  <si>
    <t>Achat billet Bouansa/ Dolisie - IT87</t>
  </si>
  <si>
    <t>Cumul frais de trust building du mois de Février 2024/IT87</t>
  </si>
  <si>
    <t>IT87 - CONGO Frais d'hôtel Louaya du 20 au 21/02/2024 à Dolisie (01 Nuitée)</t>
  </si>
  <si>
    <t>Achat billet Dolisie/ Pointe Noire - IT87</t>
  </si>
  <si>
    <t>Achat billet Pointe-Noire/ Brazzaville - IT87</t>
  </si>
  <si>
    <t>IT87 - CONGO Frais d'hôtel La Grace du 21 au 27/02/2024 à Pointe-Noire (06 Nuitées)</t>
  </si>
  <si>
    <t>Cumul frais de transport local du mois de Février 2024/IT87</t>
  </si>
  <si>
    <t>Reçu caisse/Oracle</t>
  </si>
  <si>
    <t>Billet de bus Dolisie - Brazzaville/Oracle</t>
  </si>
  <si>
    <t>ORACLE - CONGO Frais d'hôtel du 25/01 au 04/02/2024 à Dolisie  (10 nuitées)</t>
  </si>
  <si>
    <t>ORACLE - CONGO Food allowance du 14 au 24 Février 2024</t>
  </si>
  <si>
    <t>Billet Brazzaville - Loudima/Oracle</t>
  </si>
  <si>
    <t>Billet Loudima - Sibiti/Oracle</t>
  </si>
  <si>
    <t xml:space="preserve">Achat médicaments pour un détenu </t>
  </si>
  <si>
    <t>Cumul frais de Jail visits mois de Février 2024/Oracle TALOULOU</t>
  </si>
  <si>
    <t>ORACLE - CONGO Frais d'hôtel du 14/02 au 24/02/2024 (10 nuitées)</t>
  </si>
  <si>
    <t>Billet Sibiti - Nkayi/Oracle</t>
  </si>
  <si>
    <t>Billet Nkayi - Brazzaville/Oracle</t>
  </si>
  <si>
    <t>Cumul frais de transport local mois de Février 2024/Oracle TALOULOU</t>
  </si>
  <si>
    <t>Retour caisse/P29</t>
  </si>
  <si>
    <t>Reçu de caisse/P29</t>
  </si>
  <si>
    <t>Recu de caisse/P29</t>
  </si>
  <si>
    <t>Achat billet loutete-nkayi/P29</t>
  </si>
  <si>
    <t>Achat billet nkayi-madingou/P29</t>
  </si>
  <si>
    <t>Achat billet madingou-brazzaville/P29</t>
  </si>
  <si>
    <t>Achat billet brazzaville - Pointe Noire /P29</t>
  </si>
  <si>
    <t>cumul frais de trust bulding mois de Février 2024/P29</t>
  </si>
  <si>
    <t xml:space="preserve">Reçu de caisse/P29/Avance sur Honoraire </t>
  </si>
  <si>
    <t>Achat billet Pointe Noire - brazzaville/P29</t>
  </si>
  <si>
    <t>Cumul frais de transport local Février 2024/P29</t>
  </si>
  <si>
    <t>CONGO</t>
  </si>
  <si>
    <t>UE</t>
  </si>
  <si>
    <t>5.6</t>
  </si>
  <si>
    <t>4.2</t>
  </si>
  <si>
    <t>1.1.2.1</t>
  </si>
  <si>
    <t>1.1.1.7</t>
  </si>
  <si>
    <t>1.1.1.9</t>
  </si>
  <si>
    <t>1.1.1.1</t>
  </si>
  <si>
    <t>4.3</t>
  </si>
  <si>
    <t>Impression photos procedure des EF</t>
  </si>
  <si>
    <t>4.4</t>
  </si>
  <si>
    <t>4.6</t>
  </si>
  <si>
    <t>2.2</t>
  </si>
  <si>
    <t>Achat billet Dolisie - Brazzaville/Dovi</t>
  </si>
  <si>
    <t>Achat billet Brazzaville-Dolisie/Dovi</t>
  </si>
  <si>
    <t>Achat billet d'avion Brazzaville-Pointe Noire/Evariste</t>
  </si>
  <si>
    <t>Achat billet Sibiti-Nkayi/Evariste</t>
  </si>
  <si>
    <t>Achat billet Nkayi-Brazzaville/Evariste</t>
  </si>
  <si>
    <t>1.3.2</t>
  </si>
  <si>
    <t>Achat Fournitures du Bureau PALF (Sac Poubelle, Ajax, Javel, Bloc WC, Liquide Vaisselle, Lait, Sucre et Matinal)</t>
  </si>
  <si>
    <t>Achat de bonbonne d'eau minérale Bureau PALF</t>
  </si>
  <si>
    <t>Cumul frais bancaire/Février 2024/Compte 34</t>
  </si>
  <si>
    <t>Cumul Frais Bancaire/Février 2024/Compte 56</t>
  </si>
  <si>
    <t>Billet: Dolisie-Brazzaville/Crépin</t>
  </si>
  <si>
    <t>Frais médicaux (01 détenu-Darniche)</t>
  </si>
  <si>
    <t>Rafraichissement pour la route pendant le transférément du traf de Pointe-Noire à Sibiti</t>
  </si>
  <si>
    <t>Ration alimentaire pour 07 gendarmes en provenance de Sibiti</t>
  </si>
  <si>
    <t xml:space="preserve">Carburant retour (Pointe Noire-Sibiti) avec le traf </t>
  </si>
  <si>
    <t>Ligne budgétaire</t>
  </si>
  <si>
    <t>RALFF-CO5653</t>
  </si>
  <si>
    <t>RALFF-CO5654</t>
  </si>
  <si>
    <t>RALFF-CO5655</t>
  </si>
  <si>
    <t>RALFF-CO5656</t>
  </si>
  <si>
    <t>RALFF-CO5657</t>
  </si>
  <si>
    <t>RALFF-CO5658</t>
  </si>
  <si>
    <t>RALFF-CO5659</t>
  </si>
  <si>
    <t>RALFF-CO5660</t>
  </si>
  <si>
    <t>RALFF-CO5661</t>
  </si>
  <si>
    <t>RALFF-CO5662</t>
  </si>
  <si>
    <t>RALFF-CO5663</t>
  </si>
  <si>
    <t>RALFF-CO5664</t>
  </si>
  <si>
    <t>RALFF-CO5665</t>
  </si>
  <si>
    <t>RALFF-CO5666</t>
  </si>
  <si>
    <t>RALFF-CO5667</t>
  </si>
  <si>
    <t>RALFF-CO5668</t>
  </si>
  <si>
    <t>RALFF-CO5669</t>
  </si>
  <si>
    <t>RALFF-CO5670</t>
  </si>
  <si>
    <t>RALFF-CO5671</t>
  </si>
  <si>
    <t>RALFF-CO5672</t>
  </si>
  <si>
    <t>RALFF-CO5673</t>
  </si>
  <si>
    <t>RALFF-CO5674</t>
  </si>
  <si>
    <t>RALFF-CO5675</t>
  </si>
  <si>
    <t>RALFF-CO5676</t>
  </si>
  <si>
    <t>RALFF-CO5677</t>
  </si>
  <si>
    <t>RALFF-CO5678</t>
  </si>
  <si>
    <t>RALFF-CO5679</t>
  </si>
  <si>
    <t>RALFF-CO5680</t>
  </si>
  <si>
    <t>RALFF-CO5681</t>
  </si>
  <si>
    <t>RALFF-CO5682</t>
  </si>
  <si>
    <t>RALFF-CO5683</t>
  </si>
  <si>
    <t>RALFF-CO5684</t>
  </si>
  <si>
    <t>RALFF-CO5685</t>
  </si>
  <si>
    <t>RALFF-CO5686</t>
  </si>
  <si>
    <t>RALFF-CO5687</t>
  </si>
  <si>
    <t>RALFF-CO5688</t>
  </si>
  <si>
    <t>RALFF-CO5689</t>
  </si>
  <si>
    <t>RALFF-CO5690</t>
  </si>
  <si>
    <t>RALFF-CO5691</t>
  </si>
  <si>
    <t>RALFF-CO5693</t>
  </si>
  <si>
    <t>RALFF-CO5694</t>
  </si>
  <si>
    <t>RALFF-CO5695</t>
  </si>
  <si>
    <t>RALFF-CO5696</t>
  </si>
  <si>
    <t>RALFF-CO5697</t>
  </si>
  <si>
    <t>RALFF-CO5698</t>
  </si>
  <si>
    <t>RALFF-CO5699</t>
  </si>
  <si>
    <t>RALFF-CO5700</t>
  </si>
  <si>
    <t>RALFF-CO5701</t>
  </si>
  <si>
    <t>RALFF-CO5702</t>
  </si>
  <si>
    <t>RALFF-CO5703</t>
  </si>
  <si>
    <t>RALFF-CO5704</t>
  </si>
  <si>
    <t>RALFF-CO5705</t>
  </si>
  <si>
    <t>RALFF-CO5706</t>
  </si>
  <si>
    <t>RALFF-CO5707</t>
  </si>
  <si>
    <t>RALFF-CO5708</t>
  </si>
  <si>
    <t>RALFF-CO5709</t>
  </si>
  <si>
    <t>RALFF-CO5710</t>
  </si>
  <si>
    <t>RALFF-CO5711</t>
  </si>
  <si>
    <t>RALFF-CO5712</t>
  </si>
  <si>
    <t>RALFF-CO5713</t>
  </si>
  <si>
    <t>RALFF-CO5714</t>
  </si>
  <si>
    <t>RALFF-CO5715</t>
  </si>
  <si>
    <t>RALFF-CO5716</t>
  </si>
  <si>
    <t>RALFF-CO5717</t>
  </si>
  <si>
    <t>RALFF-CO5718</t>
  </si>
  <si>
    <t>RALFF-CO5719</t>
  </si>
  <si>
    <t>RALFF-CO5720</t>
  </si>
  <si>
    <t>RALFF-CO5721</t>
  </si>
  <si>
    <t>RALFF-CO5722</t>
  </si>
  <si>
    <t>RALFF-CO5723</t>
  </si>
  <si>
    <t>RALFF-CO5724</t>
  </si>
  <si>
    <t>RALFF-CO5725</t>
  </si>
  <si>
    <t>RALFF-CO5726</t>
  </si>
  <si>
    <t>RALFF-CO5727</t>
  </si>
  <si>
    <t>RALFF-CO5728</t>
  </si>
  <si>
    <t>RALFF-CO5729</t>
  </si>
  <si>
    <t>RALFF-CO5730</t>
  </si>
  <si>
    <t>RALFF-CO5731</t>
  </si>
  <si>
    <t>RALFF-CO5732</t>
  </si>
  <si>
    <t>RALFF-CO5733</t>
  </si>
  <si>
    <t>RALFF-CO5734</t>
  </si>
  <si>
    <t>RALFF-CO5735</t>
  </si>
  <si>
    <t>RALFF-CO5736</t>
  </si>
  <si>
    <t>RALFF-CO5737</t>
  </si>
  <si>
    <t>RALFF-CO5738</t>
  </si>
  <si>
    <t>RALFF-CO5739</t>
  </si>
  <si>
    <t>RALFF-CO5740</t>
  </si>
  <si>
    <t>RALFF-CO5741</t>
  </si>
  <si>
    <t>RALFF-CO5742</t>
  </si>
  <si>
    <t>RALFF-CO5743</t>
  </si>
  <si>
    <t>RALFF-CO5744</t>
  </si>
  <si>
    <t>RALFF-CO5745</t>
  </si>
  <si>
    <t>RALFF-CO5746</t>
  </si>
  <si>
    <t>RALFF-CO5747</t>
  </si>
  <si>
    <t>RALFF-CO5748</t>
  </si>
  <si>
    <t>RALFF-CO5749</t>
  </si>
  <si>
    <t>RALFF-CO5750</t>
  </si>
  <si>
    <t>RALFF-CO5751</t>
  </si>
  <si>
    <t>RALFF-CO5752</t>
  </si>
  <si>
    <t>RALFF-CO5753</t>
  </si>
  <si>
    <t>RALFF-CO5754</t>
  </si>
  <si>
    <t>RALFF-CO5755</t>
  </si>
  <si>
    <t>RALFF-CO5756</t>
  </si>
  <si>
    <t>RALFF-CO5757</t>
  </si>
  <si>
    <t>RALFF-CO5758</t>
  </si>
  <si>
    <t>RALFF-CO5759</t>
  </si>
  <si>
    <t>RALFF-CO5760</t>
  </si>
  <si>
    <t>RALFF-CO5761</t>
  </si>
  <si>
    <t>RALFF-CO5762</t>
  </si>
  <si>
    <t>RALFF-CO5763</t>
  </si>
  <si>
    <t>RALFF-CO5764</t>
  </si>
  <si>
    <t>RALFF-CO5765</t>
  </si>
  <si>
    <t>RALFF-CO5766</t>
  </si>
  <si>
    <t>RALFF-CO5767</t>
  </si>
  <si>
    <t>RALFF-CO5768</t>
  </si>
  <si>
    <t>RALFF-CO5769</t>
  </si>
  <si>
    <t>RALFF-CO5770</t>
  </si>
  <si>
    <t>RALFF-CO5771</t>
  </si>
  <si>
    <t>RALFF-CO5772</t>
  </si>
  <si>
    <t>RALFF-CO5773</t>
  </si>
  <si>
    <t>RALFF-CO5774</t>
  </si>
  <si>
    <t>RALFF-CO5775</t>
  </si>
  <si>
    <t>RALFF-CO5776</t>
  </si>
  <si>
    <t>RALFF-CO5777</t>
  </si>
  <si>
    <t>RALFF-CO5778</t>
  </si>
  <si>
    <t>P29 - CONGO Food allowance mission du 06-02 au  14-02 -2024</t>
  </si>
  <si>
    <t>P29 - CONGO Food allowance mission du 18-02 au  27-02 -2024</t>
  </si>
  <si>
    <t>P29 - CONGO Frais d'hotel mission du 18-02 au  27-02 -2024</t>
  </si>
  <si>
    <t>HURIELLE - CONGO Foodallowance du 15 au 20/02/2024</t>
  </si>
  <si>
    <t>HURIELLE - CONGO Frais d'Hôtel du 15 au 20/02/2024 à Dolisie</t>
  </si>
  <si>
    <t>P29 - CONGO Frais d'hotel misssion du 12 au 14/02/2024 à madingou</t>
  </si>
  <si>
    <t>P29 - CONGO Frais d'hotel misssion du 08 au 12/02/2024 à NKAYI</t>
  </si>
  <si>
    <t>P29 - CONGO Frais d'hotel misssion du 06 au 08/02/2024 à Loutete</t>
  </si>
  <si>
    <t>RALFF-CO5779</t>
  </si>
  <si>
    <t>Achat billet brazzaville-loutete/P29</t>
  </si>
  <si>
    <t>Wildcat</t>
  </si>
  <si>
    <t>RALFF/(OAK+Wildcat)</t>
  </si>
</sst>
</file>

<file path=xl/styles.xml><?xml version="1.0" encoding="utf-8"?>
<styleSheet xmlns="http://schemas.openxmlformats.org/spreadsheetml/2006/main">
  <numFmts count="8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]d\ mmm\ yyyy;@"/>
    <numFmt numFmtId="168" formatCode="_-* #,##0\ _€_-;\-* #,##0\ _€_-;_-* &quot;-&quot;??\ _€_-;_-@"/>
    <numFmt numFmtId="169" formatCode="[$-40C]dd\-mmm\-yy;@"/>
    <numFmt numFmtId="170" formatCode="d\-mmm\-yy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2"/>
      <color rgb="FF000000"/>
      <name val="Calibri"/>
      <family val="2"/>
    </font>
    <font>
      <sz val="12"/>
      <color theme="0"/>
      <name val="Arial Narrow"/>
      <family val="2"/>
    </font>
    <font>
      <b/>
      <sz val="12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2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4" fontId="1" fillId="0" borderId="0" applyFont="0" applyFill="0" applyBorder="0" applyAlignment="0" applyProtection="0">
      <alignment vertical="center"/>
    </xf>
    <xf numFmtId="164" fontId="48" fillId="0" borderId="0">
      <protection locked="0"/>
    </xf>
  </cellStyleXfs>
  <cellXfs count="28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7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8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165" fontId="10" fillId="0" borderId="1" xfId="0" applyNumberFormat="1" applyFont="1" applyBorder="1"/>
    <xf numFmtId="0" fontId="17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8" fillId="0" borderId="6" xfId="1" applyNumberFormat="1" applyFont="1" applyBorder="1" applyProtection="1"/>
    <xf numFmtId="165" fontId="18" fillId="0" borderId="1" xfId="1" applyNumberFormat="1" applyFont="1" applyBorder="1" applyAlignment="1" applyProtection="1">
      <alignment vertical="center"/>
    </xf>
    <xf numFmtId="165" fontId="18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8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8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0" fillId="0" borderId="0" xfId="1" applyNumberFormat="1" applyFont="1" applyBorder="1" applyProtection="1">
      <protection locked="0"/>
    </xf>
    <xf numFmtId="0" fontId="6" fillId="0" borderId="1" xfId="0" applyFont="1" applyBorder="1"/>
    <xf numFmtId="0" fontId="21" fillId="0" borderId="1" xfId="0" applyFont="1" applyBorder="1" applyAlignment="1">
      <alignment vertical="center"/>
    </xf>
    <xf numFmtId="165" fontId="22" fillId="0" borderId="1" xfId="1" applyNumberFormat="1" applyFont="1" applyBorder="1" applyProtection="1">
      <protection locked="0"/>
    </xf>
    <xf numFmtId="165" fontId="23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12" borderId="0" xfId="0" applyFont="1" applyFill="1" applyAlignment="1">
      <alignment horizontal="center"/>
    </xf>
    <xf numFmtId="3" fontId="23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6" borderId="4" xfId="1" applyNumberFormat="1" applyFont="1" applyFill="1" applyBorder="1" applyAlignment="1" applyProtection="1">
      <alignment horizontal="center" vertical="center"/>
    </xf>
    <xf numFmtId="0" fontId="17" fillId="16" borderId="5" xfId="0" applyFont="1" applyFill="1" applyBorder="1"/>
    <xf numFmtId="165" fontId="4" fillId="16" borderId="5" xfId="1" applyNumberFormat="1" applyFont="1" applyFill="1" applyBorder="1" applyProtection="1"/>
    <xf numFmtId="165" fontId="4" fillId="16" borderId="5" xfId="0" applyNumberFormat="1" applyFont="1" applyFill="1" applyBorder="1"/>
    <xf numFmtId="165" fontId="4" fillId="0" borderId="3" xfId="1" applyNumberFormat="1" applyFont="1" applyFill="1" applyBorder="1" applyProtection="1"/>
    <xf numFmtId="165" fontId="23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horizontal="center" vertical="center"/>
    </xf>
    <xf numFmtId="165" fontId="22" fillId="0" borderId="1" xfId="1" applyNumberFormat="1" applyFont="1" applyFill="1" applyBorder="1" applyProtection="1"/>
    <xf numFmtId="165" fontId="27" fillId="0" borderId="1" xfId="1" applyNumberFormat="1" applyFont="1" applyFill="1" applyBorder="1" applyProtection="1"/>
    <xf numFmtId="165" fontId="22" fillId="0" borderId="0" xfId="1" applyNumberFormat="1" applyFont="1" applyFill="1" applyBorder="1" applyProtection="1"/>
    <xf numFmtId="165" fontId="5" fillId="16" borderId="4" xfId="1" applyNumberFormat="1" applyFont="1" applyFill="1" applyBorder="1" applyAlignment="1" applyProtection="1">
      <alignment horizontal="left"/>
    </xf>
    <xf numFmtId="165" fontId="5" fillId="16" borderId="5" xfId="1" applyNumberFormat="1" applyFont="1" applyFill="1" applyBorder="1" applyAlignment="1" applyProtection="1">
      <alignment horizontal="left"/>
    </xf>
    <xf numFmtId="165" fontId="4" fillId="16" borderId="1" xfId="0" applyNumberFormat="1" applyFont="1" applyFill="1" applyBorder="1"/>
    <xf numFmtId="165" fontId="28" fillId="0" borderId="1" xfId="1" applyNumberFormat="1" applyFont="1" applyFill="1" applyBorder="1" applyProtection="1"/>
    <xf numFmtId="3" fontId="23" fillId="0" borderId="1" xfId="0" applyNumberFormat="1" applyFont="1" applyBorder="1" applyAlignment="1">
      <alignment vertical="center"/>
    </xf>
    <xf numFmtId="165" fontId="28" fillId="0" borderId="0" xfId="1" applyNumberFormat="1" applyFont="1" applyFill="1" applyBorder="1" applyProtection="1"/>
    <xf numFmtId="0" fontId="17" fillId="16" borderId="4" xfId="0" applyFont="1" applyFill="1" applyBorder="1"/>
    <xf numFmtId="165" fontId="29" fillId="0" borderId="3" xfId="1" applyNumberFormat="1" applyFont="1" applyFill="1" applyBorder="1" applyProtection="1"/>
    <xf numFmtId="165" fontId="27" fillId="0" borderId="6" xfId="1" applyNumberFormat="1" applyFont="1" applyFill="1" applyBorder="1" applyProtection="1"/>
    <xf numFmtId="165" fontId="27" fillId="17" borderId="1" xfId="1" applyNumberFormat="1" applyFont="1" applyFill="1" applyBorder="1" applyProtection="1"/>
    <xf numFmtId="165" fontId="27" fillId="17" borderId="1" xfId="1" applyNumberFormat="1" applyFont="1" applyFill="1" applyBorder="1" applyAlignment="1" applyProtection="1">
      <alignment vertical="center"/>
    </xf>
    <xf numFmtId="165" fontId="30" fillId="0" borderId="6" xfId="1" applyNumberFormat="1" applyFont="1" applyFill="1" applyBorder="1" applyProtection="1"/>
    <xf numFmtId="165" fontId="30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vertical="center"/>
    </xf>
    <xf numFmtId="165" fontId="23" fillId="0" borderId="0" xfId="0" applyNumberFormat="1" applyFont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/>
    <xf numFmtId="165" fontId="18" fillId="0" borderId="6" xfId="1" applyNumberFormat="1" applyFont="1" applyFill="1" applyBorder="1" applyProtection="1"/>
    <xf numFmtId="165" fontId="18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1" fillId="0" borderId="0" xfId="0" applyNumberFormat="1" applyFont="1" applyAlignment="1">
      <alignment vertical="center"/>
    </xf>
    <xf numFmtId="165" fontId="7" fillId="21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0" borderId="1" xfId="0" applyFont="1" applyFill="1" applyBorder="1"/>
    <xf numFmtId="0" fontId="21" fillId="20" borderId="1" xfId="0" applyFont="1" applyFill="1" applyBorder="1" applyAlignment="1">
      <alignment vertical="center"/>
    </xf>
    <xf numFmtId="165" fontId="22" fillId="20" borderId="1" xfId="1" applyNumberFormat="1" applyFont="1" applyFill="1" applyBorder="1" applyProtection="1">
      <protection locked="0"/>
    </xf>
    <xf numFmtId="165" fontId="23" fillId="20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8" fillId="20" borderId="1" xfId="1" applyNumberFormat="1" applyFont="1" applyFill="1" applyBorder="1" applyProtection="1"/>
    <xf numFmtId="165" fontId="4" fillId="20" borderId="1" xfId="0" applyNumberFormat="1" applyFont="1" applyFill="1" applyBorder="1"/>
    <xf numFmtId="165" fontId="4" fillId="0" borderId="1" xfId="1" applyNumberFormat="1" applyFont="1" applyBorder="1" applyProtection="1"/>
    <xf numFmtId="165" fontId="4" fillId="20" borderId="1" xfId="1" applyNumberFormat="1" applyFont="1" applyFill="1" applyBorder="1" applyProtection="1"/>
    <xf numFmtId="165" fontId="18" fillId="5" borderId="1" xfId="0" applyNumberFormat="1" applyFont="1" applyFill="1" applyBorder="1"/>
    <xf numFmtId="165" fontId="18" fillId="0" borderId="1" xfId="1" applyNumberFormat="1" applyFont="1" applyBorder="1" applyProtection="1"/>
    <xf numFmtId="165" fontId="18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0" borderId="1" xfId="0" applyFont="1" applyFill="1" applyBorder="1"/>
    <xf numFmtId="0" fontId="18" fillId="5" borderId="1" xfId="0" applyFont="1" applyFill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65" fontId="18" fillId="0" borderId="3" xfId="1" applyNumberFormat="1" applyFont="1" applyFill="1" applyBorder="1" applyProtection="1"/>
    <xf numFmtId="0" fontId="32" fillId="0" borderId="0" xfId="0" applyFont="1" applyAlignment="1">
      <alignment vertical="center"/>
    </xf>
    <xf numFmtId="165" fontId="34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0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4" xfId="0" applyFont="1" applyBorder="1"/>
    <xf numFmtId="0" fontId="39" fillId="0" borderId="0" xfId="0" applyFont="1"/>
    <xf numFmtId="0" fontId="39" fillId="0" borderId="1" xfId="0" applyFont="1" applyBorder="1"/>
    <xf numFmtId="165" fontId="18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8" fillId="21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5" fontId="18" fillId="20" borderId="1" xfId="1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center"/>
    </xf>
    <xf numFmtId="14" fontId="40" fillId="0" borderId="1" xfId="3" applyNumberFormat="1" applyFont="1" applyBorder="1"/>
    <xf numFmtId="0" fontId="0" fillId="24" borderId="0" xfId="0" applyFill="1" applyAlignment="1">
      <alignment vertical="center"/>
    </xf>
    <xf numFmtId="165" fontId="2" fillId="24" borderId="0" xfId="0" applyNumberFormat="1" applyFont="1" applyFill="1" applyAlignment="1">
      <alignment vertical="center"/>
    </xf>
    <xf numFmtId="165" fontId="33" fillId="24" borderId="0" xfId="0" applyNumberFormat="1" applyFont="1" applyFill="1" applyAlignment="1">
      <alignment vertical="center"/>
    </xf>
    <xf numFmtId="165" fontId="31" fillId="24" borderId="0" xfId="0" applyNumberFormat="1" applyFont="1" applyFill="1" applyAlignment="1">
      <alignment vertical="center"/>
    </xf>
    <xf numFmtId="3" fontId="0" fillId="24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3" fillId="0" borderId="0" xfId="7" applyNumberFormat="1" applyFont="1"/>
    <xf numFmtId="0" fontId="2" fillId="0" borderId="0" xfId="0" applyFont="1"/>
    <xf numFmtId="0" fontId="0" fillId="0" borderId="1" xfId="0" applyBorder="1"/>
    <xf numFmtId="0" fontId="40" fillId="0" borderId="1" xfId="0" applyFont="1" applyBorder="1"/>
    <xf numFmtId="0" fontId="42" fillId="0" borderId="1" xfId="0" applyFont="1" applyBorder="1" applyAlignment="1">
      <alignment vertical="center"/>
    </xf>
    <xf numFmtId="165" fontId="43" fillId="0" borderId="1" xfId="1" applyNumberFormat="1" applyFont="1" applyBorder="1" applyProtection="1">
      <protection locked="0"/>
    </xf>
    <xf numFmtId="165" fontId="44" fillId="0" borderId="0" xfId="0" applyNumberFormat="1" applyFont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0" fontId="4" fillId="0" borderId="11" xfId="0" applyFont="1" applyBorder="1"/>
    <xf numFmtId="165" fontId="46" fillId="0" borderId="0" xfId="1" applyNumberFormat="1" applyFont="1" applyBorder="1" applyProtection="1">
      <protection locked="0"/>
    </xf>
    <xf numFmtId="0" fontId="45" fillId="0" borderId="1" xfId="0" applyFont="1" applyBorder="1"/>
    <xf numFmtId="3" fontId="33" fillId="0" borderId="0" xfId="0" applyNumberFormat="1" applyFont="1"/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5" fillId="19" borderId="11" xfId="0" applyFont="1" applyFill="1" applyBorder="1" applyAlignment="1">
      <alignment horizontal="center" vertical="center"/>
    </xf>
    <xf numFmtId="0" fontId="35" fillId="19" borderId="11" xfId="0" applyFont="1" applyFill="1" applyBorder="1" applyAlignment="1">
      <alignment horizontal="right" vertical="center"/>
    </xf>
    <xf numFmtId="41" fontId="35" fillId="19" borderId="11" xfId="4" applyFont="1" applyFill="1" applyBorder="1" applyAlignment="1">
      <alignment horizontal="right" vertical="center"/>
    </xf>
    <xf numFmtId="0" fontId="35" fillId="19" borderId="11" xfId="0" applyFont="1" applyFill="1" applyBorder="1" applyAlignment="1">
      <alignment horizontal="left" vertical="center"/>
    </xf>
    <xf numFmtId="0" fontId="41" fillId="19" borderId="11" xfId="0" applyFont="1" applyFill="1" applyBorder="1" applyAlignment="1">
      <alignment horizontal="center" vertical="center"/>
    </xf>
    <xf numFmtId="0" fontId="47" fillId="18" borderId="11" xfId="0" applyFont="1" applyFill="1" applyBorder="1" applyAlignment="1">
      <alignment vertical="center"/>
    </xf>
    <xf numFmtId="0" fontId="7" fillId="0" borderId="0" xfId="0" applyFont="1"/>
    <xf numFmtId="0" fontId="0" fillId="0" borderId="0" xfId="0" applyNumberFormat="1"/>
    <xf numFmtId="0" fontId="0" fillId="0" borderId="0" xfId="0" applyFont="1" applyFill="1"/>
    <xf numFmtId="0" fontId="25" fillId="0" borderId="1" xfId="0" applyFont="1" applyFill="1" applyBorder="1"/>
    <xf numFmtId="3" fontId="0" fillId="0" borderId="1" xfId="0" applyNumberFormat="1" applyBorder="1"/>
    <xf numFmtId="167" fontId="35" fillId="0" borderId="1" xfId="0" applyNumberFormat="1" applyFont="1" applyBorder="1"/>
    <xf numFmtId="0" fontId="35" fillId="0" borderId="1" xfId="0" applyFont="1" applyBorder="1"/>
    <xf numFmtId="169" fontId="35" fillId="0" borderId="1" xfId="0" applyNumberFormat="1" applyFont="1" applyFill="1" applyBorder="1" applyAlignment="1">
      <alignment vertical="center"/>
    </xf>
    <xf numFmtId="169" fontId="35" fillId="0" borderId="1" xfId="0" applyNumberFormat="1" applyFont="1" applyFill="1" applyBorder="1"/>
    <xf numFmtId="170" fontId="35" fillId="0" borderId="1" xfId="2" applyNumberFormat="1" applyFont="1" applyFill="1" applyBorder="1" applyAlignment="1">
      <alignment vertical="top" wrapText="1"/>
    </xf>
    <xf numFmtId="169" fontId="35" fillId="0" borderId="1" xfId="2" applyNumberFormat="1" applyFont="1" applyFill="1" applyBorder="1" applyAlignment="1">
      <alignment vertical="top" wrapText="1"/>
    </xf>
    <xf numFmtId="169" fontId="35" fillId="0" borderId="1" xfId="2" applyNumberFormat="1" applyFont="1" applyFill="1" applyBorder="1"/>
    <xf numFmtId="0" fontId="44" fillId="0" borderId="0" xfId="0" applyFont="1" applyFill="1"/>
    <xf numFmtId="0" fontId="44" fillId="0" borderId="0" xfId="0" applyFont="1"/>
    <xf numFmtId="0" fontId="24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35" fillId="0" borderId="0" xfId="0" applyFont="1" applyFill="1" applyBorder="1"/>
    <xf numFmtId="0" fontId="44" fillId="0" borderId="0" xfId="0" applyFont="1" applyFill="1" applyBorder="1"/>
    <xf numFmtId="0" fontId="0" fillId="0" borderId="0" xfId="0" applyFont="1" applyFill="1" applyBorder="1"/>
    <xf numFmtId="0" fontId="5" fillId="7" borderId="0" xfId="0" applyFont="1" applyFill="1" applyAlignment="1">
      <alignment horizontal="left"/>
    </xf>
    <xf numFmtId="0" fontId="35" fillId="0" borderId="1" xfId="0" applyFont="1" applyFill="1" applyBorder="1" applyAlignment="1">
      <alignment vertical="center"/>
    </xf>
    <xf numFmtId="0" fontId="35" fillId="22" borderId="1" xfId="0" applyFont="1" applyFill="1" applyBorder="1" applyAlignment="1">
      <alignment vertical="center"/>
    </xf>
    <xf numFmtId="41" fontId="35" fillId="22" borderId="1" xfId="4" applyFont="1" applyFill="1" applyBorder="1" applyAlignment="1">
      <alignment horizontal="right" vertical="center"/>
    </xf>
    <xf numFmtId="0" fontId="35" fillId="0" borderId="1" xfId="0" applyFont="1" applyBorder="1" applyAlignment="1">
      <alignment horizontal="center" vertical="center"/>
    </xf>
    <xf numFmtId="3" fontId="35" fillId="0" borderId="1" xfId="1" applyNumberFormat="1" applyFont="1" applyFill="1" applyBorder="1" applyAlignment="1" applyProtection="1">
      <alignment vertical="center"/>
    </xf>
    <xf numFmtId="41" fontId="35" fillId="0" borderId="1" xfId="4" applyFont="1" applyFill="1" applyBorder="1" applyAlignment="1" applyProtection="1">
      <alignment horizontal="right"/>
    </xf>
    <xf numFmtId="165" fontId="35" fillId="0" borderId="1" xfId="1" applyNumberFormat="1" applyFont="1" applyFill="1" applyBorder="1" applyAlignment="1" applyProtection="1">
      <alignment vertical="center"/>
    </xf>
    <xf numFmtId="0" fontId="35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49" fillId="20" borderId="1" xfId="0" applyFont="1" applyFill="1" applyBorder="1" applyAlignment="1">
      <alignment vertical="center"/>
    </xf>
    <xf numFmtId="0" fontId="49" fillId="2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165" fontId="35" fillId="0" borderId="1" xfId="0" applyNumberFormat="1" applyFont="1" applyBorder="1" applyAlignment="1">
      <alignment horizontal="center" vertical="center"/>
    </xf>
    <xf numFmtId="3" fontId="50" fillId="0" borderId="1" xfId="1" applyNumberFormat="1" applyFont="1" applyFill="1" applyBorder="1" applyAlignment="1" applyProtection="1">
      <alignment vertical="center"/>
    </xf>
    <xf numFmtId="165" fontId="35" fillId="0" borderId="1" xfId="0" applyNumberFormat="1" applyFont="1" applyBorder="1" applyAlignment="1">
      <alignment vertical="center"/>
    </xf>
    <xf numFmtId="3" fontId="47" fillId="23" borderId="1" xfId="1" applyNumberFormat="1" applyFont="1" applyFill="1" applyBorder="1" applyAlignment="1" applyProtection="1">
      <alignment vertical="center"/>
    </xf>
    <xf numFmtId="165" fontId="35" fillId="0" borderId="1" xfId="0" applyNumberFormat="1" applyFont="1" applyBorder="1" applyAlignment="1">
      <alignment horizontal="left" vertical="center"/>
    </xf>
    <xf numFmtId="0" fontId="35" fillId="5" borderId="1" xfId="0" applyFont="1" applyFill="1" applyBorder="1" applyAlignment="1">
      <alignment vertical="center"/>
    </xf>
    <xf numFmtId="0" fontId="50" fillId="0" borderId="1" xfId="0" applyFont="1" applyBorder="1" applyAlignment="1">
      <alignment vertical="center"/>
    </xf>
    <xf numFmtId="165" fontId="50" fillId="0" borderId="1" xfId="0" applyNumberFormat="1" applyFont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/>
    <xf numFmtId="0" fontId="47" fillId="0" borderId="1" xfId="0" applyFont="1" applyBorder="1"/>
    <xf numFmtId="0" fontId="35" fillId="0" borderId="1" xfId="0" applyFont="1" applyFill="1" applyBorder="1" applyAlignment="1">
      <alignment horizontal="left" vertical="center"/>
    </xf>
    <xf numFmtId="165" fontId="35" fillId="0" borderId="1" xfId="1" applyNumberFormat="1" applyFont="1" applyFill="1" applyBorder="1" applyAlignment="1">
      <alignment vertical="center"/>
    </xf>
    <xf numFmtId="3" fontId="35" fillId="0" borderId="1" xfId="1" applyNumberFormat="1" applyFont="1" applyFill="1" applyBorder="1" applyAlignment="1" applyProtection="1"/>
    <xf numFmtId="165" fontId="35" fillId="0" borderId="1" xfId="1" applyNumberFormat="1" applyFont="1" applyFill="1" applyBorder="1" applyAlignment="1" applyProtection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35" fillId="0" borderId="1" xfId="0" applyFont="1" applyFill="1" applyBorder="1"/>
    <xf numFmtId="165" fontId="35" fillId="0" borderId="1" xfId="1" applyNumberFormat="1" applyFont="1" applyFill="1" applyBorder="1"/>
    <xf numFmtId="165" fontId="35" fillId="0" borderId="1" xfId="1" applyNumberFormat="1" applyFont="1" applyFill="1" applyBorder="1" applyAlignment="1"/>
    <xf numFmtId="2" fontId="35" fillId="0" borderId="1" xfId="0" applyNumberFormat="1" applyFont="1" applyFill="1" applyBorder="1"/>
    <xf numFmtId="0" fontId="35" fillId="0" borderId="1" xfId="0" applyFont="1" applyFill="1" applyBorder="1" applyAlignment="1"/>
    <xf numFmtId="0" fontId="35" fillId="0" borderId="1" xfId="0" applyFont="1" applyFill="1" applyBorder="1" applyAlignment="1">
      <alignment horizontal="left"/>
    </xf>
    <xf numFmtId="165" fontId="35" fillId="0" borderId="1" xfId="1" applyNumberFormat="1" applyFont="1" applyFill="1" applyBorder="1" applyAlignment="1">
      <alignment horizontal="right"/>
    </xf>
    <xf numFmtId="168" fontId="35" fillId="0" borderId="1" xfId="0" applyNumberFormat="1" applyFont="1" applyFill="1" applyBorder="1"/>
    <xf numFmtId="3" fontId="35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right" vertical="center"/>
    </xf>
    <xf numFmtId="0" fontId="35" fillId="0" borderId="1" xfId="8" applyFont="1" applyFill="1" applyBorder="1" applyAlignment="1"/>
    <xf numFmtId="165" fontId="35" fillId="0" borderId="1" xfId="0" applyNumberFormat="1" applyFont="1" applyFill="1" applyBorder="1" applyAlignment="1">
      <alignment vertical="center"/>
    </xf>
    <xf numFmtId="165" fontId="35" fillId="0" borderId="1" xfId="9" applyNumberFormat="1" applyFont="1" applyFill="1" applyBorder="1" applyAlignment="1"/>
    <xf numFmtId="167" fontId="35" fillId="20" borderId="1" xfId="0" applyNumberFormat="1" applyFont="1" applyFill="1" applyBorder="1"/>
    <xf numFmtId="0" fontId="35" fillId="20" borderId="1" xfId="0" applyFont="1" applyFill="1" applyBorder="1" applyAlignment="1">
      <alignment vertical="center"/>
    </xf>
    <xf numFmtId="0" fontId="35" fillId="20" borderId="1" xfId="0" applyFont="1" applyFill="1" applyBorder="1" applyAlignment="1">
      <alignment horizontal="left" vertical="center"/>
    </xf>
    <xf numFmtId="3" fontId="35" fillId="20" borderId="1" xfId="1" applyNumberFormat="1" applyFont="1" applyFill="1" applyBorder="1" applyAlignment="1" applyProtection="1">
      <alignment vertical="center"/>
    </xf>
    <xf numFmtId="41" fontId="35" fillId="20" borderId="1" xfId="4" applyFont="1" applyFill="1" applyBorder="1" applyAlignment="1" applyProtection="1">
      <alignment horizontal="left"/>
    </xf>
    <xf numFmtId="165" fontId="35" fillId="20" borderId="1" xfId="1" applyNumberFormat="1" applyFont="1" applyFill="1" applyBorder="1" applyAlignment="1" applyProtection="1">
      <alignment vertical="center"/>
    </xf>
    <xf numFmtId="0" fontId="24" fillId="0" borderId="1" xfId="0" applyFont="1" applyFill="1" applyBorder="1" applyAlignment="1">
      <alignment horizontal="left" vertical="center"/>
    </xf>
    <xf numFmtId="0" fontId="35" fillId="20" borderId="1" xfId="0" applyFont="1" applyFill="1" applyBorder="1" applyAlignment="1">
      <alignment horizontal="left"/>
    </xf>
  </cellXfs>
  <cellStyles count="11">
    <cellStyle name="Comma 2" xfId="9"/>
    <cellStyle name="Excel Built-in Comma" xfId="6"/>
    <cellStyle name="Excel Built-in Normal" xfId="2"/>
    <cellStyle name="Milliers" xfId="1" builtinId="3"/>
    <cellStyle name="Milliers [0]" xfId="4" builtinId="6"/>
    <cellStyle name="Milliers 2" xfId="10"/>
    <cellStyle name="Milliers 3" xfId="5"/>
    <cellStyle name="Normal" xfId="0" builtinId="0"/>
    <cellStyle name="Normal 2" xfId="8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373.642130092594" createdVersion="3" refreshedVersion="3" minRefreshableVersion="3" recordCount="327">
  <cacheSource type="worksheet">
    <worksheetSource ref="A12:O339" sheet="DATA FEVRIER 2024"/>
  </cacheSource>
  <cacheFields count="15">
    <cacheField name="Date" numFmtId="0">
      <sharedItems containsSemiMixedTypes="0" containsNonDate="0" containsDate="1" containsString="0" minDate="2024-02-01T00:00:00" maxDate="2024-03-01T00:00:00"/>
    </cacheField>
    <cacheField name="Details" numFmtId="0">
      <sharedItems/>
    </cacheField>
    <cacheField name="Type de dépenses" numFmtId="0">
      <sharedItems containsBlank="1" count="17">
        <m/>
        <s v="Services"/>
        <s v="Versement"/>
        <s v="Telephone"/>
        <s v="Bank Fees"/>
        <s v="Transport"/>
        <s v="Travel subsistence"/>
        <s v="Transfer fees"/>
        <s v="Office Materiels"/>
        <s v="Bonus"/>
        <s v="Lawyer fees"/>
        <s v="Rent &amp; Utilities"/>
        <s v="Jail Visits"/>
        <s v="Transport "/>
        <s v="Grant"/>
        <s v="Personnel"/>
        <s v="Trust Bui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17530655"/>
    </cacheField>
    <cacheField name="Spent" numFmtId="0">
      <sharedItems containsString="0" containsBlank="1" containsNumber="1" containsInteger="1" minValue="1260" maxValue="2000000"/>
    </cacheField>
    <cacheField name="Balance" numFmtId="165">
      <sharedItems containsSemiMixedTypes="0" containsString="0" containsNumber="1" containsInteger="1" minValue="16890920" maxValue="36050575"/>
    </cacheField>
    <cacheField name="Name" numFmtId="0">
      <sharedItems containsBlank="1" count="14">
        <m/>
        <s v="Caisse"/>
        <s v="BCI-Sous Compte"/>
        <s v="Hurielle"/>
        <s v="DOVI"/>
        <s v="IT87"/>
        <s v="T73"/>
        <s v="Donald-Roméo"/>
        <s v="P29"/>
        <s v="Oracle"/>
        <s v="Crépin"/>
        <s v="BCI"/>
        <s v="Grace"/>
        <s v="Evariste"/>
      </sharedItems>
    </cacheField>
    <cacheField name="Receipt" numFmtId="0">
      <sharedItems containsBlank="1" containsMixedTypes="1" containsNumber="1" containsInteger="1" minValue="3654599" maxValue="3667463"/>
    </cacheField>
    <cacheField name="Donor" numFmtId="0">
      <sharedItems containsBlank="1" count="4">
        <m/>
        <s v="OAK"/>
        <s v="UE"/>
        <s v="Wildcat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Ligne budgé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7">
  <r>
    <d v="2024-02-01T00:00:00"/>
    <s v="Solde au 01/02/2024"/>
    <x v="0"/>
    <m/>
    <m/>
    <m/>
    <n v="19087487"/>
    <x v="0"/>
    <m/>
    <x v="0"/>
    <x v="0"/>
    <m/>
    <m/>
    <m/>
    <m/>
  </r>
  <r>
    <d v="2024-02-01T00:00:00"/>
    <s v="Reglement Facture de Gardiennage du  mois de Janvier 2024/GPS"/>
    <x v="1"/>
    <s v="Office"/>
    <m/>
    <n v="260000"/>
    <n v="18827487"/>
    <x v="1"/>
    <s v="Oui"/>
    <x v="1"/>
    <x v="1"/>
    <s v="CONGO"/>
    <m/>
    <m/>
    <m/>
  </r>
  <r>
    <d v="2024-02-01T00:00:00"/>
    <s v="P29/Retour caisse"/>
    <x v="2"/>
    <m/>
    <n v="40000"/>
    <m/>
    <n v="18867487"/>
    <x v="1"/>
    <m/>
    <x v="0"/>
    <x v="0"/>
    <m/>
    <m/>
    <m/>
    <m/>
  </r>
  <r>
    <d v="2024-02-01T00:00:00"/>
    <s v="IT87/Retour caisse-sur Av sur Honoraire"/>
    <x v="2"/>
    <m/>
    <n v="55000"/>
    <m/>
    <n v="18922487"/>
    <x v="1"/>
    <m/>
    <x v="0"/>
    <x v="0"/>
    <m/>
    <m/>
    <m/>
    <m/>
  </r>
  <r>
    <d v="2024-02-01T00:00:00"/>
    <s v="Hurielle"/>
    <x v="2"/>
    <m/>
    <m/>
    <n v="3000"/>
    <n v="18919487"/>
    <x v="1"/>
    <m/>
    <x v="0"/>
    <x v="0"/>
    <m/>
    <m/>
    <m/>
    <m/>
  </r>
  <r>
    <d v="2024-02-01T00:00:00"/>
    <s v="Achat credit  teléphonique MTN/PALF/Première partie Février 2024/Management"/>
    <x v="3"/>
    <s v="Management"/>
    <m/>
    <n v="37000"/>
    <n v="18882487"/>
    <x v="1"/>
    <s v="Oui"/>
    <x v="2"/>
    <x v="2"/>
    <s v="CONGO"/>
    <s v="RALFF-CO5653"/>
    <s v="4.6"/>
    <m/>
  </r>
  <r>
    <d v="2024-02-01T00:00:00"/>
    <s v="Achat credit  teléphonique MTN/PALF/Première partie Février 2024/Legal"/>
    <x v="3"/>
    <s v="Legal"/>
    <m/>
    <n v="74000"/>
    <n v="18808487"/>
    <x v="1"/>
    <s v="Oui"/>
    <x v="2"/>
    <x v="2"/>
    <s v="CONGO"/>
    <s v="RALFF-CO5654"/>
    <s v="4.6"/>
    <m/>
  </r>
  <r>
    <d v="2024-02-01T00:00:00"/>
    <s v="Achat credit  teléphonique MTN/PALF/Première partie Février 2024/Investigation"/>
    <x v="3"/>
    <s v="Investigation"/>
    <m/>
    <n v="57000"/>
    <n v="18751487"/>
    <x v="1"/>
    <s v="Oui"/>
    <x v="2"/>
    <x v="2"/>
    <s v="CONGO"/>
    <s v="RALFF-CO5655"/>
    <s v="4.6"/>
    <m/>
  </r>
  <r>
    <d v="2024-02-01T00:00:00"/>
    <s v="Achat credit  teléphonique Airtel/PALF/Prémière partie Février 2024/Management"/>
    <x v="3"/>
    <s v="Management"/>
    <m/>
    <n v="5000"/>
    <n v="18746487"/>
    <x v="1"/>
    <s v="Oui"/>
    <x v="2"/>
    <x v="2"/>
    <s v="CONGO"/>
    <s v="RALFF-CO5656"/>
    <s v="4.6"/>
    <m/>
  </r>
  <r>
    <d v="2024-02-01T00:00:00"/>
    <s v="Achat credit  teléphonique Airtel/PALF/Prémière partie Février 2024/Legal"/>
    <x v="3"/>
    <s v="Legal"/>
    <m/>
    <n v="10000"/>
    <n v="18736487"/>
    <x v="1"/>
    <s v="Oui"/>
    <x v="2"/>
    <x v="2"/>
    <s v="CONGO"/>
    <s v="RALFF-CO5657"/>
    <s v="4.6"/>
    <m/>
  </r>
  <r>
    <d v="2024-02-01T00:00:00"/>
    <s v="Achat credit  teléphonique Airtel/PALF/Prémière partie Février 2024/Investigation"/>
    <x v="3"/>
    <s v="Investigation"/>
    <m/>
    <n v="21000"/>
    <n v="18715487"/>
    <x v="1"/>
    <s v="Oui"/>
    <x v="2"/>
    <x v="2"/>
    <s v="CONGO"/>
    <s v="RALFF-CO5658"/>
    <s v="4.6"/>
    <m/>
  </r>
  <r>
    <d v="2024-02-01T00:00:00"/>
    <s v="T73/Retour caisse-sur Av sur Honoraire"/>
    <x v="2"/>
    <m/>
    <n v="16000"/>
    <m/>
    <n v="18731487"/>
    <x v="1"/>
    <m/>
    <x v="0"/>
    <x v="0"/>
    <m/>
    <m/>
    <m/>
    <m/>
  </r>
  <r>
    <d v="2024-02-01T00:00:00"/>
    <s v="Cumul Frais Bancaire/Février 2024/Compte 56"/>
    <x v="4"/>
    <s v="Office"/>
    <m/>
    <n v="32942"/>
    <n v="18698545"/>
    <x v="2"/>
    <s v="Releve"/>
    <x v="2"/>
    <x v="2"/>
    <s v="CONGO"/>
    <s v="RALFF-CO5659"/>
    <s v="5.6"/>
    <m/>
  </r>
  <r>
    <d v="2024-02-01T00:00:00"/>
    <s v="Reçu caisse/Hurielle"/>
    <x v="2"/>
    <m/>
    <n v="3000"/>
    <m/>
    <n v="18701545"/>
    <x v="3"/>
    <m/>
    <x v="0"/>
    <x v="0"/>
    <m/>
    <m/>
    <m/>
    <m/>
  </r>
  <r>
    <d v="2024-02-01T00:00:00"/>
    <s v="Achat billet Dolisie - Brazzaville/Dovi"/>
    <x v="5"/>
    <s v="Management"/>
    <m/>
    <n v="8000"/>
    <n v="18693545"/>
    <x v="4"/>
    <s v="Oui"/>
    <x v="2"/>
    <x v="2"/>
    <s v="CONGO"/>
    <s v="RALFF-CO5660"/>
    <s v="2.2"/>
    <m/>
  </r>
  <r>
    <d v="2024-02-01T00:00:00"/>
    <s v="DOVI-CONGO Frais d'hôtel du 27 Janvier 2024 au 01 Février 2024 soit 5 nuitées à Dolisie(Hotel la Gloire)"/>
    <x v="6"/>
    <s v="Management"/>
    <m/>
    <n v="75000"/>
    <n v="18618545"/>
    <x v="4"/>
    <s v="Oui"/>
    <x v="2"/>
    <x v="2"/>
    <s v="CONGO"/>
    <s v="RALFF-CO5661"/>
    <s v="1.3.2"/>
    <m/>
  </r>
  <r>
    <d v="2024-02-01T00:00:00"/>
    <s v="Retour de caisse/ IT87"/>
    <x v="2"/>
    <m/>
    <m/>
    <n v="55000"/>
    <n v="18563545"/>
    <x v="5"/>
    <m/>
    <x v="0"/>
    <x v="0"/>
    <m/>
    <m/>
    <m/>
    <m/>
  </r>
  <r>
    <d v="2024-02-02T00:00:00"/>
    <s v="Crépin"/>
    <x v="2"/>
    <m/>
    <m/>
    <n v="29000"/>
    <n v="18534545"/>
    <x v="1"/>
    <m/>
    <x v="0"/>
    <x v="0"/>
    <m/>
    <m/>
    <m/>
    <m/>
  </r>
  <r>
    <d v="2024-02-02T00:00:00"/>
    <s v="Donald-Roméo"/>
    <x v="2"/>
    <m/>
    <m/>
    <n v="277000"/>
    <n v="18257545"/>
    <x v="1"/>
    <m/>
    <x v="0"/>
    <x v="0"/>
    <m/>
    <m/>
    <m/>
    <m/>
  </r>
  <r>
    <d v="2024-02-02T00:00:00"/>
    <s v="Oracle"/>
    <x v="2"/>
    <m/>
    <m/>
    <n v="115000"/>
    <n v="18142545"/>
    <x v="1"/>
    <m/>
    <x v="0"/>
    <x v="0"/>
    <m/>
    <m/>
    <m/>
    <m/>
  </r>
  <r>
    <d v="2024-02-02T00:00:00"/>
    <s v="Frais de transfert charden farell à Crepin , Oracle et Donald"/>
    <x v="7"/>
    <s v="Office"/>
    <m/>
    <n v="13830"/>
    <n v="18128715"/>
    <x v="1"/>
    <s v="Oui"/>
    <x v="2"/>
    <x v="2"/>
    <s v="CONGO"/>
    <s v="RALFF-CO5662"/>
    <s v="5.6"/>
    <m/>
  </r>
  <r>
    <d v="2024-02-02T00:00:00"/>
    <s v="Rétour caisse/T73"/>
    <x v="2"/>
    <m/>
    <m/>
    <n v="16000"/>
    <n v="18112715"/>
    <x v="6"/>
    <m/>
    <x v="0"/>
    <x v="0"/>
    <m/>
    <m/>
    <m/>
    <m/>
  </r>
  <r>
    <d v="2024-02-02T00:00:00"/>
    <s v="Reçu de la Caisse/Donald-Roméo"/>
    <x v="2"/>
    <m/>
    <n v="277000"/>
    <m/>
    <n v="18389715"/>
    <x v="7"/>
    <m/>
    <x v="0"/>
    <x v="0"/>
    <m/>
    <m/>
    <m/>
    <m/>
  </r>
  <r>
    <d v="2024-02-02T00:00:00"/>
    <s v="Retour caisse/P29"/>
    <x v="2"/>
    <m/>
    <m/>
    <n v="40000"/>
    <n v="18349715"/>
    <x v="8"/>
    <m/>
    <x v="0"/>
    <x v="0"/>
    <m/>
    <m/>
    <m/>
    <m/>
  </r>
  <r>
    <d v="2024-02-03T00:00:00"/>
    <s v="Impression photos procedure des EF"/>
    <x v="8"/>
    <s v="Legal"/>
    <m/>
    <n v="9600"/>
    <n v="18340115"/>
    <x v="9"/>
    <s v="Oui"/>
    <x v="1"/>
    <x v="1"/>
    <s v="CONGO"/>
    <m/>
    <m/>
    <m/>
  </r>
  <r>
    <d v="2024-02-03T00:00:00"/>
    <s v="Reçu de caisse (par Roméo)/Crépin"/>
    <x v="2"/>
    <m/>
    <n v="29000"/>
    <m/>
    <n v="18369115"/>
    <x v="10"/>
    <m/>
    <x v="0"/>
    <x v="0"/>
    <m/>
    <m/>
    <m/>
    <m/>
  </r>
  <r>
    <d v="2024-02-03T00:00:00"/>
    <s v="Billet du gendarme de Makabana à Dolisie avec l'arme ayant servi d'abattage de l'éléphant"/>
    <x v="5"/>
    <s v="Operation"/>
    <m/>
    <n v="7000"/>
    <n v="18362115"/>
    <x v="10"/>
    <s v="Oui"/>
    <x v="1"/>
    <x v="1"/>
    <s v="CONGO"/>
    <m/>
    <m/>
    <m/>
  </r>
  <r>
    <d v="2024-02-03T00:00:00"/>
    <s v="Bonus 01 gendarme de Makabana ayant ramené l'arme de chasse de makabana à Dolisie"/>
    <x v="9"/>
    <s v="Operation"/>
    <m/>
    <n v="10000"/>
    <n v="18352115"/>
    <x v="10"/>
    <s v="Oui"/>
    <x v="1"/>
    <x v="1"/>
    <s v="CONGO"/>
    <m/>
    <m/>
    <m/>
  </r>
  <r>
    <d v="2024-02-03T00:00:00"/>
    <s v="Frais d'impression de la procedure de la gendarmerie"/>
    <x v="8"/>
    <s v="Legal"/>
    <m/>
    <n v="29750"/>
    <n v="18322365"/>
    <x v="7"/>
    <s v="Oui"/>
    <x v="1"/>
    <x v="1"/>
    <s v="CONGO"/>
    <m/>
    <m/>
    <m/>
  </r>
  <r>
    <d v="2024-02-03T00:00:00"/>
    <s v="Reçu caisse/Oracle"/>
    <x v="2"/>
    <m/>
    <n v="115000"/>
    <m/>
    <n v="18437365"/>
    <x v="9"/>
    <m/>
    <x v="0"/>
    <x v="0"/>
    <m/>
    <m/>
    <m/>
    <m/>
  </r>
  <r>
    <d v="2024-02-04T00:00:00"/>
    <s v="Billet de bus Dolisie - Brazzaville/Oracle"/>
    <x v="5"/>
    <s v="Legal"/>
    <m/>
    <n v="8000"/>
    <n v="18429365"/>
    <x v="9"/>
    <s v="Oui"/>
    <x v="2"/>
    <x v="2"/>
    <s v="CONGO"/>
    <s v="RALFF-CO5663"/>
    <s v="2.2"/>
    <m/>
  </r>
  <r>
    <d v="2024-02-04T00:00:00"/>
    <s v="Frais d'Hotel (01 nuitée) pour le gendarme de Makabana du 03 au 04/02/2024 à Dolisie"/>
    <x v="6"/>
    <s v="Operation"/>
    <m/>
    <n v="15000"/>
    <n v="18414365"/>
    <x v="10"/>
    <s v="Oui"/>
    <x v="1"/>
    <x v="1"/>
    <s v="CONGO"/>
    <m/>
    <m/>
    <m/>
  </r>
  <r>
    <d v="2024-02-04T00:00:00"/>
    <s v="Billet retour du gendarme Dolisie-Makabana"/>
    <x v="5"/>
    <s v="Operation"/>
    <m/>
    <n v="7000"/>
    <n v="18407365"/>
    <x v="10"/>
    <s v="Oui"/>
    <x v="1"/>
    <x v="1"/>
    <s v="CONGO"/>
    <m/>
    <m/>
    <m/>
  </r>
  <r>
    <d v="2024-02-04T00:00:00"/>
    <s v="ORACLE - CONGO Frais d'hôtel du 25/01 au 04/02/2024 à Dolisie  (10 nuitées)"/>
    <x v="6"/>
    <s v="Legal"/>
    <m/>
    <n v="150000"/>
    <n v="18257365"/>
    <x v="9"/>
    <s v="Oui"/>
    <x v="2"/>
    <x v="2"/>
    <s v="CONGO"/>
    <s v="RALFF-CO5664"/>
    <s v="1.3.2"/>
    <m/>
  </r>
  <r>
    <d v="2024-02-05T00:00:00"/>
    <s v="Frais de mission Me Marie Hélène à Dolisie du 06 au 10/02/2024 cas MOULOMO Guy"/>
    <x v="10"/>
    <s v="Office"/>
    <m/>
    <n v="126000"/>
    <n v="18131365"/>
    <x v="1"/>
    <s v="Oui"/>
    <x v="1"/>
    <x v="1"/>
    <s v="CONGO"/>
    <m/>
    <m/>
    <m/>
  </r>
  <r>
    <d v="2024-02-05T00:00:00"/>
    <s v="P29"/>
    <x v="2"/>
    <m/>
    <m/>
    <n v="40000"/>
    <n v="18091365"/>
    <x v="1"/>
    <m/>
    <x v="0"/>
    <x v="0"/>
    <m/>
    <m/>
    <m/>
    <m/>
  </r>
  <r>
    <d v="2024-02-05T00:00:00"/>
    <s v="T73"/>
    <x v="2"/>
    <m/>
    <m/>
    <n v="40000"/>
    <n v="18051365"/>
    <x v="1"/>
    <m/>
    <x v="0"/>
    <x v="0"/>
    <m/>
    <m/>
    <m/>
    <m/>
  </r>
  <r>
    <d v="2024-02-05T00:00:00"/>
    <s v="IT87"/>
    <x v="2"/>
    <m/>
    <m/>
    <n v="40000"/>
    <n v="18011365"/>
    <x v="1"/>
    <m/>
    <x v="0"/>
    <x v="0"/>
    <m/>
    <m/>
    <m/>
    <m/>
  </r>
  <r>
    <d v="2024-02-05T00:00:00"/>
    <s v="reçu de caisse/T73"/>
    <x v="2"/>
    <m/>
    <n v="40000"/>
    <m/>
    <n v="18051365"/>
    <x v="6"/>
    <m/>
    <x v="0"/>
    <x v="0"/>
    <m/>
    <m/>
    <m/>
    <m/>
  </r>
  <r>
    <d v="2024-02-05T00:00:00"/>
    <s v="achat billet : BRAZZAVILLE pour OYO/T73 "/>
    <x v="5"/>
    <s v="Investigation"/>
    <m/>
    <n v="7000"/>
    <n v="18044365"/>
    <x v="6"/>
    <s v="Oui"/>
    <x v="2"/>
    <x v="2"/>
    <s v="CONGO"/>
    <s v="RALFF-CO5665"/>
    <s v="2.2"/>
    <m/>
  </r>
  <r>
    <d v="2024-02-05T00:00:00"/>
    <s v="Reçu de Caisse/ IT87"/>
    <x v="2"/>
    <m/>
    <n v="40000"/>
    <m/>
    <n v="18084365"/>
    <x v="5"/>
    <m/>
    <x v="0"/>
    <x v="0"/>
    <m/>
    <m/>
    <m/>
    <m/>
  </r>
  <r>
    <d v="2024-02-05T00:00:00"/>
    <s v="Achat billet Brazzaville/Pointe Noire - IT87"/>
    <x v="5"/>
    <s v="Investigation"/>
    <m/>
    <n v="10000"/>
    <n v="18074365"/>
    <x v="5"/>
    <s v="Oui"/>
    <x v="2"/>
    <x v="2"/>
    <s v="CONGO"/>
    <s v="RALFF-CO5666"/>
    <s v="2.2"/>
    <m/>
  </r>
  <r>
    <d v="2024-02-05T00:00:00"/>
    <s v="Reçu de caisse/P29"/>
    <x v="2"/>
    <m/>
    <n v="40000"/>
    <m/>
    <n v="18114365"/>
    <x v="8"/>
    <m/>
    <x v="0"/>
    <x v="0"/>
    <m/>
    <m/>
    <m/>
    <m/>
  </r>
  <r>
    <d v="2024-02-06T00:00:00"/>
    <s v="Achat billet brazzaville-loutete/P29"/>
    <x v="5"/>
    <s v="Investigation"/>
    <m/>
    <n v="7000"/>
    <n v="18107365"/>
    <x v="8"/>
    <s v="Oui"/>
    <x v="2"/>
    <x v="2"/>
    <s v="CONGO"/>
    <s v="RALFF-CO5667"/>
    <s v="2.2"/>
    <m/>
  </r>
  <r>
    <d v="2024-02-06T00:00:00"/>
    <s v="Cumul frais bancaire/Février 2024/Compte 34"/>
    <x v="4"/>
    <s v="Office"/>
    <m/>
    <n v="23345"/>
    <n v="18084020"/>
    <x v="11"/>
    <s v="Relevé"/>
    <x v="1"/>
    <x v="1"/>
    <s v="CONGO"/>
    <m/>
    <m/>
    <m/>
  </r>
  <r>
    <d v="2024-02-06T00:00:00"/>
    <s v="Grace"/>
    <x v="2"/>
    <m/>
    <m/>
    <n v="20000"/>
    <n v="18064020"/>
    <x v="1"/>
    <m/>
    <x v="0"/>
    <x v="0"/>
    <m/>
    <m/>
    <m/>
    <m/>
  </r>
  <r>
    <d v="2024-02-06T00:00:00"/>
    <s v="Bonus du mois de Janvier 2024/Hurielle"/>
    <x v="9"/>
    <s v="Legal"/>
    <m/>
    <n v="20000"/>
    <n v="18044020"/>
    <x v="1"/>
    <s v="Decharge"/>
    <x v="1"/>
    <x v="1"/>
    <s v="CONGO"/>
    <m/>
    <m/>
    <m/>
  </r>
  <r>
    <d v="2024-02-06T00:00:00"/>
    <s v="Bonus du mois de Janvier 2024/Oracle"/>
    <x v="9"/>
    <s v="Legal"/>
    <m/>
    <n v="20000"/>
    <n v="18024020"/>
    <x v="1"/>
    <s v="Decharge"/>
    <x v="1"/>
    <x v="1"/>
    <s v="CONGO"/>
    <m/>
    <m/>
    <m/>
  </r>
  <r>
    <d v="2024-02-06T00:00:00"/>
    <s v="Bonus OP1 (Sibiti) et OP2 (Dolisie)/Oracle"/>
    <x v="9"/>
    <s v="Legal"/>
    <m/>
    <n v="70000"/>
    <n v="17954020"/>
    <x v="1"/>
    <s v="Decharge"/>
    <x v="1"/>
    <x v="1"/>
    <s v="CONGO"/>
    <m/>
    <m/>
    <m/>
  </r>
  <r>
    <d v="2024-02-06T00:00:00"/>
    <s v="Dovi/Retour caisse/Frais de mission"/>
    <x v="2"/>
    <m/>
    <n v="30000"/>
    <m/>
    <n v="17984020"/>
    <x v="1"/>
    <m/>
    <x v="0"/>
    <x v="0"/>
    <m/>
    <m/>
    <m/>
    <m/>
  </r>
  <r>
    <d v="2024-02-06T00:00:00"/>
    <s v="T73 - CONGO Food Allowance du 06 au 14/02/2024 (08 nuitées)"/>
    <x v="6"/>
    <s v="Investigation"/>
    <m/>
    <n v="80000"/>
    <n v="17904020"/>
    <x v="6"/>
    <s v="Décharge"/>
    <x v="2"/>
    <x v="2"/>
    <s v="CONGO"/>
    <s v="RALFF-CO5668"/>
    <s v="1.3.2"/>
    <m/>
  </r>
  <r>
    <d v="2024-02-06T00:00:00"/>
    <s v="Retour caisse/Dovi"/>
    <x v="2"/>
    <m/>
    <m/>
    <n v="30000"/>
    <n v="17874020"/>
    <x v="4"/>
    <m/>
    <x v="0"/>
    <x v="0"/>
    <m/>
    <m/>
    <m/>
    <m/>
  </r>
  <r>
    <d v="2024-02-06T00:00:00"/>
    <s v="Reçu de caissse /Fonctionnement/Grace"/>
    <x v="2"/>
    <m/>
    <n v="20000"/>
    <m/>
    <n v="17894020"/>
    <x v="12"/>
    <m/>
    <x v="0"/>
    <x v="0"/>
    <m/>
    <m/>
    <m/>
    <m/>
  </r>
  <r>
    <d v="2024-02-06T00:00:00"/>
    <s v="IT87 - CONGO Food Allowance mission du 06 au 14/02/2024 à Pointe Noire, Nzassi et Mvouti"/>
    <x v="6"/>
    <s v="Investigation"/>
    <m/>
    <n v="80000"/>
    <n v="17814020"/>
    <x v="5"/>
    <s v="Décharge"/>
    <x v="2"/>
    <x v="2"/>
    <s v="CONGO"/>
    <s v="RALFF-CO5669"/>
    <s v="1.3.2"/>
    <m/>
  </r>
  <r>
    <d v="2024-02-06T00:00:00"/>
    <s v="P29 - CONGO Food allowance mission du 06-02 au  14-02 -2024"/>
    <x v="6"/>
    <s v="Investigation"/>
    <m/>
    <n v="80000"/>
    <n v="17734020"/>
    <x v="8"/>
    <s v="Decharge"/>
    <x v="2"/>
    <x v="2"/>
    <s v="CONGO"/>
    <s v="RALFF-CO5670"/>
    <s v="1.3.2"/>
    <m/>
  </r>
  <r>
    <d v="2024-02-07T00:00:00"/>
    <s v="P29"/>
    <x v="2"/>
    <m/>
    <m/>
    <n v="219000"/>
    <n v="17515020"/>
    <x v="1"/>
    <m/>
    <x v="0"/>
    <x v="0"/>
    <m/>
    <m/>
    <m/>
    <m/>
  </r>
  <r>
    <d v="2024-02-07T00:00:00"/>
    <s v="T73"/>
    <x v="2"/>
    <m/>
    <m/>
    <n v="217000"/>
    <n v="17298020"/>
    <x v="1"/>
    <m/>
    <x v="0"/>
    <x v="0"/>
    <m/>
    <m/>
    <m/>
    <m/>
  </r>
  <r>
    <d v="2024-02-07T00:00:00"/>
    <s v="IT87"/>
    <x v="2"/>
    <m/>
    <m/>
    <n v="241000"/>
    <n v="17057020"/>
    <x v="1"/>
    <m/>
    <x v="0"/>
    <x v="0"/>
    <m/>
    <m/>
    <m/>
    <m/>
  </r>
  <r>
    <d v="2024-02-07T00:00:00"/>
    <s v="Frais de transfert charden farell à P29, T73 et IT87"/>
    <x v="7"/>
    <s v="Office"/>
    <m/>
    <n v="20310"/>
    <n v="17036710"/>
    <x v="1"/>
    <s v="Oui"/>
    <x v="2"/>
    <x v="2"/>
    <s v="CONGO"/>
    <s v="RALFF-CO5671"/>
    <s v="5.6"/>
    <m/>
  </r>
  <r>
    <d v="2024-02-07T00:00:00"/>
    <s v="Achat Fournitures du Bureau PALF (Sac Poubelle, Ajax, Javel, Bloc WC, Liquide Vaisselle, Lait, Sucre et Matinal)"/>
    <x v="8"/>
    <s v="Office"/>
    <m/>
    <n v="54500"/>
    <n v="16982210"/>
    <x v="1"/>
    <s v="Oui"/>
    <x v="2"/>
    <x v="2"/>
    <s v="CONGO"/>
    <s v="RALFF-CO5672"/>
    <s v="4.3"/>
    <m/>
  </r>
  <r>
    <d v="2024-02-07T00:00:00"/>
    <s v="reçu de caisse/T73"/>
    <x v="2"/>
    <m/>
    <n v="217000"/>
    <m/>
    <n v="17199210"/>
    <x v="6"/>
    <m/>
    <x v="0"/>
    <x v="0"/>
    <m/>
    <m/>
    <m/>
    <m/>
  </r>
  <r>
    <d v="2024-02-07T00:00:00"/>
    <s v="Reçu de Caisse/ IT87"/>
    <x v="2"/>
    <m/>
    <n v="241000"/>
    <m/>
    <n v="17440210"/>
    <x v="5"/>
    <m/>
    <x v="0"/>
    <x v="0"/>
    <m/>
    <m/>
    <m/>
    <m/>
  </r>
  <r>
    <d v="2024-02-07T00:00:00"/>
    <s v="Recu de caisse/P29"/>
    <x v="2"/>
    <m/>
    <n v="219000"/>
    <m/>
    <n v="17659210"/>
    <x v="8"/>
    <m/>
    <x v="0"/>
    <x v="0"/>
    <m/>
    <m/>
    <m/>
    <m/>
  </r>
  <r>
    <d v="2024-02-08T00:00:00"/>
    <s v="Dovi/A la Caisse"/>
    <x v="2"/>
    <m/>
    <n v="100000"/>
    <m/>
    <n v="17759210"/>
    <x v="1"/>
    <m/>
    <x v="0"/>
    <x v="0"/>
    <m/>
    <m/>
    <m/>
    <m/>
  </r>
  <r>
    <d v="2024-02-08T00:00:00"/>
    <s v="Achat Caburant groupe Electrogène Bureau PALF"/>
    <x v="11"/>
    <s v="Office"/>
    <m/>
    <n v="32000"/>
    <n v="17727210"/>
    <x v="1"/>
    <s v="Oui"/>
    <x v="2"/>
    <x v="2"/>
    <s v="CONGO"/>
    <s v="RALFF-CO5673"/>
    <s v="4.4"/>
    <m/>
  </r>
  <r>
    <d v="2024-02-08T00:00:00"/>
    <s v="Crépin"/>
    <x v="2"/>
    <m/>
    <m/>
    <n v="75000"/>
    <n v="17652210"/>
    <x v="1"/>
    <m/>
    <x v="0"/>
    <x v="0"/>
    <m/>
    <m/>
    <m/>
    <m/>
  </r>
  <r>
    <d v="2024-02-08T00:00:00"/>
    <s v="Donald-Roméo"/>
    <x v="2"/>
    <m/>
    <m/>
    <n v="114000"/>
    <n v="17538210"/>
    <x v="1"/>
    <m/>
    <x v="0"/>
    <x v="0"/>
    <m/>
    <m/>
    <m/>
    <m/>
  </r>
  <r>
    <d v="2024-02-08T00:00:00"/>
    <s v="Frais de transfert charden farell à Crepin , Oracle et Donald"/>
    <x v="7"/>
    <s v="Office"/>
    <m/>
    <n v="7290"/>
    <n v="17530920"/>
    <x v="1"/>
    <s v="Oui"/>
    <x v="2"/>
    <x v="2"/>
    <s v="CONGO"/>
    <s v="RALFF-CO5674"/>
    <s v="5.6"/>
    <m/>
  </r>
  <r>
    <d v="2024-02-08T00:00:00"/>
    <s v="Reçu de caisse (par Roméo)/Crépin"/>
    <x v="2"/>
    <m/>
    <n v="75000"/>
    <m/>
    <n v="17605920"/>
    <x v="10"/>
    <m/>
    <x v="0"/>
    <x v="0"/>
    <m/>
    <m/>
    <m/>
    <m/>
  </r>
  <r>
    <d v="2024-02-08T00:00:00"/>
    <s v="achat billet : OYO - NGO/T73"/>
    <x v="5"/>
    <s v="Investigation"/>
    <m/>
    <n v="5000"/>
    <n v="17600920"/>
    <x v="6"/>
    <s v="Oui"/>
    <x v="2"/>
    <x v="2"/>
    <s v="CONGO"/>
    <s v="RALFF-CO5675"/>
    <s v="2.2"/>
    <m/>
  </r>
  <r>
    <d v="2024-02-08T00:00:00"/>
    <s v="Reçu de la Caisse/Donald-Roméo"/>
    <x v="2"/>
    <m/>
    <n v="114000"/>
    <m/>
    <n v="17714920"/>
    <x v="7"/>
    <m/>
    <x v="0"/>
    <x v="0"/>
    <m/>
    <m/>
    <m/>
    <m/>
  </r>
  <r>
    <d v="2024-02-08T00:00:00"/>
    <s v="Dovi/A la caisse"/>
    <x v="2"/>
    <m/>
    <m/>
    <n v="100000"/>
    <n v="17614920"/>
    <x v="4"/>
    <m/>
    <x v="0"/>
    <x v="0"/>
    <m/>
    <m/>
    <m/>
    <m/>
  </r>
  <r>
    <d v="2024-02-08T00:00:00"/>
    <s v="P29 - CONGO Frais d'hotel misssion du 06 au 08/02/2024 à Loutete"/>
    <x v="6"/>
    <s v="Investigation"/>
    <m/>
    <n v="30000"/>
    <n v="17584920"/>
    <x v="8"/>
    <s v="Oui"/>
    <x v="2"/>
    <x v="2"/>
    <s v="CONGO"/>
    <s v="RALFF-CO5676"/>
    <s v="1.3.2"/>
    <m/>
  </r>
  <r>
    <d v="2024-02-08T00:00:00"/>
    <s v="Achat billet loutete-nkayi/P29"/>
    <x v="5"/>
    <s v="Investigation"/>
    <m/>
    <n v="3000"/>
    <n v="17581920"/>
    <x v="8"/>
    <s v="Oui"/>
    <x v="2"/>
    <x v="2"/>
    <s v="CONGO"/>
    <s v="RALFF-CO5677"/>
    <s v="2.2"/>
    <m/>
  </r>
  <r>
    <d v="2024-02-09T00:00:00"/>
    <s v="achat billet : NGO - DJAMBALA/T73"/>
    <x v="5"/>
    <s v="Investigation"/>
    <m/>
    <n v="3000"/>
    <n v="17578920"/>
    <x v="6"/>
    <s v="Oui"/>
    <x v="2"/>
    <x v="2"/>
    <s v="CONGO"/>
    <s v="RALFF-CO5678"/>
    <s v="2.2"/>
    <m/>
  </r>
  <r>
    <d v="2024-02-09T00:00:00"/>
    <s v="T73 - CONGO Frais d'hotel du 06 au 09/02/2024 (03 nuitées ) à OYO"/>
    <x v="6"/>
    <s v="Investigation"/>
    <m/>
    <n v="45000"/>
    <n v="17533920"/>
    <x v="6"/>
    <s v="Oui"/>
    <x v="2"/>
    <x v="2"/>
    <s v="CONGO"/>
    <s v="RALFF-CO5679"/>
    <s v="1.3.2"/>
    <m/>
  </r>
  <r>
    <d v="2024-02-09T00:00:00"/>
    <s v="cumul frais de Jail Visit du mois de Février 2024 /Donald-Roméo"/>
    <x v="12"/>
    <s v="Legal"/>
    <m/>
    <n v="128000"/>
    <n v="17405920"/>
    <x v="7"/>
    <s v="Décharge"/>
    <x v="1"/>
    <x v="1"/>
    <s v="CONGO"/>
    <m/>
    <m/>
    <m/>
  </r>
  <r>
    <d v="2024-02-09T00:00:00"/>
    <s v="IT87 - CONGO Frais d'hôtel La Grace du 06 au 09/02/2024 à Pointe-Noire (03 nuitées)"/>
    <x v="6"/>
    <s v="Investigation"/>
    <m/>
    <n v="45000"/>
    <n v="17360920"/>
    <x v="5"/>
    <s v="Oui"/>
    <x v="2"/>
    <x v="2"/>
    <s v="CONGO"/>
    <s v="RALFF-CO5680"/>
    <s v="1.3.2"/>
    <m/>
  </r>
  <r>
    <d v="2024-02-09T00:00:00"/>
    <s v="Achat billet Pointe-Noire/Mvouti- IT87"/>
    <x v="5"/>
    <s v="Investigation"/>
    <m/>
    <n v="4000"/>
    <n v="17356920"/>
    <x v="5"/>
    <s v="Oui"/>
    <x v="2"/>
    <x v="2"/>
    <s v="CONGO"/>
    <s v="RALFF-CO5681"/>
    <s v="2.2"/>
    <m/>
  </r>
  <r>
    <d v="2024-02-10T00:00:00"/>
    <s v="Billet: Dolisie-Brazzaville/Crépin"/>
    <x v="5"/>
    <s v="Management"/>
    <m/>
    <n v="8000"/>
    <n v="17348920"/>
    <x v="10"/>
    <s v="Oui"/>
    <x v="2"/>
    <x v="2"/>
    <s v="CONGO"/>
    <s v="RALFF-CO5682"/>
    <s v="2.2"/>
    <m/>
  </r>
  <r>
    <d v="2024-02-10T00:00:00"/>
    <s v="Achat billet Dolisie-Brazzaville/Donald-Roméo"/>
    <x v="13"/>
    <s v="Legal"/>
    <m/>
    <n v="8000"/>
    <n v="17340920"/>
    <x v="7"/>
    <s v="Oui"/>
    <x v="2"/>
    <x v="2"/>
    <s v="CONGO"/>
    <s v="RALFF-CO5683"/>
    <s v="2.2"/>
    <m/>
  </r>
  <r>
    <d v="2024-02-10T00:00:00"/>
    <s v="CREPIN - CONGO Frais d'Hotel (16 Nuitées) à Dolisie du 25/01/ au 10/02/2024"/>
    <x v="6"/>
    <s v="Management"/>
    <m/>
    <n v="240000"/>
    <n v="17100920"/>
    <x v="10"/>
    <s v="Oui"/>
    <x v="1"/>
    <x v="2"/>
    <s v="CONGO"/>
    <s v="RALFF-CO5684"/>
    <s v="1.3.2"/>
    <m/>
  </r>
  <r>
    <d v="2024-02-10T00:00:00"/>
    <s v="Donald-Roméo - CONGO Frais d'hôtel ( 14 Nuitées) du 27/01/ au 10/02/2024 à  Dolisie (Hôtel La Gloire)"/>
    <x v="6"/>
    <s v="Legal"/>
    <m/>
    <n v="210000"/>
    <n v="16890920"/>
    <x v="7"/>
    <s v="Oui"/>
    <x v="1"/>
    <x v="2"/>
    <s v="CONGO"/>
    <s v="RALFF-CO5685"/>
    <s v="1.3.2"/>
    <m/>
  </r>
  <r>
    <d v="2024-02-12T00:00:00"/>
    <s v="BCI-56 /3667442"/>
    <x v="2"/>
    <m/>
    <n v="2000000"/>
    <m/>
    <n v="18890920"/>
    <x v="1"/>
    <m/>
    <x v="0"/>
    <x v="0"/>
    <m/>
    <m/>
    <m/>
    <m/>
  </r>
  <r>
    <d v="2024-02-12T00:00:00"/>
    <s v="Dovi/Rembourssement"/>
    <x v="2"/>
    <m/>
    <m/>
    <n v="100000"/>
    <n v="18790920"/>
    <x v="1"/>
    <m/>
    <x v="0"/>
    <x v="0"/>
    <m/>
    <m/>
    <m/>
    <m/>
  </r>
  <r>
    <d v="2024-02-12T00:00:00"/>
    <s v="Bonus Media portant sur publication des pièces internet sur arrestation de 02 présumés trafs à Dolisie"/>
    <x v="9"/>
    <s v="Media"/>
    <m/>
    <n v="36000"/>
    <n v="18754920"/>
    <x v="1"/>
    <s v="Decharge"/>
    <x v="1"/>
    <x v="1"/>
    <s v="CONGO"/>
    <m/>
    <m/>
    <m/>
  </r>
  <r>
    <d v="2024-02-12T00:00:00"/>
    <s v="Bonus OP1 (Sibiti) et OP2 (Dolisie)/Donald-Roméo"/>
    <x v="9"/>
    <s v="Legal"/>
    <m/>
    <n v="65000"/>
    <n v="18689920"/>
    <x v="1"/>
    <s v="Decharge"/>
    <x v="1"/>
    <x v="1"/>
    <s v="CONGO"/>
    <m/>
    <m/>
    <m/>
  </r>
  <r>
    <d v="2024-02-12T00:00:00"/>
    <s v="Bonus du mois de Janvier 2024 /Donald-Roméo"/>
    <x v="9"/>
    <s v="Legal"/>
    <m/>
    <n v="20000"/>
    <n v="18669920"/>
    <x v="1"/>
    <s v="Decharge"/>
    <x v="1"/>
    <x v="1"/>
    <s v="CONGO"/>
    <m/>
    <m/>
    <m/>
  </r>
  <r>
    <d v="2024-02-12T00:00:00"/>
    <s v="Bonus OP1 (Sibiti) et OP2 (Dolisie)/Crépin"/>
    <x v="9"/>
    <s v="Legal"/>
    <m/>
    <n v="100000"/>
    <n v="18569920"/>
    <x v="1"/>
    <s v="Decharge"/>
    <x v="1"/>
    <x v="1"/>
    <s v="CONGO"/>
    <m/>
    <m/>
    <m/>
  </r>
  <r>
    <d v="2024-02-12T00:00:00"/>
    <s v="Bonus du mois de Janvier 2024 /Crépin"/>
    <x v="9"/>
    <s v="Legal"/>
    <m/>
    <n v="50000"/>
    <n v="18519920"/>
    <x v="1"/>
    <s v="Decharge"/>
    <x v="1"/>
    <x v="1"/>
    <s v="CONGO"/>
    <m/>
    <m/>
    <m/>
  </r>
  <r>
    <d v="2024-02-12T00:00:00"/>
    <s v="Fonds EAGLE "/>
    <x v="14"/>
    <m/>
    <n v="17530655"/>
    <m/>
    <n v="36050575"/>
    <x v="11"/>
    <s v="Relevé"/>
    <x v="1"/>
    <x v="0"/>
    <m/>
    <m/>
    <m/>
    <m/>
  </r>
  <r>
    <d v="2024-02-12T00:00:00"/>
    <s v="Acompte honoraire contrat N°68_Dolisie cas MOULOMO Guy et Consorts/Maitre Marie Hélène NANITELAMIO MALONGA"/>
    <x v="10"/>
    <s v="Office"/>
    <m/>
    <n v="200000"/>
    <n v="35850575"/>
    <x v="11"/>
    <n v="3654599"/>
    <x v="1"/>
    <x v="1"/>
    <s v="CONGO"/>
    <m/>
    <m/>
    <m/>
  </r>
  <r>
    <d v="2024-02-12T00:00:00"/>
    <s v="Acompte honoraire contrat N°67_Sibiti cas MOUSSOUANGA et Consorts/Maitre Marie Hélène NANITELAMIO MALONGA"/>
    <x v="10"/>
    <s v="Office"/>
    <m/>
    <n v="200000"/>
    <n v="35650575"/>
    <x v="11"/>
    <n v="3654610"/>
    <x v="1"/>
    <x v="1"/>
    <s v="CONGO"/>
    <m/>
    <m/>
    <m/>
  </r>
  <r>
    <d v="2024-02-12T00:00:00"/>
    <s v="Solde honoraire contrat N°66_Pointe-Noire cas MOUYEKE et Consorts/Maitre Marie Hélène NANITELAMIO MALONGA"/>
    <x v="10"/>
    <s v="Office"/>
    <m/>
    <n v="300000"/>
    <n v="35350575"/>
    <x v="11"/>
    <n v="3654609"/>
    <x v="1"/>
    <x v="1"/>
    <s v="CONGO"/>
    <m/>
    <m/>
    <m/>
  </r>
  <r>
    <d v="2024-02-12T00:00:00"/>
    <s v="Solde honoraire contrat N°65_Pointe-Noire cas MOUKILI Maurice et consorts/Me Marie Hélène NANITELAMIO MALONGA"/>
    <x v="10"/>
    <s v="Office"/>
    <m/>
    <n v="300000"/>
    <n v="35050575"/>
    <x v="11"/>
    <n v="3654608"/>
    <x v="1"/>
    <x v="1"/>
    <s v="CONGO"/>
    <m/>
    <m/>
    <m/>
  </r>
  <r>
    <d v="2024-02-12T00:00:00"/>
    <s v="Solde honoraire contrat N°61_Pointe-Noire cas OKEMBA et Consorts/Maitre Marie Hélène NANITELAMIO MALONGA"/>
    <x v="10"/>
    <s v="Office"/>
    <m/>
    <n v="300000"/>
    <n v="34750575"/>
    <x v="11"/>
    <n v="3654607"/>
    <x v="1"/>
    <x v="1"/>
    <s v="CONGO"/>
    <m/>
    <m/>
    <m/>
  </r>
  <r>
    <d v="2024-02-12T00:00:00"/>
    <s v="Retrait espèces chèque N°3667442"/>
    <x v="2"/>
    <m/>
    <m/>
    <n v="2000000"/>
    <n v="32750575"/>
    <x v="2"/>
    <n v="3667442"/>
    <x v="0"/>
    <x v="0"/>
    <m/>
    <m/>
    <m/>
    <m/>
  </r>
  <r>
    <d v="2024-02-12T00:00:00"/>
    <s v="Solde honoraire contrat N°57_SiBITI cas Darniche/Maitre Marie Hélène NANITELAMIO MALONGA"/>
    <x v="10"/>
    <s v="Legal"/>
    <m/>
    <n v="300000"/>
    <n v="32450575"/>
    <x v="2"/>
    <n v="3667447"/>
    <x v="1"/>
    <x v="1"/>
    <s v="CONGO"/>
    <m/>
    <m/>
    <m/>
  </r>
  <r>
    <d v="2024-02-12T00:00:00"/>
    <s v="T73 - CONGO Frais d'hotel du 09 au 12/02/2024 (03 nuitées ) à DJAMBALA"/>
    <x v="6"/>
    <s v="Investigation"/>
    <m/>
    <n v="45000"/>
    <n v="32405575"/>
    <x v="6"/>
    <s v="Oui"/>
    <x v="2"/>
    <x v="2"/>
    <s v="CONGO"/>
    <s v="RALFF-CO5686"/>
    <s v="1.3.2"/>
    <m/>
  </r>
  <r>
    <d v="2024-02-12T00:00:00"/>
    <s v="achat billet : DJAMBALA  pour IMVOUBA"/>
    <x v="5"/>
    <s v="Investigation"/>
    <m/>
    <n v="7000"/>
    <n v="32398575"/>
    <x v="6"/>
    <s v="Oui"/>
    <x v="2"/>
    <x v="2"/>
    <s v="CONGO"/>
    <s v="RALFF-CO5687"/>
    <s v="2.2"/>
    <m/>
  </r>
  <r>
    <d v="2024-02-12T00:00:00"/>
    <s v="Dovi/reçu caisse"/>
    <x v="2"/>
    <m/>
    <n v="100000"/>
    <m/>
    <n v="32498575"/>
    <x v="4"/>
    <m/>
    <x v="0"/>
    <x v="0"/>
    <m/>
    <m/>
    <m/>
    <m/>
  </r>
  <r>
    <d v="2024-02-12T00:00:00"/>
    <s v="P29 - CONGO Frais d'hotel misssion du 08 au 12/02/2024 à NKAYI"/>
    <x v="6"/>
    <s v="Investigation"/>
    <m/>
    <n v="60000"/>
    <n v="32438575"/>
    <x v="8"/>
    <s v="Oui"/>
    <x v="1"/>
    <x v="2"/>
    <s v="CONGO"/>
    <s v="RALFF-CO5688"/>
    <s v="1.3.2"/>
    <m/>
  </r>
  <r>
    <d v="2024-02-12T00:00:00"/>
    <s v="Achat billet nkayi-madingou/P29"/>
    <x v="5"/>
    <s v="Investigation"/>
    <m/>
    <n v="3000"/>
    <n v="32435575"/>
    <x v="8"/>
    <s v="Oui"/>
    <x v="2"/>
    <x v="2"/>
    <s v="CONGO"/>
    <s v="RALFF-CO5689"/>
    <s v="2.2"/>
    <m/>
  </r>
  <r>
    <d v="2024-02-13T00:00:00"/>
    <s v="Oracle/Frais de mission"/>
    <x v="2"/>
    <m/>
    <m/>
    <n v="40000"/>
    <n v="32395575"/>
    <x v="1"/>
    <m/>
    <x v="0"/>
    <x v="0"/>
    <m/>
    <m/>
    <m/>
    <m/>
  </r>
  <r>
    <d v="2024-02-13T00:00:00"/>
    <s v="Oracle/Fonctionnement"/>
    <x v="2"/>
    <m/>
    <m/>
    <n v="40000"/>
    <n v="32355575"/>
    <x v="1"/>
    <m/>
    <x v="0"/>
    <x v="0"/>
    <m/>
    <m/>
    <m/>
    <m/>
  </r>
  <r>
    <d v="2024-02-13T00:00:00"/>
    <s v="Donald-Roméo/Fonctionnement"/>
    <x v="2"/>
    <m/>
    <m/>
    <n v="50000"/>
    <n v="32305575"/>
    <x v="1"/>
    <m/>
    <x v="0"/>
    <x v="0"/>
    <m/>
    <m/>
    <m/>
    <m/>
  </r>
  <r>
    <d v="2024-02-13T00:00:00"/>
    <s v="Reçu de la Caisse/Donald-Roméo"/>
    <x v="2"/>
    <m/>
    <n v="50000"/>
    <m/>
    <n v="32355575"/>
    <x v="7"/>
    <m/>
    <x v="0"/>
    <x v="0"/>
    <m/>
    <m/>
    <m/>
    <m/>
  </r>
  <r>
    <d v="2024-02-13T00:00:00"/>
    <s v="Reçu caisse/Oracle"/>
    <x v="2"/>
    <m/>
    <n v="40000"/>
    <m/>
    <n v="32395575"/>
    <x v="9"/>
    <m/>
    <x v="0"/>
    <x v="0"/>
    <m/>
    <m/>
    <m/>
    <m/>
  </r>
  <r>
    <d v="2024-02-13T00:00:00"/>
    <s v="Reçu caisse/Oracle"/>
    <x v="2"/>
    <m/>
    <n v="40000"/>
    <m/>
    <n v="32435575"/>
    <x v="9"/>
    <m/>
    <x v="0"/>
    <x v="0"/>
    <m/>
    <m/>
    <m/>
    <m/>
  </r>
  <r>
    <d v="2024-02-13T00:00:00"/>
    <s v="Achat billet madingou-brazzaville/P29"/>
    <x v="5"/>
    <s v="Investigation"/>
    <m/>
    <n v="8000"/>
    <n v="32427575"/>
    <x v="8"/>
    <s v="Oui"/>
    <x v="2"/>
    <x v="2"/>
    <s v="CONGO"/>
    <s v="RALFF-CO5690"/>
    <s v="2.2"/>
    <m/>
  </r>
  <r>
    <d v="2024-02-14T00:00:00"/>
    <s v="Frais d'assurances Evacuation et Accident /SUNU Assurance/Dovi"/>
    <x v="15"/>
    <s v="Management"/>
    <m/>
    <n v="209963"/>
    <n v="32217612"/>
    <x v="1"/>
    <s v="Oui"/>
    <x v="1"/>
    <x v="1"/>
    <s v="CONGO"/>
    <m/>
    <m/>
    <m/>
  </r>
  <r>
    <d v="2024-02-14T00:00:00"/>
    <s v="Frais d'assurances Santé et Retraite /NSIA/Dovi"/>
    <x v="15"/>
    <s v="Management"/>
    <m/>
    <n v="386128"/>
    <n v="31831484"/>
    <x v="1"/>
    <s v="Oui"/>
    <x v="1"/>
    <x v="1"/>
    <s v="CONGO"/>
    <m/>
    <m/>
    <m/>
  </r>
  <r>
    <d v="2024-02-14T00:00:00"/>
    <s v="Frais de Publication de O2 Avis de Recrutement /Depêche de Brazza"/>
    <x v="9"/>
    <s v="Media"/>
    <m/>
    <n v="54000"/>
    <n v="31777484"/>
    <x v="1"/>
    <s v="Oui"/>
    <x v="1"/>
    <x v="1"/>
    <s v="CONGO"/>
    <m/>
    <m/>
    <m/>
  </r>
  <r>
    <d v="2024-02-14T00:00:00"/>
    <s v="Donald-Roméo"/>
    <x v="2"/>
    <m/>
    <m/>
    <n v="40000"/>
    <n v="31737484"/>
    <x v="1"/>
    <m/>
    <x v="0"/>
    <x v="0"/>
    <m/>
    <m/>
    <m/>
    <m/>
  </r>
  <r>
    <d v="2024-02-14T00:00:00"/>
    <s v="Hurielle"/>
    <x v="2"/>
    <m/>
    <m/>
    <n v="40000"/>
    <n v="31697484"/>
    <x v="1"/>
    <m/>
    <x v="0"/>
    <x v="0"/>
    <m/>
    <m/>
    <m/>
    <m/>
  </r>
  <r>
    <d v="2024-02-14T00:00:00"/>
    <s v="Evariste"/>
    <x v="2"/>
    <m/>
    <m/>
    <n v="40000"/>
    <n v="31657484"/>
    <x v="1"/>
    <m/>
    <x v="0"/>
    <x v="0"/>
    <m/>
    <m/>
    <m/>
    <m/>
  </r>
  <r>
    <d v="2024-02-14T00:00:00"/>
    <s v="Reglement Facture Honoraire du moisde Janvier 2024/Me LOCKO Christian"/>
    <x v="10"/>
    <s v="Office"/>
    <m/>
    <n v="150000"/>
    <n v="31507484"/>
    <x v="11"/>
    <n v="3654601"/>
    <x v="1"/>
    <x v="1"/>
    <s v="CONGO"/>
    <m/>
    <m/>
    <m/>
  </r>
  <r>
    <d v="2024-02-14T00:00:00"/>
    <s v="Frais de renouvellement du contrat d'assurances Multirrisque Professionnel du Bureau PALF/Sunu Assurances"/>
    <x v="1"/>
    <s v="Office"/>
    <m/>
    <n v="227686"/>
    <n v="31279798"/>
    <x v="11"/>
    <n v="3654613"/>
    <x v="1"/>
    <x v="1"/>
    <s v="CONGO"/>
    <m/>
    <m/>
    <m/>
  </r>
  <r>
    <d v="2024-02-14T00:00:00"/>
    <s v="Reçu caisse/Hurielle"/>
    <x v="2"/>
    <m/>
    <n v="40000"/>
    <m/>
    <n v="31319798"/>
    <x v="3"/>
    <m/>
    <x v="0"/>
    <x v="0"/>
    <m/>
    <m/>
    <m/>
    <m/>
  </r>
  <r>
    <d v="2024-02-14T00:00:00"/>
    <s v="Achat billet Brazzaville-Dolisie/Hurielle"/>
    <x v="5"/>
    <s v="Legal"/>
    <m/>
    <n v="8000"/>
    <n v="31311798"/>
    <x v="3"/>
    <s v="Oui"/>
    <x v="2"/>
    <x v="2"/>
    <s v="CONGO"/>
    <s v="RALFF-CO5691"/>
    <s v="2.2"/>
    <m/>
  </r>
  <r>
    <d v="2024-02-14T00:00:00"/>
    <s v="T73 - CONGO Frais d'hotel du 12 au 14/02/2024 (02 nuitées ) à IMVOUBA"/>
    <x v="6"/>
    <s v="Investigation"/>
    <m/>
    <n v="30000"/>
    <n v="31281798"/>
    <x v="6"/>
    <s v="Oui"/>
    <x v="1"/>
    <x v="1"/>
    <s v="CONGO"/>
    <m/>
    <m/>
    <m/>
  </r>
  <r>
    <d v="2024-02-14T00:00:00"/>
    <s v="achat billet : IMVOUBA - BRAZZAVILLE"/>
    <x v="5"/>
    <s v="Investigation"/>
    <m/>
    <n v="5000"/>
    <n v="31276798"/>
    <x v="6"/>
    <s v="Oui"/>
    <x v="2"/>
    <x v="2"/>
    <s v="CONGO"/>
    <s v="RALFF-CO5693"/>
    <s v="2.2"/>
    <m/>
  </r>
  <r>
    <d v="2024-02-14T00:00:00"/>
    <s v="Reçu de la Caisse/Donald-Roméo"/>
    <x v="2"/>
    <m/>
    <n v="40000"/>
    <m/>
    <n v="31316798"/>
    <x v="7"/>
    <m/>
    <x v="0"/>
    <x v="0"/>
    <m/>
    <m/>
    <m/>
    <m/>
  </r>
  <r>
    <d v="2024-02-14T00:00:00"/>
    <s v="Achat billet Brazzaville-Dolisie/Donald-Roméo"/>
    <x v="13"/>
    <s v="Legal"/>
    <m/>
    <n v="8000"/>
    <n v="31308798"/>
    <x v="7"/>
    <s v="Oui"/>
    <x v="2"/>
    <x v="2"/>
    <s v="CONGO"/>
    <s v="RALFF-CO5694"/>
    <s v="2.2"/>
    <m/>
  </r>
  <r>
    <d v="2024-02-14T00:00:00"/>
    <s v="Reçu de la caisse/Evariste"/>
    <x v="2"/>
    <m/>
    <n v="40000"/>
    <m/>
    <n v="31348798"/>
    <x v="13"/>
    <m/>
    <x v="0"/>
    <x v="0"/>
    <m/>
    <m/>
    <m/>
    <m/>
  </r>
  <r>
    <d v="2024-02-14T00:00:00"/>
    <s v="Achat billet Brazzaville-Dolisie/Dovi"/>
    <x v="5"/>
    <s v="Media"/>
    <m/>
    <n v="8000"/>
    <n v="31340798"/>
    <x v="13"/>
    <s v="Oui"/>
    <x v="2"/>
    <x v="2"/>
    <s v="CONGO"/>
    <s v="RALFF-CO5695"/>
    <s v="2.2"/>
    <m/>
  </r>
  <r>
    <d v="2024-02-14T00:00:00"/>
    <s v="IT87 - CONGO Frais d'hôtel MM du 09 au 14/02/2024 à Mvouti (05 nuitées)"/>
    <x v="6"/>
    <s v="Investigation"/>
    <m/>
    <n v="75000"/>
    <n v="31265798"/>
    <x v="5"/>
    <s v="Oui"/>
    <x v="1"/>
    <x v="2"/>
    <s v="CONGO"/>
    <s v="RALFF-CO5696"/>
    <s v="1.3.2"/>
    <m/>
  </r>
  <r>
    <d v="2024-02-14T00:00:00"/>
    <s v="Achat billet Mvouti/Brazzaville - IT87"/>
    <x v="5"/>
    <s v="Investigation"/>
    <m/>
    <n v="10000"/>
    <n v="31255798"/>
    <x v="5"/>
    <s v="Oui"/>
    <x v="2"/>
    <x v="2"/>
    <s v="CONGO"/>
    <s v="RALFF-CO5697"/>
    <s v="2.2"/>
    <m/>
  </r>
  <r>
    <d v="2024-02-14T00:00:00"/>
    <s v="ORACLE - CONGO Food allowance du 14 au 24 Février 2024"/>
    <x v="6"/>
    <s v="Legal"/>
    <m/>
    <n v="100000"/>
    <n v="31155798"/>
    <x v="9"/>
    <s v="Decharge"/>
    <x v="1"/>
    <x v="2"/>
    <s v="CONGO"/>
    <s v="RALFF-CO5698"/>
    <s v="1.3.2"/>
    <m/>
  </r>
  <r>
    <d v="2024-02-14T00:00:00"/>
    <s v="Billet Brazzaville - Loudima/Oracle"/>
    <x v="5"/>
    <s v="Legal"/>
    <m/>
    <n v="8000"/>
    <n v="31147798"/>
    <x v="9"/>
    <s v="Oui"/>
    <x v="2"/>
    <x v="2"/>
    <s v="CONGO"/>
    <s v="RALFF-CO5699"/>
    <s v="2.2"/>
    <m/>
  </r>
  <r>
    <d v="2024-02-14T00:00:00"/>
    <s v="Billet Loudima - Sibiti/Oracle"/>
    <x v="5"/>
    <s v="Legal"/>
    <m/>
    <n v="4000"/>
    <n v="31143798"/>
    <x v="9"/>
    <s v="Oui"/>
    <x v="2"/>
    <x v="2"/>
    <s v="CONGO"/>
    <s v="RALFF-CO5700"/>
    <s v="2.2"/>
    <m/>
  </r>
  <r>
    <d v="2024-02-14T00:00:00"/>
    <s v="P29 - CONGO Frais d'hotel misssion du 12 au 14/02/2024 à madingou"/>
    <x v="6"/>
    <s v="Investigation"/>
    <m/>
    <n v="30000"/>
    <n v="31113798"/>
    <x v="8"/>
    <s v="Oui"/>
    <x v="1"/>
    <x v="2"/>
    <s v="CONGO"/>
    <s v="RALFF-CO5701"/>
    <s v="1.3.2"/>
    <m/>
  </r>
  <r>
    <d v="2024-02-15T00:00:00"/>
    <s v="Achat de bonbonne d'eau minérale Bureau PALF"/>
    <x v="8"/>
    <s v="Office"/>
    <m/>
    <n v="25000"/>
    <n v="31088798"/>
    <x v="1"/>
    <s v="Oui"/>
    <x v="2"/>
    <x v="2"/>
    <s v="CONGO"/>
    <s v="RALFF-CO5702"/>
    <s v="4.3"/>
    <m/>
  </r>
  <r>
    <d v="2024-02-15T00:00:00"/>
    <s v="Achat credit  teléphonique MTN/PALF/2em partie Février 2024/Management"/>
    <x v="3"/>
    <s v="Management"/>
    <m/>
    <n v="15000"/>
    <n v="31073798"/>
    <x v="1"/>
    <s v="Oui"/>
    <x v="2"/>
    <x v="2"/>
    <s v="CONGO"/>
    <s v="RALFF-CO5703"/>
    <s v="4.6"/>
    <m/>
  </r>
  <r>
    <d v="2024-02-15T00:00:00"/>
    <s v="Achat credit  teléphonique MTN/PALF/2em partie Février 2024/Legal"/>
    <x v="3"/>
    <s v="Legal"/>
    <m/>
    <n v="30000"/>
    <n v="31043798"/>
    <x v="1"/>
    <s v="Oui"/>
    <x v="2"/>
    <x v="2"/>
    <s v="CONGO"/>
    <s v="RALFF-CO5704"/>
    <s v="4.6"/>
    <m/>
  </r>
  <r>
    <d v="2024-02-15T00:00:00"/>
    <s v="Achat credit  teléphonique MTN/PALF/2em partie Février 2024/Investigation"/>
    <x v="3"/>
    <s v="Investigation"/>
    <m/>
    <n v="40000"/>
    <n v="31003798"/>
    <x v="1"/>
    <s v="Oui"/>
    <x v="2"/>
    <x v="2"/>
    <s v="CONGO"/>
    <s v="RALFF-CO5705"/>
    <s v="4.6"/>
    <m/>
  </r>
  <r>
    <d v="2024-02-15T00:00:00"/>
    <s v="Achat credit  teléphonique MTN/PALF/2em partie Février 2024/Media"/>
    <x v="3"/>
    <s v="Media"/>
    <m/>
    <n v="10000"/>
    <n v="30993798"/>
    <x v="1"/>
    <s v="Oui"/>
    <x v="2"/>
    <x v="2"/>
    <s v="CONGO"/>
    <s v="RALFF-CO5706"/>
    <s v="4.6"/>
    <m/>
  </r>
  <r>
    <d v="2024-02-15T00:00:00"/>
    <s v="Achat credit  teléphonique Airtel/PALF/2em partie Février 2024/Management"/>
    <x v="3"/>
    <s v="Management"/>
    <m/>
    <n v="5000"/>
    <n v="30988798"/>
    <x v="1"/>
    <s v="Oui"/>
    <x v="2"/>
    <x v="2"/>
    <s v="CONGO"/>
    <s v="RALFF-CO5707"/>
    <s v="4.6"/>
    <m/>
  </r>
  <r>
    <d v="2024-02-15T00:00:00"/>
    <s v="Achat credit  teléphonique Airtel/PALF/2em partie Février 2024/Legal"/>
    <x v="3"/>
    <s v="Legal"/>
    <m/>
    <n v="10000"/>
    <n v="30978798"/>
    <x v="1"/>
    <s v="Oui"/>
    <x v="2"/>
    <x v="2"/>
    <s v="CONGO"/>
    <s v="RALFF-CO5708"/>
    <s v="4.6"/>
    <m/>
  </r>
  <r>
    <d v="2024-02-15T00:00:00"/>
    <s v="Achat credit  teléphonique Airtel/PALF/2em partie Février 2024/Investigation"/>
    <x v="3"/>
    <s v="Investigation"/>
    <m/>
    <n v="5000"/>
    <n v="30973798"/>
    <x v="1"/>
    <s v="Oui"/>
    <x v="2"/>
    <x v="2"/>
    <s v="CONGO"/>
    <s v="RALFF-CO5709"/>
    <s v="4.6"/>
    <m/>
  </r>
  <r>
    <d v="2024-02-15T00:00:00"/>
    <s v="HURIELLE - CONGO Foodallowance du 15 au 20/02/2024"/>
    <x v="6"/>
    <s v="Legal"/>
    <m/>
    <n v="50000"/>
    <n v="30923798"/>
    <x v="3"/>
    <s v="Décharge"/>
    <x v="1"/>
    <x v="2"/>
    <s v="CONGO"/>
    <s v="RALFF-CO5710"/>
    <s v="1.3.2"/>
    <m/>
  </r>
  <r>
    <d v="2024-02-15T00:00:00"/>
    <s v="Donald-Roméo - CONGO Food Allowance Mission du  15 au 21/02/2024  (06 nuitées)"/>
    <x v="6"/>
    <s v="Legal"/>
    <m/>
    <n v="60000"/>
    <n v="30863798"/>
    <x v="7"/>
    <s v="Oui"/>
    <x v="1"/>
    <x v="2"/>
    <s v="CONGO"/>
    <s v="RALFF-CO5711"/>
    <s v="1.3.2"/>
    <m/>
  </r>
  <r>
    <d v="2024-02-15T00:00:00"/>
    <s v="EVARISTE - CONGO Food allowance du 15 au 18 février 2024, mission Dolisie"/>
    <x v="6"/>
    <s v="Media"/>
    <m/>
    <n v="30000"/>
    <n v="30833798"/>
    <x v="13"/>
    <s v="Décharge"/>
    <x v="1"/>
    <x v="2"/>
    <s v="CONGO"/>
    <s v="RALFF-CO5712"/>
    <s v="1.3.2"/>
    <m/>
  </r>
  <r>
    <d v="2024-02-15T00:00:00"/>
    <s v="Achat médicaments pour un détenu "/>
    <x v="12"/>
    <s v="Legal"/>
    <m/>
    <n v="10350"/>
    <n v="30823448"/>
    <x v="9"/>
    <s v="Oui"/>
    <x v="1"/>
    <x v="1"/>
    <s v="CONGO"/>
    <m/>
    <m/>
    <m/>
  </r>
  <r>
    <d v="2024-02-16T00:00:00"/>
    <s v="Grace"/>
    <x v="2"/>
    <m/>
    <m/>
    <n v="20000"/>
    <n v="30803448"/>
    <x v="1"/>
    <m/>
    <x v="0"/>
    <x v="0"/>
    <m/>
    <m/>
    <m/>
    <m/>
  </r>
  <r>
    <d v="2024-02-16T00:00:00"/>
    <s v="BCI-34 /3654600"/>
    <x v="2"/>
    <m/>
    <n v="2000000"/>
    <m/>
    <n v="32803448"/>
    <x v="1"/>
    <m/>
    <x v="0"/>
    <x v="0"/>
    <m/>
    <m/>
    <m/>
    <m/>
  </r>
  <r>
    <d v="2024-02-16T00:00:00"/>
    <s v="Donald-Roméo"/>
    <x v="2"/>
    <m/>
    <m/>
    <n v="39000"/>
    <n v="32764448"/>
    <x v="1"/>
    <m/>
    <x v="0"/>
    <x v="0"/>
    <m/>
    <m/>
    <m/>
    <m/>
  </r>
  <r>
    <d v="2024-02-16T00:00:00"/>
    <s v="Hurielle"/>
    <x v="2"/>
    <m/>
    <m/>
    <n v="66000"/>
    <n v="32698448"/>
    <x v="1"/>
    <m/>
    <x v="0"/>
    <x v="0"/>
    <m/>
    <m/>
    <m/>
    <m/>
  </r>
  <r>
    <d v="2024-02-16T00:00:00"/>
    <s v="Evariste"/>
    <x v="2"/>
    <m/>
    <m/>
    <n v="67000"/>
    <n v="32631448"/>
    <x v="1"/>
    <m/>
    <x v="0"/>
    <x v="0"/>
    <m/>
    <m/>
    <m/>
    <m/>
  </r>
  <r>
    <d v="2024-02-16T00:00:00"/>
    <s v="Hurielle"/>
    <x v="2"/>
    <m/>
    <m/>
    <n v="50000"/>
    <n v="32581448"/>
    <x v="1"/>
    <m/>
    <x v="0"/>
    <x v="0"/>
    <m/>
    <m/>
    <m/>
    <m/>
  </r>
  <r>
    <d v="2024-02-16T00:00:00"/>
    <s v="Oracle"/>
    <x v="2"/>
    <m/>
    <m/>
    <n v="106350"/>
    <n v="32475098"/>
    <x v="1"/>
    <m/>
    <x v="0"/>
    <x v="0"/>
    <m/>
    <m/>
    <m/>
    <m/>
  </r>
  <r>
    <d v="2024-02-16T00:00:00"/>
    <s v="Frais de transfert charden farell à Crepin , Oracle et Donald"/>
    <x v="7"/>
    <s v="Office"/>
    <m/>
    <n v="9850"/>
    <n v="32465248"/>
    <x v="1"/>
    <s v="Oui"/>
    <x v="2"/>
    <x v="2"/>
    <s v="CONGO"/>
    <s v="RALFF-CO5713"/>
    <s v="5.6"/>
    <m/>
  </r>
  <r>
    <d v="2024-02-16T00:00:00"/>
    <s v="P29"/>
    <x v="2"/>
    <m/>
    <m/>
    <n v="40000"/>
    <n v="32425248"/>
    <x v="1"/>
    <m/>
    <x v="0"/>
    <x v="0"/>
    <m/>
    <m/>
    <m/>
    <m/>
  </r>
  <r>
    <d v="2024-02-16T00:00:00"/>
    <s v="IT87"/>
    <x v="2"/>
    <m/>
    <m/>
    <n v="40000"/>
    <n v="32385248"/>
    <x v="1"/>
    <m/>
    <x v="0"/>
    <x v="0"/>
    <m/>
    <m/>
    <m/>
    <m/>
  </r>
  <r>
    <d v="2024-02-16T00:00:00"/>
    <s v="T73"/>
    <x v="2"/>
    <m/>
    <m/>
    <n v="40000"/>
    <n v="32345248"/>
    <x v="1"/>
    <m/>
    <x v="0"/>
    <x v="0"/>
    <m/>
    <m/>
    <m/>
    <m/>
  </r>
  <r>
    <d v="2024-02-16T00:00:00"/>
    <s v="Retrait especes/appro caisse/bord n°3654600"/>
    <x v="2"/>
    <m/>
    <m/>
    <n v="2000000"/>
    <n v="30345248"/>
    <x v="11"/>
    <n v="3654600"/>
    <x v="0"/>
    <x v="0"/>
    <m/>
    <m/>
    <m/>
    <m/>
  </r>
  <r>
    <d v="2024-02-16T00:00:00"/>
    <s v="Reçu caisse/Hurielle"/>
    <x v="2"/>
    <m/>
    <n v="66000"/>
    <m/>
    <n v="30411248"/>
    <x v="3"/>
    <m/>
    <x v="0"/>
    <x v="0"/>
    <m/>
    <m/>
    <m/>
    <m/>
  </r>
  <r>
    <d v="2024-02-16T00:00:00"/>
    <s v="Reçu caisse/Hurielle"/>
    <x v="2"/>
    <m/>
    <n v="50000"/>
    <m/>
    <n v="30461248"/>
    <x v="3"/>
    <m/>
    <x v="0"/>
    <x v="0"/>
    <m/>
    <m/>
    <m/>
    <m/>
  </r>
  <r>
    <d v="2024-02-16T00:00:00"/>
    <s v="Achat des médicaments du cas MANGUILA Alexis à Dolisie"/>
    <x v="12"/>
    <s v="Legal"/>
    <m/>
    <n v="43335"/>
    <n v="30417913"/>
    <x v="3"/>
    <s v="Oui"/>
    <x v="1"/>
    <x v="1"/>
    <s v="CONGO"/>
    <m/>
    <m/>
    <m/>
  </r>
  <r>
    <d v="2024-02-16T00:00:00"/>
    <s v="reçu de caisse/T73"/>
    <x v="2"/>
    <m/>
    <n v="40000"/>
    <m/>
    <n v="30457913"/>
    <x v="6"/>
    <m/>
    <x v="0"/>
    <x v="0"/>
    <m/>
    <m/>
    <m/>
    <m/>
  </r>
  <r>
    <d v="2024-02-16T00:00:00"/>
    <s v="Recu de Hurielle/Donald-Roméo"/>
    <x v="2"/>
    <m/>
    <n v="39000"/>
    <m/>
    <n v="30496913"/>
    <x v="7"/>
    <m/>
    <x v="0"/>
    <x v="0"/>
    <m/>
    <m/>
    <m/>
    <m/>
  </r>
  <r>
    <d v="2024-02-16T00:00:00"/>
    <s v="Réçu de la caisse/Evariste"/>
    <x v="2"/>
    <m/>
    <n v="67000"/>
    <m/>
    <n v="30563913"/>
    <x v="13"/>
    <m/>
    <x v="0"/>
    <x v="0"/>
    <m/>
    <m/>
    <m/>
    <m/>
  </r>
  <r>
    <d v="2024-02-16T00:00:00"/>
    <s v="Reçu de caissse /Fonctionnement/Grace"/>
    <x v="2"/>
    <m/>
    <n v="20000"/>
    <m/>
    <n v="30583913"/>
    <x v="12"/>
    <m/>
    <x v="0"/>
    <x v="0"/>
    <m/>
    <m/>
    <m/>
    <m/>
  </r>
  <r>
    <d v="2024-02-16T00:00:00"/>
    <s v="Reçu de Caisse/ IT87"/>
    <x v="2"/>
    <m/>
    <n v="40000"/>
    <m/>
    <n v="30623913"/>
    <x v="5"/>
    <m/>
    <x v="0"/>
    <x v="0"/>
    <m/>
    <m/>
    <m/>
    <m/>
  </r>
  <r>
    <d v="2024-02-16T00:00:00"/>
    <s v="Reçu caisse/Oracle"/>
    <x v="2"/>
    <m/>
    <n v="106350"/>
    <m/>
    <n v="30730263"/>
    <x v="9"/>
    <m/>
    <x v="0"/>
    <x v="0"/>
    <m/>
    <m/>
    <m/>
    <m/>
  </r>
  <r>
    <d v="2024-02-16T00:00:00"/>
    <s v="Reçu de caisse/P29"/>
    <x v="2"/>
    <m/>
    <n v="40000"/>
    <m/>
    <n v="30770263"/>
    <x v="8"/>
    <m/>
    <x v="0"/>
    <x v="0"/>
    <m/>
    <m/>
    <m/>
    <m/>
  </r>
  <r>
    <d v="2024-02-17T00:00:00"/>
    <s v="Oracle"/>
    <x v="2"/>
    <m/>
    <m/>
    <n v="101000"/>
    <n v="30669263"/>
    <x v="1"/>
    <m/>
    <x v="0"/>
    <x v="0"/>
    <m/>
    <m/>
    <m/>
    <m/>
  </r>
  <r>
    <d v="2024-02-17T00:00:00"/>
    <s v="Hurielle"/>
    <x v="2"/>
    <m/>
    <m/>
    <n v="141000"/>
    <n v="30528263"/>
    <x v="1"/>
    <m/>
    <x v="0"/>
    <x v="0"/>
    <m/>
    <m/>
    <m/>
    <m/>
  </r>
  <r>
    <d v="2024-02-17T00:00:00"/>
    <s v="Donald-Roméo"/>
    <x v="2"/>
    <m/>
    <m/>
    <n v="87000"/>
    <n v="30441263"/>
    <x v="1"/>
    <m/>
    <x v="0"/>
    <x v="0"/>
    <m/>
    <m/>
    <m/>
    <m/>
  </r>
  <r>
    <d v="2024-02-17T00:00:00"/>
    <s v="Frais de transfert charden farell à Crepin , Oracle et Donald"/>
    <x v="7"/>
    <s v="Office"/>
    <m/>
    <n v="21270"/>
    <n v="30419993"/>
    <x v="1"/>
    <s v="Oui"/>
    <x v="2"/>
    <x v="2"/>
    <s v="CONGO"/>
    <s v="RALFF-CO5714"/>
    <s v="5.6"/>
    <m/>
  </r>
  <r>
    <d v="2024-02-17T00:00:00"/>
    <s v="Donald-Roméo/Operation d'arrestation fugitif à dolisie"/>
    <x v="2"/>
    <m/>
    <m/>
    <n v="380000"/>
    <n v="30039993"/>
    <x v="1"/>
    <m/>
    <x v="0"/>
    <x v="0"/>
    <m/>
    <m/>
    <m/>
    <m/>
  </r>
  <r>
    <d v="2024-02-17T00:00:00"/>
    <s v="Frais de transfert charden farell à Oracle "/>
    <x v="7"/>
    <s v="Office"/>
    <m/>
    <n v="1260"/>
    <n v="30038733"/>
    <x v="1"/>
    <s v="Oui"/>
    <x v="2"/>
    <x v="2"/>
    <s v="CONGO"/>
    <s v="RALFF-CO5715"/>
    <s v="5.6"/>
    <m/>
  </r>
  <r>
    <d v="2024-02-17T00:00:00"/>
    <s v="Frais de mission Me Marie Hélène à Sibiti 18 au 20/02/2024 cas MASSOUANGOU"/>
    <x v="10"/>
    <s v="Office"/>
    <m/>
    <n v="188000"/>
    <n v="29850733"/>
    <x v="1"/>
    <s v="Oui"/>
    <x v="1"/>
    <x v="1"/>
    <s v="CONGO"/>
    <m/>
    <m/>
    <m/>
  </r>
  <r>
    <d v="2024-02-17T00:00:00"/>
    <s v="Reçu caisse/Hurielle"/>
    <x v="2"/>
    <m/>
    <n v="141000"/>
    <m/>
    <n v="29991733"/>
    <x v="3"/>
    <m/>
    <x v="0"/>
    <x v="0"/>
    <m/>
    <m/>
    <m/>
    <m/>
  </r>
  <r>
    <d v="2024-02-17T00:00:00"/>
    <s v="Recu de Hurielle/Donald-Roméo"/>
    <x v="2"/>
    <m/>
    <n v="87000"/>
    <m/>
    <n v="30078733"/>
    <x v="7"/>
    <m/>
    <x v="0"/>
    <x v="0"/>
    <m/>
    <m/>
    <m/>
    <m/>
  </r>
  <r>
    <d v="2024-02-17T00:00:00"/>
    <s v="Reçu de la Caisse/Donald-Roméo"/>
    <x v="2"/>
    <m/>
    <n v="380000"/>
    <m/>
    <n v="30458733"/>
    <x v="7"/>
    <m/>
    <x v="0"/>
    <x v="0"/>
    <m/>
    <m/>
    <m/>
    <m/>
  </r>
  <r>
    <d v="2024-02-17T00:00:00"/>
    <s v="Achat billet Brazzaville/Bouansa - IT87"/>
    <x v="5"/>
    <s v="Investigation"/>
    <m/>
    <n v="7000"/>
    <n v="30451733"/>
    <x v="5"/>
    <s v="Oui"/>
    <x v="2"/>
    <x v="2"/>
    <s v="CONGO"/>
    <s v="RALFF-CO5716"/>
    <s v="2.2"/>
    <m/>
  </r>
  <r>
    <d v="2024-02-17T00:00:00"/>
    <s v="Frais médicaux (01 détenu-Darniche)"/>
    <x v="12"/>
    <s v="Legal"/>
    <m/>
    <n v="10000"/>
    <n v="30441733"/>
    <x v="9"/>
    <s v="Oui"/>
    <x v="1"/>
    <x v="1"/>
    <s v="CONGO"/>
    <m/>
    <m/>
    <m/>
  </r>
  <r>
    <d v="2024-02-17T00:00:00"/>
    <s v="Reçu caisse/Oracle"/>
    <x v="2"/>
    <m/>
    <n v="101000"/>
    <m/>
    <n v="30542733"/>
    <x v="9"/>
    <m/>
    <x v="0"/>
    <x v="0"/>
    <m/>
    <m/>
    <m/>
    <m/>
  </r>
  <r>
    <d v="2024-02-17T00:00:00"/>
    <s v="Achat billet brazzaville - Pointe Noire /P29"/>
    <x v="5"/>
    <s v="Investigation"/>
    <m/>
    <n v="10000"/>
    <n v="30532733"/>
    <x v="8"/>
    <s v="Oui"/>
    <x v="2"/>
    <x v="2"/>
    <s v="CONGO"/>
    <s v="RALFF-CO5717"/>
    <s v="2.2"/>
    <m/>
  </r>
  <r>
    <d v="2024-02-18T00:00:00"/>
    <s v="achat billet : brazzaville - Loutété/T73"/>
    <x v="5"/>
    <s v="Investigation"/>
    <m/>
    <n v="7000"/>
    <n v="30525733"/>
    <x v="6"/>
    <s v="Oui"/>
    <x v="2"/>
    <x v="2"/>
    <s v="CONGO"/>
    <s v="RALFF-CO5718"/>
    <s v="2.2"/>
    <m/>
  </r>
  <r>
    <d v="2024-02-18T00:00:00"/>
    <s v="T73 - CONGO Food Allowance du 18 au 26/01/2023 (08 nuitées)"/>
    <x v="6"/>
    <s v="Investigation"/>
    <m/>
    <n v="80000"/>
    <n v="30445733"/>
    <x v="6"/>
    <s v="Décharge"/>
    <x v="1"/>
    <x v="2"/>
    <s v="CONGO"/>
    <s v="RALFF-CO5719"/>
    <s v="1.3.2"/>
    <m/>
  </r>
  <r>
    <d v="2024-02-18T00:00:00"/>
    <s v="Frais de réparation du véhicule pour la mission de Nyanga"/>
    <x v="13"/>
    <s v="Operation"/>
    <m/>
    <n v="27500"/>
    <n v="30418233"/>
    <x v="7"/>
    <s v="Oui"/>
    <x v="1"/>
    <x v="1"/>
    <s v="CONGO"/>
    <m/>
    <m/>
    <m/>
  </r>
  <r>
    <d v="2024-02-18T00:00:00"/>
    <s v="Frais de l'indic (Informateur) à Nyanga"/>
    <x v="9"/>
    <s v="Operation"/>
    <m/>
    <n v="20000"/>
    <n v="30398233"/>
    <x v="7"/>
    <s v="Oui"/>
    <x v="1"/>
    <x v="1"/>
    <s v="CONGO"/>
    <m/>
    <m/>
    <m/>
  </r>
  <r>
    <d v="2024-02-18T00:00:00"/>
    <s v="EVARISTE - CONGO Frais de l'hôtel du 15 au 18 février 2024 (3 trois nuités)"/>
    <x v="6"/>
    <s v="Media"/>
    <m/>
    <n v="45000"/>
    <n v="30353233"/>
    <x v="13"/>
    <s v="Oui"/>
    <x v="1"/>
    <x v="2"/>
    <s v="CONGO"/>
    <s v="RALFF-CO5720"/>
    <s v="1.3.2"/>
    <m/>
  </r>
  <r>
    <d v="2024-02-18T00:00:00"/>
    <s v="Achat Billet de voyage Dolisie-Brazzaville à l'agence Trans Bony"/>
    <x v="5"/>
    <s v="Media"/>
    <m/>
    <n v="8000"/>
    <n v="30345233"/>
    <x v="13"/>
    <s v="Oui"/>
    <x v="2"/>
    <x v="2"/>
    <s v="CONGO"/>
    <s v="RALFF-CO5721"/>
    <s v="2.2"/>
    <m/>
  </r>
  <r>
    <d v="2024-02-18T00:00:00"/>
    <s v="IT87 - CONGO Food Allowance mission du 18 au 27/02/2024 à Bouansa, Dolisie et Pointe Noire"/>
    <x v="6"/>
    <s v="Investigation"/>
    <m/>
    <n v="90000"/>
    <n v="30255233"/>
    <x v="5"/>
    <s v="Décharge"/>
    <x v="1"/>
    <x v="2"/>
    <s v="CONGO"/>
    <s v="RALFF-CO5722"/>
    <s v="1.3.2"/>
    <m/>
  </r>
  <r>
    <d v="2024-02-18T00:00:00"/>
    <s v="P29 - CONGO Food allowance mission du 18-02 au  27-02 -2024"/>
    <x v="6"/>
    <s v="Investigation"/>
    <m/>
    <n v="90000"/>
    <n v="30165233"/>
    <x v="8"/>
    <s v="Decharge"/>
    <x v="1"/>
    <x v="2"/>
    <s v="CONGO"/>
    <s v="RALFF-CO5723"/>
    <s v="1.3.2"/>
    <m/>
  </r>
  <r>
    <d v="2024-02-19T00:00:00"/>
    <s v="Bonus media portant sur diffussion pièces media à la Telecongo"/>
    <x v="9"/>
    <s v="Media"/>
    <m/>
    <n v="150000"/>
    <n v="30015233"/>
    <x v="1"/>
    <s v="Decharge"/>
    <x v="1"/>
    <x v="1"/>
    <s v="CONGO"/>
    <m/>
    <m/>
    <m/>
  </r>
  <r>
    <d v="2024-02-19T00:00:00"/>
    <s v="P29"/>
    <x v="2"/>
    <m/>
    <m/>
    <n v="240000"/>
    <n v="29775233"/>
    <x v="1"/>
    <m/>
    <x v="0"/>
    <x v="0"/>
    <m/>
    <m/>
    <m/>
    <m/>
  </r>
  <r>
    <d v="2024-02-19T00:00:00"/>
    <s v="IT87"/>
    <x v="2"/>
    <m/>
    <m/>
    <n v="220000"/>
    <n v="29555233"/>
    <x v="1"/>
    <m/>
    <x v="0"/>
    <x v="0"/>
    <m/>
    <m/>
    <m/>
    <m/>
  </r>
  <r>
    <d v="2024-02-19T00:00:00"/>
    <s v="T73"/>
    <x v="2"/>
    <m/>
    <m/>
    <n v="220000"/>
    <n v="29335233"/>
    <x v="1"/>
    <m/>
    <x v="0"/>
    <x v="0"/>
    <m/>
    <m/>
    <m/>
    <m/>
  </r>
  <r>
    <d v="2024-02-19T00:00:00"/>
    <s v="Frais de transfert charden farell à P29, T73 et IT87"/>
    <x v="7"/>
    <s v="Office"/>
    <m/>
    <n v="20400"/>
    <n v="29314833"/>
    <x v="1"/>
    <s v="Oui"/>
    <x v="2"/>
    <x v="2"/>
    <s v="CONGO"/>
    <s v="RALFF-CO5724"/>
    <s v="5.6"/>
    <m/>
  </r>
  <r>
    <d v="2024-02-19T00:00:00"/>
    <s v="Dovi"/>
    <x v="2"/>
    <m/>
    <m/>
    <n v="20000"/>
    <n v="29294833"/>
    <x v="1"/>
    <m/>
    <x v="0"/>
    <x v="0"/>
    <m/>
    <m/>
    <m/>
    <m/>
  </r>
  <r>
    <d v="2024-02-19T00:00:00"/>
    <s v="Cumul frais de trust builing du mois de Février 2024/Hurielle MFOULOU"/>
    <x v="12"/>
    <s v="Legal"/>
    <m/>
    <n v="84000"/>
    <n v="29210833"/>
    <x v="3"/>
    <s v="Décharge"/>
    <x v="1"/>
    <x v="1"/>
    <s v="CONGO"/>
    <m/>
    <m/>
    <m/>
  </r>
  <r>
    <d v="2024-02-19T00:00:00"/>
    <s v="réçu de caisse/T73"/>
    <x v="2"/>
    <m/>
    <n v="220000"/>
    <m/>
    <n v="29430833"/>
    <x v="6"/>
    <m/>
    <x v="0"/>
    <x v="0"/>
    <m/>
    <m/>
    <m/>
    <m/>
  </r>
  <r>
    <d v="2024-02-19T00:00:00"/>
    <s v="Achat carburant BJ OP ( Nyanga)"/>
    <x v="13"/>
    <s v="Operation"/>
    <m/>
    <n v="120000"/>
    <n v="29310833"/>
    <x v="7"/>
    <s v="Oui"/>
    <x v="1"/>
    <x v="1"/>
    <s v="CONGO"/>
    <m/>
    <m/>
    <m/>
  </r>
  <r>
    <d v="2024-02-19T00:00:00"/>
    <s v="Raffraichissement  à Mila-Mila/12  gendarmes, le capitaine et moi"/>
    <x v="6"/>
    <s v="Legal"/>
    <m/>
    <n v="33500"/>
    <n v="29277333"/>
    <x v="7"/>
    <s v="Oui"/>
    <x v="1"/>
    <x v="1"/>
    <s v="CONGO"/>
    <m/>
    <m/>
    <m/>
  </r>
  <r>
    <d v="2024-02-19T00:00:00"/>
    <s v="Rècu caisse/Dovi (fonctionnement)"/>
    <x v="2"/>
    <m/>
    <n v="20000"/>
    <m/>
    <n v="29297333"/>
    <x v="4"/>
    <m/>
    <x v="0"/>
    <x v="0"/>
    <m/>
    <m/>
    <m/>
    <m/>
  </r>
  <r>
    <d v="2024-02-19T00:00:00"/>
    <s v="Reçu de Caisse/ IT87"/>
    <x v="2"/>
    <m/>
    <n v="220000"/>
    <m/>
    <n v="29517333"/>
    <x v="5"/>
    <m/>
    <x v="0"/>
    <x v="0"/>
    <m/>
    <m/>
    <m/>
    <m/>
  </r>
  <r>
    <d v="2024-02-19T00:00:00"/>
    <s v="Reçu de caisse/P29"/>
    <x v="2"/>
    <m/>
    <n v="240000"/>
    <m/>
    <n v="29757333"/>
    <x v="8"/>
    <m/>
    <x v="0"/>
    <x v="0"/>
    <m/>
    <m/>
    <m/>
    <m/>
  </r>
  <r>
    <d v="2024-02-20T00:00:00"/>
    <s v="Achat billet Dolisie-Brazzaville/Hurielle"/>
    <x v="5"/>
    <s v="Legal"/>
    <m/>
    <n v="8000"/>
    <n v="29749333"/>
    <x v="3"/>
    <s v="Oui"/>
    <x v="2"/>
    <x v="2"/>
    <s v="CONGO"/>
    <s v="RALFF-CO5725"/>
    <s v="2.2"/>
    <m/>
  </r>
  <r>
    <d v="2024-02-20T00:00:00"/>
    <s v="Grace"/>
    <x v="2"/>
    <m/>
    <m/>
    <n v="20000"/>
    <n v="29729333"/>
    <x v="1"/>
    <m/>
    <x v="0"/>
    <x v="0"/>
    <m/>
    <m/>
    <m/>
    <m/>
  </r>
  <r>
    <d v="2024-02-20T00:00:00"/>
    <s v="HURIELLE - CONGO Frais d'Hôtel du 15 au 20/02/2024 à Dolisie"/>
    <x v="6"/>
    <s v="Legal"/>
    <m/>
    <n v="75000"/>
    <n v="29654333"/>
    <x v="3"/>
    <s v="Oui"/>
    <x v="1"/>
    <x v="2"/>
    <s v="CONGO"/>
    <s v="RALFF-CO5726"/>
    <s v="1.3.2"/>
    <m/>
  </r>
  <r>
    <d v="2024-02-20T00:00:00"/>
    <s v="Cumul frais de transport local du mois de Février 2024/Hurielle MFOULOU"/>
    <x v="5"/>
    <s v="Legal"/>
    <m/>
    <n v="27000"/>
    <n v="29627333"/>
    <x v="3"/>
    <s v="Décharge"/>
    <x v="2"/>
    <x v="2"/>
    <s v="CONGO"/>
    <s v="RALFF-CO5727"/>
    <s v="2.2"/>
    <m/>
  </r>
  <r>
    <d v="2024-02-20T00:00:00"/>
    <s v="T73 - CONGO Frais d'hotel du 18 au 20/02/2024 (02 nuitées ) à Loutété"/>
    <x v="6"/>
    <s v="Investigation"/>
    <m/>
    <n v="30000"/>
    <n v="29597333"/>
    <x v="6"/>
    <s v="Oui"/>
    <x v="1"/>
    <x v="2"/>
    <s v="CONGO"/>
    <s v="RALFF-CO5728"/>
    <s v="1.3.2"/>
    <m/>
  </r>
  <r>
    <d v="2024-02-20T00:00:00"/>
    <s v="achat billet : Loutété pour Mouyondzi/T73"/>
    <x v="5"/>
    <s v="Investigation"/>
    <m/>
    <n v="5000"/>
    <n v="29592333"/>
    <x v="6"/>
    <s v="Oui"/>
    <x v="2"/>
    <x v="2"/>
    <s v="CONGO"/>
    <s v="RALFF-CO5729"/>
    <s v="2.2"/>
    <m/>
  </r>
  <r>
    <d v="2024-02-20T00:00:00"/>
    <s v="Raffraichissement  à Kibangou/12  gendarmes, le capitaine et moi"/>
    <x v="6"/>
    <s v="Legal"/>
    <m/>
    <n v="27000"/>
    <n v="29565333"/>
    <x v="7"/>
    <s v="Oui"/>
    <x v="1"/>
    <x v="1"/>
    <s v="CONGO"/>
    <m/>
    <m/>
    <m/>
  </r>
  <r>
    <d v="2024-02-20T00:00:00"/>
    <s v="Bonus autorités (12 gendarmes)"/>
    <x v="9"/>
    <s v="Operation"/>
    <m/>
    <n v="120000"/>
    <n v="29445333"/>
    <x v="7"/>
    <s v="Oui"/>
    <x v="1"/>
    <x v="1"/>
    <s v="CONGO"/>
    <m/>
    <m/>
    <m/>
  </r>
  <r>
    <d v="2024-02-20T00:00:00"/>
    <s v="Frais de lavage du véhicule après Nyanga"/>
    <x v="13"/>
    <s v="Operation"/>
    <m/>
    <n v="6500"/>
    <n v="29438833"/>
    <x v="7"/>
    <s v="Oui"/>
    <x v="1"/>
    <x v="1"/>
    <s v="CONGO"/>
    <m/>
    <m/>
    <m/>
  </r>
  <r>
    <d v="2024-02-20T00:00:00"/>
    <s v="Reçu de caissse /Fonctionnement/Grace"/>
    <x v="2"/>
    <m/>
    <n v="20000"/>
    <m/>
    <n v="29458833"/>
    <x v="12"/>
    <m/>
    <x v="0"/>
    <x v="0"/>
    <m/>
    <m/>
    <m/>
    <m/>
  </r>
  <r>
    <d v="2024-02-20T00:00:00"/>
    <s v="IT87 - CONGO  Frais d'hôtel Globe Terrestre du 18 au 20/02/2024 à Bouansa (02 Nuitéés)"/>
    <x v="6"/>
    <s v="Investigation"/>
    <m/>
    <n v="30000"/>
    <n v="29428833"/>
    <x v="5"/>
    <s v="Oui"/>
    <x v="1"/>
    <x v="1"/>
    <s v="CONGO"/>
    <m/>
    <m/>
    <m/>
  </r>
  <r>
    <d v="2024-02-20T00:00:00"/>
    <s v="Achat billet Bouansa/ Dolisie - IT87"/>
    <x v="5"/>
    <s v="Investigation"/>
    <m/>
    <n v="4000"/>
    <n v="29424833"/>
    <x v="5"/>
    <s v="Oui"/>
    <x v="2"/>
    <x v="2"/>
    <s v="CONGO"/>
    <s v="RALFF-CO5730"/>
    <s v="2.2"/>
    <m/>
  </r>
  <r>
    <d v="2024-02-20T00:00:00"/>
    <s v="Cumul frais de trust building du mois de Février 2024/IT87"/>
    <x v="16"/>
    <s v="Investigation"/>
    <m/>
    <n v="15000"/>
    <n v="29409833"/>
    <x v="5"/>
    <s v="Décharge"/>
    <x v="1"/>
    <x v="1"/>
    <s v="CONGO"/>
    <m/>
    <m/>
    <m/>
  </r>
  <r>
    <d v="2024-02-21T00:00:00"/>
    <s v="Achat billet Dolisie-Brazzaville/Donald-Roméo"/>
    <x v="13"/>
    <s v="Legal"/>
    <m/>
    <n v="8000"/>
    <n v="29401833"/>
    <x v="7"/>
    <s v="Oui"/>
    <x v="2"/>
    <x v="2"/>
    <s v="CONGO"/>
    <s v="RALFF-CO5731"/>
    <s v="2.2"/>
    <m/>
  </r>
  <r>
    <d v="2024-02-21T00:00:00"/>
    <s v="Oracle"/>
    <x v="2"/>
    <m/>
    <m/>
    <n v="124000"/>
    <n v="29277833"/>
    <x v="1"/>
    <m/>
    <x v="0"/>
    <x v="0"/>
    <m/>
    <m/>
    <m/>
    <m/>
  </r>
  <r>
    <d v="2024-02-21T00:00:00"/>
    <s v="Frais de transfert charden farell à Oracle "/>
    <x v="7"/>
    <s v="Office"/>
    <m/>
    <n v="6960"/>
    <n v="29270873"/>
    <x v="1"/>
    <s v="Oui"/>
    <x v="2"/>
    <x v="2"/>
    <s v="CONGO"/>
    <s v="RALFF-CO5732"/>
    <s v="5.6"/>
    <m/>
  </r>
  <r>
    <d v="2024-02-21T00:00:00"/>
    <s v="P29/Avance sur Honoraire "/>
    <x v="2"/>
    <m/>
    <m/>
    <n v="100000"/>
    <n v="29170873"/>
    <x v="1"/>
    <m/>
    <x v="0"/>
    <x v="0"/>
    <m/>
    <m/>
    <m/>
    <m/>
  </r>
  <r>
    <d v="2024-02-21T00:00:00"/>
    <s v="Donald-Roméo - CONGO Frais d'hôtel (06 Nuitées) du 15 au 21/02/2024 à  Dolisie (Hôtel La Gloire)"/>
    <x v="6"/>
    <s v="Legal"/>
    <m/>
    <n v="90000"/>
    <n v="29080873"/>
    <x v="7"/>
    <s v="Oui"/>
    <x v="1"/>
    <x v="2"/>
    <s v="CONGO"/>
    <s v="RALFF-CO5733"/>
    <s v="1.3.2"/>
    <m/>
  </r>
  <r>
    <d v="2024-02-21T00:00:00"/>
    <s v="Cumul frais de transport local du mois de Février 2024/Donald-Roméo"/>
    <x v="13"/>
    <s v="Legal"/>
    <m/>
    <n v="64500"/>
    <n v="29016373"/>
    <x v="7"/>
    <s v="Décharge"/>
    <x v="2"/>
    <x v="2"/>
    <s v="CONGO"/>
    <s v="RALFF-CO5734"/>
    <s v="2.2"/>
    <m/>
  </r>
  <r>
    <d v="2024-02-21T00:00:00"/>
    <s v="IT87 - CONGO Frais d'hôtel Louaya du 20 au 21/02/2024 à Dolisie (01 Nuitée)"/>
    <x v="6"/>
    <s v="Investigation"/>
    <m/>
    <n v="15000"/>
    <n v="29001373"/>
    <x v="5"/>
    <s v="Oui"/>
    <x v="1"/>
    <x v="2"/>
    <s v="CONGO"/>
    <s v="RALFF-CO5735"/>
    <s v="1.3.2"/>
    <m/>
  </r>
  <r>
    <d v="2024-02-21T00:00:00"/>
    <s v="Achat billet Dolisie/ Pointe Noire - IT87"/>
    <x v="5"/>
    <s v="Investigation"/>
    <m/>
    <n v="5000"/>
    <n v="28996373"/>
    <x v="5"/>
    <s v="Oui"/>
    <x v="2"/>
    <x v="2"/>
    <s v="CONGO"/>
    <s v="RALFF-CO5736"/>
    <s v="2.2"/>
    <m/>
  </r>
  <r>
    <d v="2024-02-21T00:00:00"/>
    <s v="Reçu caisse/Oracle"/>
    <x v="2"/>
    <m/>
    <n v="124000"/>
    <m/>
    <n v="29120373"/>
    <x v="9"/>
    <m/>
    <x v="0"/>
    <x v="0"/>
    <m/>
    <m/>
    <m/>
    <m/>
  </r>
  <r>
    <d v="2024-02-21T00:00:00"/>
    <s v="cumul frais de trust bulding mois de Février 2024/P29"/>
    <x v="16"/>
    <s v="Investigation"/>
    <m/>
    <n v="15000"/>
    <n v="29105373"/>
    <x v="8"/>
    <s v="Decharge"/>
    <x v="1"/>
    <x v="1"/>
    <s v="CONGO"/>
    <m/>
    <m/>
    <m/>
  </r>
  <r>
    <d v="2024-02-21T00:00:00"/>
    <s v="Reçu de caisse/P29/Avance sur Honoraire "/>
    <x v="2"/>
    <m/>
    <n v="100000"/>
    <m/>
    <n v="29205373"/>
    <x v="8"/>
    <m/>
    <x v="0"/>
    <x v="0"/>
    <m/>
    <m/>
    <m/>
    <m/>
  </r>
  <r>
    <d v="2024-02-22T00:00:00"/>
    <s v="Crépin"/>
    <x v="2"/>
    <m/>
    <m/>
    <n v="70000"/>
    <n v="29135373"/>
    <x v="1"/>
    <m/>
    <x v="0"/>
    <x v="0"/>
    <m/>
    <m/>
    <m/>
    <m/>
  </r>
  <r>
    <d v="2024-02-22T00:00:00"/>
    <s v="Evariste"/>
    <x v="2"/>
    <m/>
    <m/>
    <n v="70000"/>
    <n v="29065373"/>
    <x v="1"/>
    <m/>
    <x v="0"/>
    <x v="0"/>
    <m/>
    <m/>
    <m/>
    <m/>
  </r>
  <r>
    <d v="2024-02-22T00:00:00"/>
    <s v="BCI-34 /3654614"/>
    <x v="2"/>
    <m/>
    <n v="2000000"/>
    <m/>
    <n v="31065373"/>
    <x v="1"/>
    <m/>
    <x v="0"/>
    <x v="0"/>
    <m/>
    <m/>
    <m/>
    <m/>
  </r>
  <r>
    <d v="2024-02-22T00:00:00"/>
    <s v="Reglement facture d'eau (LCDE) periode Janvier - Février 2024/Bureau PALF"/>
    <x v="11"/>
    <s v="Office"/>
    <m/>
    <n v="10448"/>
    <n v="31054925"/>
    <x v="1"/>
    <s v="Oui"/>
    <x v="2"/>
    <x v="2"/>
    <s v="CONGO"/>
    <s v="RALFF-CO5737"/>
    <s v="4.4"/>
    <m/>
  </r>
  <r>
    <d v="2024-02-22T00:00:00"/>
    <s v="Taxes/Reglement facture d'eau (LCDE) periode Janvier - Février 2024/Bureau PALF"/>
    <x v="11"/>
    <s v="Office"/>
    <m/>
    <n v="2302"/>
    <n v="31052623"/>
    <x v="1"/>
    <s v="Oui"/>
    <x v="1"/>
    <x v="1"/>
    <s v="CONGO"/>
    <m/>
    <m/>
    <m/>
  </r>
  <r>
    <d v="2024-02-22T00:00:00"/>
    <s v="Crépin"/>
    <x v="2"/>
    <m/>
    <m/>
    <n v="35000"/>
    <n v="31017623"/>
    <x v="1"/>
    <m/>
    <x v="0"/>
    <x v="0"/>
    <m/>
    <m/>
    <m/>
    <m/>
  </r>
  <r>
    <d v="2024-02-22T00:00:00"/>
    <s v="Evariste"/>
    <x v="2"/>
    <m/>
    <m/>
    <n v="36000"/>
    <n v="30981623"/>
    <x v="1"/>
    <m/>
    <x v="0"/>
    <x v="0"/>
    <m/>
    <m/>
    <m/>
    <m/>
  </r>
  <r>
    <d v="2024-02-22T00:00:00"/>
    <s v="Frais de transfert charden farell à Crepin et Evariste"/>
    <x v="7"/>
    <s v="Office"/>
    <m/>
    <n v="7080"/>
    <n v="30974543"/>
    <x v="1"/>
    <s v="Oui"/>
    <x v="2"/>
    <x v="2"/>
    <s v="CONGO"/>
    <s v="RALFF-CO5738"/>
    <s v="5.6"/>
    <m/>
  </r>
  <r>
    <d v="2024-02-22T00:00:00"/>
    <s v="crépin"/>
    <x v="2"/>
    <m/>
    <m/>
    <n v="165000"/>
    <n v="30809543"/>
    <x v="1"/>
    <m/>
    <x v="0"/>
    <x v="0"/>
    <m/>
    <m/>
    <m/>
    <m/>
  </r>
  <r>
    <d v="2024-02-22T00:00:00"/>
    <s v="Retrait especes/appro caisse/bord n°3654614"/>
    <x v="2"/>
    <m/>
    <m/>
    <n v="2000000"/>
    <n v="28809543"/>
    <x v="11"/>
    <n v="3654614"/>
    <x v="0"/>
    <x v="0"/>
    <m/>
    <m/>
    <m/>
    <m/>
  </r>
  <r>
    <d v="2024-02-22T00:00:00"/>
    <s v="Reglement loyer mois de de Février  2024/Pluriel solution ch N°3667448"/>
    <x v="11"/>
    <s v="Office"/>
    <m/>
    <n v="500000"/>
    <n v="28309543"/>
    <x v="2"/>
    <n v="3667448"/>
    <x v="2"/>
    <x v="2"/>
    <s v="CONGO"/>
    <s v="RALFF-CO5739"/>
    <s v="4.2"/>
    <m/>
  </r>
  <r>
    <d v="2024-02-22T00:00:00"/>
    <s v="Reçu de caisse/Crépin"/>
    <x v="2"/>
    <m/>
    <n v="70000"/>
    <m/>
    <n v="28379543"/>
    <x v="10"/>
    <m/>
    <x v="0"/>
    <x v="0"/>
    <m/>
    <m/>
    <m/>
    <m/>
  </r>
  <r>
    <d v="2024-02-22T00:00:00"/>
    <s v="Billet d'avion: Brazzaville-Pointe-Noire"/>
    <x v="5"/>
    <s v="Management"/>
    <m/>
    <n v="40000"/>
    <n v="28339543"/>
    <x v="10"/>
    <s v="Oui"/>
    <x v="2"/>
    <x v="2"/>
    <s v="CONGO"/>
    <s v="RALFF-CO5740"/>
    <s v="2.2"/>
    <m/>
  </r>
  <r>
    <d v="2024-02-22T00:00:00"/>
    <s v="Reçu de caisse par Evariste/Crépin"/>
    <x v="2"/>
    <m/>
    <n v="35000"/>
    <m/>
    <n v="28374543"/>
    <x v="10"/>
    <m/>
    <x v="0"/>
    <x v="0"/>
    <m/>
    <m/>
    <m/>
    <m/>
  </r>
  <r>
    <d v="2024-02-22T00:00:00"/>
    <s v="Reçu de caisse/Crépin"/>
    <x v="2"/>
    <m/>
    <n v="165000"/>
    <m/>
    <n v="28539543"/>
    <x v="10"/>
    <m/>
    <x v="0"/>
    <x v="0"/>
    <m/>
    <m/>
    <m/>
    <m/>
  </r>
  <r>
    <d v="2024-02-22T00:00:00"/>
    <s v="CREPIN - CONGO Food-Allowance du 22/02/ au 05/03/2024 à Pointe-Noire et Sibiti"/>
    <x v="6"/>
    <s v="Management"/>
    <m/>
    <n v="120000"/>
    <n v="28419543"/>
    <x v="10"/>
    <s v="Décharge"/>
    <x v="1"/>
    <x v="2"/>
    <s v="CONGO"/>
    <s v="RALFF-CO5741"/>
    <s v="1.3.2"/>
    <m/>
  </r>
  <r>
    <d v="2024-02-22T00:00:00"/>
    <s v="Reçu de la caisse/Evariste"/>
    <x v="2"/>
    <m/>
    <n v="70000"/>
    <m/>
    <n v="28489543"/>
    <x v="13"/>
    <m/>
    <x v="0"/>
    <x v="0"/>
    <m/>
    <m/>
    <m/>
    <m/>
  </r>
  <r>
    <d v="2024-02-22T00:00:00"/>
    <s v="Achat billet d'avion Brazzaville-Pointe Noire/Evariste"/>
    <x v="5"/>
    <s v="Media"/>
    <m/>
    <n v="40000"/>
    <n v="28449543"/>
    <x v="13"/>
    <s v="Décharge"/>
    <x v="2"/>
    <x v="2"/>
    <s v="CONGO"/>
    <s v="RALFF-CO5742"/>
    <s v="2.2"/>
    <m/>
  </r>
  <r>
    <d v="2024-02-22T00:00:00"/>
    <s v="EVARISTE - CONGO Food Allowance du 22 au 29 février 2024, mission Pointe Noire et Sibiti"/>
    <x v="6"/>
    <s v="Media"/>
    <m/>
    <n v="70000"/>
    <n v="28379543"/>
    <x v="13"/>
    <s v="Décharge"/>
    <x v="1"/>
    <x v="2"/>
    <s v="CONGO"/>
    <s v="RALFF-CO5743"/>
    <s v="1.3.2"/>
    <m/>
  </r>
  <r>
    <d v="2024-02-23T00:00:00"/>
    <s v="Bonus média pourtant sur interpellation des 03 trafs pièces radio et presse"/>
    <x v="9"/>
    <s v="Media"/>
    <m/>
    <n v="74000"/>
    <n v="28305543"/>
    <x v="1"/>
    <s v="Decharge"/>
    <x v="1"/>
    <x v="1"/>
    <s v="CONGO"/>
    <m/>
    <m/>
    <m/>
  </r>
  <r>
    <d v="2024-02-23T00:00:00"/>
    <s v="Bonus média pourtant sur audience du 23 février 2024 des 03 trafs pièces radio et presse"/>
    <x v="9"/>
    <s v="Media"/>
    <m/>
    <n v="94000"/>
    <n v="28211543"/>
    <x v="1"/>
    <s v="Decharge"/>
    <x v="1"/>
    <x v="1"/>
    <s v="CONGO"/>
    <m/>
    <m/>
    <m/>
  </r>
  <r>
    <d v="2024-02-23T00:00:00"/>
    <s v="Crépin"/>
    <x v="2"/>
    <m/>
    <m/>
    <n v="358000"/>
    <n v="27853543"/>
    <x v="1"/>
    <m/>
    <x v="0"/>
    <x v="0"/>
    <m/>
    <m/>
    <m/>
    <m/>
  </r>
  <r>
    <d v="2024-02-23T00:00:00"/>
    <s v="Evariste"/>
    <x v="2"/>
    <m/>
    <m/>
    <n v="81000"/>
    <n v="27772543"/>
    <x v="1"/>
    <m/>
    <x v="0"/>
    <x v="0"/>
    <m/>
    <m/>
    <m/>
    <m/>
  </r>
  <r>
    <d v="2024-02-23T00:00:00"/>
    <s v="Frais de transfert charden farell à Crepin et Evariste"/>
    <x v="7"/>
    <s v="Office"/>
    <m/>
    <n v="13170"/>
    <n v="27759373"/>
    <x v="1"/>
    <s v="Oui"/>
    <x v="2"/>
    <x v="2"/>
    <s v="CONGO"/>
    <s v="RALFF-CO5744"/>
    <s v="5.6"/>
    <m/>
  </r>
  <r>
    <d v="2024-02-23T00:00:00"/>
    <s v="Reçu de caisse par Evariste/Crépin"/>
    <x v="2"/>
    <m/>
    <n v="358000"/>
    <m/>
    <n v="28117373"/>
    <x v="10"/>
    <m/>
    <x v="0"/>
    <x v="0"/>
    <m/>
    <m/>
    <m/>
    <m/>
  </r>
  <r>
    <d v="2024-02-23T00:00:00"/>
    <s v="Bonus pour 14 gendarmes de l'ESSIG qui ont participé à l'opération"/>
    <x v="9"/>
    <s v="Operation"/>
    <m/>
    <n v="140000"/>
    <n v="27977373"/>
    <x v="10"/>
    <s v="Oui"/>
    <x v="1"/>
    <x v="1"/>
    <s v="CONGO"/>
    <m/>
    <m/>
    <m/>
  </r>
  <r>
    <d v="2024-02-23T00:00:00"/>
    <s v="Caburant de la BJ"/>
    <x v="5"/>
    <s v="Operation"/>
    <m/>
    <n v="25000"/>
    <n v="27952373"/>
    <x v="10"/>
    <s v="Oui"/>
    <x v="1"/>
    <x v="1"/>
    <s v="CONGO"/>
    <m/>
    <m/>
    <m/>
  </r>
  <r>
    <d v="2024-02-23T00:00:00"/>
    <s v="Réçu de la caisse/Evariste"/>
    <x v="2"/>
    <m/>
    <n v="36000"/>
    <m/>
    <n v="27988373"/>
    <x v="13"/>
    <m/>
    <x v="0"/>
    <x v="0"/>
    <m/>
    <m/>
    <m/>
    <m/>
  </r>
  <r>
    <d v="2024-02-23T00:00:00"/>
    <s v="Cumul frais de Jail visits mois de Février 2024/Oracle TALOULOU"/>
    <x v="12"/>
    <s v="Legal"/>
    <m/>
    <n v="70000"/>
    <n v="27918373"/>
    <x v="9"/>
    <s v="Decharge"/>
    <x v="1"/>
    <x v="1"/>
    <s v="CONGO"/>
    <m/>
    <m/>
    <m/>
  </r>
  <r>
    <d v="2024-02-24T00:00:00"/>
    <s v="Caburant au départ de la BJ de Sibiti pour Pointe-Noire"/>
    <x v="5"/>
    <s v="Operation"/>
    <m/>
    <n v="30000"/>
    <n v="27888373"/>
    <x v="10"/>
    <s v="Oui"/>
    <x v="1"/>
    <x v="1"/>
    <s v="CONGO"/>
    <m/>
    <m/>
    <m/>
  </r>
  <r>
    <d v="2024-02-24T00:00:00"/>
    <s v="Frais d'Hotel 02 Nuitées du 22 au 24/02/2024 pour le gendarme chargé de sécurité"/>
    <x v="6"/>
    <s v="Operation"/>
    <m/>
    <n v="30000"/>
    <n v="27858373"/>
    <x v="10"/>
    <s v="Oui"/>
    <x v="1"/>
    <x v="1"/>
    <s v="CONGO"/>
    <m/>
    <m/>
    <m/>
  </r>
  <r>
    <d v="2024-02-24T00:00:00"/>
    <s v="Ration alimentaire pour le gendarme chargé de sécurité (02)"/>
    <x v="6"/>
    <s v="Operation"/>
    <m/>
    <n v="20000"/>
    <n v="27838373"/>
    <x v="10"/>
    <s v="Oui"/>
    <x v="1"/>
    <x v="1"/>
    <s v="CONGO"/>
    <m/>
    <m/>
    <m/>
  </r>
  <r>
    <d v="2024-02-24T00:00:00"/>
    <s v="Ration alimentaire pour 07 gendarmes en provenance de Sibiti"/>
    <x v="6"/>
    <s v="Operation"/>
    <m/>
    <n v="35000"/>
    <n v="27803373"/>
    <x v="10"/>
    <s v="Oui"/>
    <x v="1"/>
    <x v="1"/>
    <s v="CONGO"/>
    <m/>
    <m/>
    <m/>
  </r>
  <r>
    <d v="2024-02-24T00:00:00"/>
    <s v="Rafraichissement pour la route pendant le transférément du traf de Pointe-Noire à Sibiti"/>
    <x v="6"/>
    <s v="Operation"/>
    <m/>
    <n v="7800"/>
    <n v="27795573"/>
    <x v="10"/>
    <s v="Oui"/>
    <x v="1"/>
    <x v="1"/>
    <s v="CONGO"/>
    <m/>
    <m/>
    <m/>
  </r>
  <r>
    <d v="2024-02-24T00:00:00"/>
    <s v="T73 - CONGO Frais d'hotel du 20 au 24/02/2024 (04 nuitées ) à Mouyondzi"/>
    <x v="6"/>
    <s v="Investigation"/>
    <m/>
    <n v="60000"/>
    <n v="27735573"/>
    <x v="6"/>
    <s v="Oui"/>
    <x v="1"/>
    <x v="2"/>
    <s v="CONGO"/>
    <s v="RALFF-CO5745"/>
    <s v="1.3.2"/>
    <m/>
  </r>
  <r>
    <d v="2024-02-24T00:00:00"/>
    <s v="achat billet : Mouyondzi pour Nkayi/T73"/>
    <x v="5"/>
    <s v="Investigation"/>
    <m/>
    <n v="5000"/>
    <n v="27730573"/>
    <x v="6"/>
    <s v="Oui"/>
    <x v="2"/>
    <x v="2"/>
    <s v="CONGO"/>
    <s v="RALFF-CO5746"/>
    <s v="2.2"/>
    <m/>
  </r>
  <r>
    <d v="2024-02-24T00:00:00"/>
    <s v="Reçu de la caisse/Evariste"/>
    <x v="2"/>
    <m/>
    <n v="81000"/>
    <m/>
    <n v="27811573"/>
    <x v="13"/>
    <m/>
    <x v="0"/>
    <x v="0"/>
    <m/>
    <m/>
    <m/>
    <m/>
  </r>
  <r>
    <d v="2024-02-24T00:00:00"/>
    <s v="ORACLE - CONGO Frais d'hôtel du 14/02 au 24/02/2024 (10 nuitées)"/>
    <x v="6"/>
    <s v="Legal"/>
    <m/>
    <n v="150000"/>
    <n v="27661573"/>
    <x v="9"/>
    <s v="Oui"/>
    <x v="1"/>
    <x v="2"/>
    <s v="CONGO"/>
    <s v="RALFF-CO5747"/>
    <s v="1.3.2"/>
    <m/>
  </r>
  <r>
    <d v="2024-02-24T00:00:00"/>
    <s v="Billet Sibiti - Nkayi/Oracle"/>
    <x v="5"/>
    <s v="Legal"/>
    <m/>
    <n v="5000"/>
    <n v="27656573"/>
    <x v="9"/>
    <s v="Oui"/>
    <x v="2"/>
    <x v="2"/>
    <s v="CONGO"/>
    <s v="RALFF-CO5748"/>
    <s v="2.2"/>
    <m/>
  </r>
  <r>
    <d v="2024-02-24T00:00:00"/>
    <s v="Billet Nkayi - Brazzaville/Oracle"/>
    <x v="5"/>
    <s v="Legal"/>
    <m/>
    <n v="7000"/>
    <n v="27649573"/>
    <x v="9"/>
    <s v="Oui"/>
    <x v="2"/>
    <x v="2"/>
    <s v="CONGO"/>
    <s v="RALFF-CO5749"/>
    <s v="2.2"/>
    <m/>
  </r>
  <r>
    <d v="2024-02-25T00:00:00"/>
    <s v="Frais d'Hotel 01 Nuitée du 24 au 25/02/2024 à Pointe-noire pour 07 Gendarmes venus de sibiti "/>
    <x v="6"/>
    <s v="Operation"/>
    <m/>
    <n v="105000"/>
    <n v="27544573"/>
    <x v="10"/>
    <s v="Oui"/>
    <x v="1"/>
    <x v="1"/>
    <s v="CONGO"/>
    <m/>
    <m/>
    <m/>
  </r>
  <r>
    <d v="2024-02-25T00:00:00"/>
    <s v="CREPIN 6 CONGO Frais d'Hotel 03 Nuitées  du 22 au 25/02/2024 à Pointe-Noire"/>
    <x v="6"/>
    <s v="Operation"/>
    <m/>
    <n v="45000"/>
    <n v="27499573"/>
    <x v="10"/>
    <s v="Oui"/>
    <x v="1"/>
    <x v="1"/>
    <s v="CONGO"/>
    <m/>
    <m/>
    <m/>
  </r>
  <r>
    <d v="2024-02-25T00:00:00"/>
    <s v="Carburant retour (Pointe Noire-Sibiti) avec le traf "/>
    <x v="5"/>
    <s v="Operation"/>
    <m/>
    <n v="93000"/>
    <n v="27406573"/>
    <x v="10"/>
    <s v="Oui"/>
    <x v="1"/>
    <x v="1"/>
    <s v="CONGO"/>
    <m/>
    <m/>
    <m/>
  </r>
  <r>
    <d v="2024-02-25T00:00:00"/>
    <s v="Ration alimentaire pour 07 gendarmes de sibiti"/>
    <x v="6"/>
    <s v="Operation"/>
    <m/>
    <n v="35000"/>
    <n v="27371573"/>
    <x v="10"/>
    <s v="Oui"/>
    <x v="1"/>
    <x v="1"/>
    <s v="CONGO"/>
    <m/>
    <m/>
    <m/>
  </r>
  <r>
    <d v="2024-02-25T00:00:00"/>
    <s v="EVARISTE - CONGO Frais de l'hôtel du 22 au 25 février 2024 (3 nuitées) mission Pointe Noire"/>
    <x v="6"/>
    <s v="Media"/>
    <m/>
    <n v="45000"/>
    <n v="27326573"/>
    <x v="13"/>
    <s v="Oui"/>
    <x v="1"/>
    <x v="2"/>
    <s v="CONGO"/>
    <s v="RALFF-CO5750"/>
    <s v="1.3.2"/>
    <m/>
  </r>
  <r>
    <d v="2024-02-26T00:00:00"/>
    <s v="Crépin"/>
    <x v="2"/>
    <m/>
    <m/>
    <n v="155000"/>
    <n v="27171573"/>
    <x v="1"/>
    <m/>
    <x v="0"/>
    <x v="0"/>
    <m/>
    <m/>
    <m/>
    <m/>
  </r>
  <r>
    <d v="2024-02-26T00:00:00"/>
    <s v="iT87"/>
    <x v="2"/>
    <m/>
    <m/>
    <n v="30000"/>
    <n v="27141573"/>
    <x v="1"/>
    <m/>
    <x v="0"/>
    <x v="0"/>
    <m/>
    <m/>
    <m/>
    <m/>
  </r>
  <r>
    <d v="2024-02-26T00:00:00"/>
    <s v="P29"/>
    <x v="2"/>
    <m/>
    <m/>
    <n v="30000"/>
    <n v="27111573"/>
    <x v="1"/>
    <m/>
    <x v="0"/>
    <x v="0"/>
    <m/>
    <m/>
    <m/>
    <m/>
  </r>
  <r>
    <d v="2024-02-26T00:00:00"/>
    <s v="Frais de transfert charden farell à Crepin, IT87 et P29"/>
    <x v="7"/>
    <s v="Office"/>
    <m/>
    <n v="6450"/>
    <n v="27105123"/>
    <x v="1"/>
    <s v="Oui"/>
    <x v="2"/>
    <x v="2"/>
    <s v="CONGO"/>
    <s v="RALFF-CO5751"/>
    <s v="5.6"/>
    <m/>
  </r>
  <r>
    <d v="2024-02-26T00:00:00"/>
    <s v="Prime de fin d'année /Contrat CDD/Donald-Roméo"/>
    <x v="15"/>
    <s v="Legal"/>
    <m/>
    <n v="127070"/>
    <n v="26978053"/>
    <x v="1"/>
    <s v="Decharge"/>
    <x v="1"/>
    <x v="1"/>
    <s v="CONGO"/>
    <m/>
    <m/>
    <m/>
  </r>
  <r>
    <d v="2024-02-26T00:00:00"/>
    <s v="Paiement salaire mois de Février 2024/ Grace MOLENDE"/>
    <x v="15"/>
    <s v="Management"/>
    <m/>
    <n v="350000"/>
    <n v="26628053"/>
    <x v="2"/>
    <s v="Virement"/>
    <x v="2"/>
    <x v="2"/>
    <s v="CONGO"/>
    <s v="RALFF-CO5752"/>
    <s v="1.1.2.1"/>
    <m/>
  </r>
  <r>
    <d v="2024-02-26T00:00:00"/>
    <s v="Paiement salaire mois de  Février 2024+Congés /PINDI BINGA Donald-Roméo"/>
    <x v="15"/>
    <s v="Legal"/>
    <m/>
    <n v="347766"/>
    <n v="26280287"/>
    <x v="2"/>
    <s v="Virement"/>
    <x v="2"/>
    <x v="2"/>
    <s v="CONGO"/>
    <s v="RALFF-CO5753"/>
    <s v="1.1.1.7"/>
    <m/>
  </r>
  <r>
    <d v="2024-02-26T00:00:00"/>
    <s v="Paiement salaire mois de Février 2024/ IBOUILI-IBOUILI Crépin"/>
    <x v="15"/>
    <s v="Legal"/>
    <m/>
    <n v="360982"/>
    <n v="25919305"/>
    <x v="2"/>
    <n v="3667449"/>
    <x v="2"/>
    <x v="2"/>
    <s v="CONGO"/>
    <s v="RALFF-CO5754"/>
    <s v="1.1.1.7"/>
    <m/>
  </r>
  <r>
    <d v="2024-02-26T00:00:00"/>
    <s v="Paiement salaire mois de Février 2024/ Hurielle MFOULOU"/>
    <x v="15"/>
    <s v="Legal"/>
    <m/>
    <n v="200000"/>
    <n v="25719305"/>
    <x v="2"/>
    <n v="3667450"/>
    <x v="2"/>
    <x v="2"/>
    <s v="CONGO"/>
    <s v="RALFF-CO5755"/>
    <s v="1.1.1.7"/>
    <m/>
  </r>
  <r>
    <d v="2024-02-26T00:00:00"/>
    <s v="Paiement salaire mois de Février 2024/Oracle TALOULOU"/>
    <x v="15"/>
    <s v="Legal"/>
    <m/>
    <n v="200000"/>
    <n v="25519305"/>
    <x v="2"/>
    <n v="3667459"/>
    <x v="2"/>
    <x v="2"/>
    <s v="CONGO"/>
    <s v="RALFF-CO5756"/>
    <s v="1.1.1.7"/>
    <m/>
  </r>
  <r>
    <d v="2024-02-26T00:00:00"/>
    <s v="Paiement salaire mois de Février  2024/ DOVI ZENNAWOE"/>
    <x v="15"/>
    <s v="Management"/>
    <m/>
    <n v="918340"/>
    <n v="24600965"/>
    <x v="2"/>
    <n v="3667460"/>
    <x v="2"/>
    <x v="2"/>
    <s v="CONGO"/>
    <s v="RALFF-CO5757"/>
    <s v="1.1.1.1"/>
    <m/>
  </r>
  <r>
    <d v="2024-02-26T00:00:00"/>
    <s v="T73 - CONGO Frais d'hotel du 24 au 26/02/2024 (02 nuitées ) à Loutété"/>
    <x v="6"/>
    <s v="Investigation"/>
    <m/>
    <n v="30000"/>
    <n v="24570965"/>
    <x v="6"/>
    <s v="Oui"/>
    <x v="3"/>
    <x v="2"/>
    <s v="CONGO"/>
    <s v="RALFF-CO5758"/>
    <s v="1.3.2"/>
    <m/>
  </r>
  <r>
    <d v="2024-02-26T00:00:00"/>
    <s v="achat billet : Nkayi - Brazzaville/T73"/>
    <x v="5"/>
    <s v="Investigation"/>
    <m/>
    <n v="8000"/>
    <n v="24562965"/>
    <x v="6"/>
    <s v="Oui"/>
    <x v="2"/>
    <x v="2"/>
    <s v="CONGO"/>
    <s v="RALFF-CO5759"/>
    <s v="2.2"/>
    <m/>
  </r>
  <r>
    <d v="2024-02-26T00:00:00"/>
    <s v="Cumul frais de transport local du mois de Février 2024/Dovi"/>
    <x v="5"/>
    <s v="Management"/>
    <m/>
    <n v="25000"/>
    <n v="24537965"/>
    <x v="4"/>
    <s v="Décharge"/>
    <x v="2"/>
    <x v="2"/>
    <s v="CONGO"/>
    <s v="RALFF-CO5760"/>
    <s v="2.2"/>
    <m/>
  </r>
  <r>
    <d v="2024-02-26T00:00:00"/>
    <s v="Reçu de Caisse/ IT87"/>
    <x v="2"/>
    <m/>
    <n v="30000"/>
    <m/>
    <n v="24567965"/>
    <x v="5"/>
    <m/>
    <x v="0"/>
    <x v="0"/>
    <m/>
    <m/>
    <m/>
    <m/>
  </r>
  <r>
    <d v="2024-02-26T00:00:00"/>
    <s v="Achat billet Pointe-Noire/ Brazzaville - IT87"/>
    <x v="5"/>
    <s v="Investigation"/>
    <m/>
    <n v="10000"/>
    <n v="24557965"/>
    <x v="5"/>
    <s v="Oui"/>
    <x v="2"/>
    <x v="2"/>
    <s v="CONGO"/>
    <s v="RALFF-CO5761"/>
    <s v="2.2"/>
    <m/>
  </r>
  <r>
    <d v="2024-02-26T00:00:00"/>
    <s v="Reçu de caisse/P29"/>
    <x v="2"/>
    <m/>
    <n v="30000"/>
    <m/>
    <n v="24587965"/>
    <x v="8"/>
    <m/>
    <x v="0"/>
    <x v="0"/>
    <m/>
    <m/>
    <m/>
    <m/>
  </r>
  <r>
    <d v="2024-02-26T00:00:00"/>
    <s v="Achat billet Pointe Noire - brazzaville/P29"/>
    <x v="5"/>
    <s v="Investigation"/>
    <m/>
    <n v="10000"/>
    <n v="24577965"/>
    <x v="8"/>
    <s v="Oui"/>
    <x v="2"/>
    <x v="2"/>
    <s v="CONGO"/>
    <s v="RALFF-CO5762"/>
    <s v="2.2"/>
    <m/>
  </r>
  <r>
    <d v="2024-02-27T00:00:00"/>
    <s v="Achat 10 ampiules Ingelec pour Bureau PALF"/>
    <x v="8"/>
    <s v="Office"/>
    <m/>
    <n v="30000"/>
    <n v="24547965"/>
    <x v="1"/>
    <s v="Oui"/>
    <x v="3"/>
    <x v="1"/>
    <s v="CONGO"/>
    <m/>
    <m/>
    <m/>
  </r>
  <r>
    <d v="2024-02-27T00:00:00"/>
    <s v="Grace"/>
    <x v="2"/>
    <m/>
    <m/>
    <n v="20000"/>
    <n v="24527965"/>
    <x v="1"/>
    <m/>
    <x v="0"/>
    <x v="0"/>
    <m/>
    <m/>
    <m/>
    <m/>
  </r>
  <r>
    <d v="2024-02-27T00:00:00"/>
    <s v="Reglement Facture Gardiennage Mois de Février 2024/3654611"/>
    <x v="1"/>
    <s v="Office"/>
    <m/>
    <n v="260000"/>
    <n v="24267965"/>
    <x v="11"/>
    <n v="3654611"/>
    <x v="3"/>
    <x v="1"/>
    <s v="CONGO"/>
    <m/>
    <m/>
    <m/>
  </r>
  <r>
    <d v="2024-02-27T00:00:00"/>
    <s v="Reçu de caisse (par Evariste)/Crépin"/>
    <x v="2"/>
    <m/>
    <n v="81000"/>
    <m/>
    <n v="24348965"/>
    <x v="10"/>
    <m/>
    <x v="0"/>
    <x v="0"/>
    <m/>
    <m/>
    <m/>
    <m/>
  </r>
  <r>
    <d v="2024-02-27T00:00:00"/>
    <s v="Reçu de caisse  (charden)/Crépin"/>
    <x v="2"/>
    <m/>
    <n v="155000"/>
    <m/>
    <n v="24503965"/>
    <x v="10"/>
    <m/>
    <x v="0"/>
    <x v="0"/>
    <m/>
    <m/>
    <m/>
    <m/>
  </r>
  <r>
    <d v="2024-02-27T00:00:00"/>
    <s v="Bonus pour les 07 gendarmes ayant exécuté le transferement de Fall de Pointe-Noire à Sibiti"/>
    <x v="9"/>
    <s v="Operation"/>
    <m/>
    <n v="70000"/>
    <n v="24433965"/>
    <x v="10"/>
    <s v="Oui"/>
    <x v="3"/>
    <x v="1"/>
    <s v="CONGO"/>
    <m/>
    <m/>
    <m/>
  </r>
  <r>
    <d v="2024-02-27T00:00:00"/>
    <s v="Reçu de caissse /Fonctionnement/Grace"/>
    <x v="2"/>
    <m/>
    <n v="20000"/>
    <m/>
    <n v="24453965"/>
    <x v="12"/>
    <m/>
    <x v="0"/>
    <x v="0"/>
    <m/>
    <m/>
    <m/>
    <m/>
  </r>
  <r>
    <d v="2024-02-27T00:00:00"/>
    <s v="IT87 - CONGO Frais d'hôtel La Grace du 21 au 27/02/2024 à Pointe-Noire (06 Nuitées)"/>
    <x v="6"/>
    <s v="Investigation"/>
    <m/>
    <n v="90000"/>
    <n v="24363965"/>
    <x v="5"/>
    <s v="Oui"/>
    <x v="1"/>
    <x v="2"/>
    <s v="CONGO"/>
    <s v="RALFF-CO5763"/>
    <s v="1.3.2"/>
    <m/>
  </r>
  <r>
    <d v="2024-02-27T00:00:00"/>
    <s v="Cumul frais de transport local du mois de Février 2024/IT87"/>
    <x v="5"/>
    <s v="Investigation"/>
    <m/>
    <n v="75800"/>
    <n v="24288165"/>
    <x v="5"/>
    <s v="Décharge"/>
    <x v="2"/>
    <x v="2"/>
    <s v="CONGO"/>
    <s v="RALFF-CO5764"/>
    <s v="2.2"/>
    <m/>
  </r>
  <r>
    <d v="2024-02-27T00:00:00"/>
    <s v="Cumul frais de transport local Février 2024/P29"/>
    <x v="5"/>
    <s v="Investigation"/>
    <m/>
    <n v="81000"/>
    <n v="24207165"/>
    <x v="8"/>
    <s v="Decharge"/>
    <x v="2"/>
    <x v="2"/>
    <s v="CONGO"/>
    <s v="RALFF-CO5765"/>
    <s v="2.2"/>
    <m/>
  </r>
  <r>
    <d v="2024-02-27T00:00:00"/>
    <s v="P29 - CONGO Frais d'hotel mission du 18-02 au  27-02 -2024"/>
    <x v="6"/>
    <s v="Investigation"/>
    <m/>
    <n v="135000"/>
    <n v="24072165"/>
    <x v="8"/>
    <s v="Oui"/>
    <x v="3"/>
    <x v="2"/>
    <s v="CONGO"/>
    <s v="RALFF-CO5766"/>
    <s v="1.3.2"/>
    <m/>
  </r>
  <r>
    <d v="2024-02-28T00:00:00"/>
    <s v="Crépin"/>
    <x v="2"/>
    <m/>
    <m/>
    <n v="81000"/>
    <n v="23991165"/>
    <x v="1"/>
    <m/>
    <x v="0"/>
    <x v="0"/>
    <m/>
    <m/>
    <m/>
    <m/>
  </r>
  <r>
    <d v="2024-02-28T00:00:00"/>
    <s v="Evariste"/>
    <x v="2"/>
    <m/>
    <m/>
    <n v="54000"/>
    <n v="23937165"/>
    <x v="1"/>
    <m/>
    <x v="0"/>
    <x v="0"/>
    <m/>
    <m/>
    <m/>
    <m/>
  </r>
  <r>
    <d v="2024-02-28T00:00:00"/>
    <s v="Frais de transfert charden farell à Crepin, IT87 et P29"/>
    <x v="7"/>
    <s v="Office"/>
    <m/>
    <n v="4050"/>
    <n v="23933115"/>
    <x v="1"/>
    <s v="Oui"/>
    <x v="2"/>
    <x v="2"/>
    <s v="CONGO"/>
    <s v="RALFF-CO5767"/>
    <s v="5.6"/>
    <m/>
  </r>
  <r>
    <d v="2024-02-28T00:00:00"/>
    <s v="Règlement prestation technicienne de surface (mois de Février 2024)"/>
    <x v="1"/>
    <s v="Office"/>
    <m/>
    <n v="75625"/>
    <n v="23857490"/>
    <x v="1"/>
    <s v="Oui"/>
    <x v="3"/>
    <x v="1"/>
    <s v="CONGO"/>
    <m/>
    <m/>
    <m/>
  </r>
  <r>
    <d v="2024-02-28T00:00:00"/>
    <s v="Frais de mission Maitre BANZOUZI à Sibiti 29/02 au 02/03/2024 cas Mankoussou "/>
    <x v="10"/>
    <s v="Office"/>
    <m/>
    <n v="160000"/>
    <n v="23697490"/>
    <x v="1"/>
    <s v="Oui"/>
    <x v="3"/>
    <x v="1"/>
    <s v="CONGO"/>
    <m/>
    <m/>
    <m/>
  </r>
  <r>
    <d v="2024-02-28T00:00:00"/>
    <s v="T73"/>
    <x v="2"/>
    <m/>
    <m/>
    <n v="20000"/>
    <n v="23677490"/>
    <x v="1"/>
    <m/>
    <x v="0"/>
    <x v="0"/>
    <m/>
    <m/>
    <m/>
    <m/>
  </r>
  <r>
    <d v="2024-02-28T00:00:00"/>
    <s v="réçu de caisse/T73"/>
    <x v="2"/>
    <m/>
    <n v="20000"/>
    <m/>
    <n v="23697490"/>
    <x v="6"/>
    <m/>
    <x v="0"/>
    <x v="0"/>
    <m/>
    <m/>
    <m/>
    <m/>
  </r>
  <r>
    <d v="2024-02-28T00:00:00"/>
    <s v="Reçu de la caisse/Evariste"/>
    <x v="2"/>
    <m/>
    <n v="54000"/>
    <m/>
    <n v="23751490"/>
    <x v="13"/>
    <m/>
    <x v="0"/>
    <x v="0"/>
    <m/>
    <m/>
    <m/>
    <m/>
  </r>
  <r>
    <d v="2024-02-28T00:00:00"/>
    <s v="Cumul frais de transport local mois de Février 2024/Oracle TALOULOU"/>
    <x v="5"/>
    <s v="Legal"/>
    <m/>
    <n v="51700"/>
    <n v="23699790"/>
    <x v="9"/>
    <s v="Decharge"/>
    <x v="2"/>
    <x v="2"/>
    <s v="CONGO"/>
    <s v="RALFF-CO5768"/>
    <s v="2.2"/>
    <m/>
  </r>
  <r>
    <d v="2024-02-29T00:00:00"/>
    <s v="Cumul frais de trust Bulding du mois de Février 2024/T73"/>
    <x v="16"/>
    <s v="Investigation"/>
    <m/>
    <n v="13500"/>
    <n v="23686290"/>
    <x v="6"/>
    <s v="Décharge"/>
    <x v="1"/>
    <x v="1"/>
    <s v="CONGO"/>
    <m/>
    <m/>
    <m/>
  </r>
  <r>
    <d v="2024-02-29T00:00:00"/>
    <s v="Frais de transfert charden farell à Crepin"/>
    <x v="7"/>
    <s v="Office"/>
    <m/>
    <n v="1260"/>
    <n v="23685030"/>
    <x v="1"/>
    <s v="Oui"/>
    <x v="2"/>
    <x v="2"/>
    <s v="CONGO"/>
    <s v="RALFF-CO5769"/>
    <s v="5.6"/>
    <m/>
  </r>
  <r>
    <d v="2024-02-29T00:00:00"/>
    <s v="Entretretien général Jardin, Bureau PALF Mois de Février 2024"/>
    <x v="1"/>
    <s v="Office"/>
    <m/>
    <n v="20000"/>
    <n v="23665030"/>
    <x v="1"/>
    <s v="Oui"/>
    <x v="3"/>
    <x v="1"/>
    <s v="CONGO"/>
    <m/>
    <m/>
    <m/>
  </r>
  <r>
    <d v="2024-02-29T00:00:00"/>
    <s v="Donald-Roméo/Retour Caisse"/>
    <x v="2"/>
    <m/>
    <n v="20000"/>
    <m/>
    <n v="23685030"/>
    <x v="1"/>
    <m/>
    <x v="0"/>
    <x v="0"/>
    <m/>
    <m/>
    <m/>
    <m/>
  </r>
  <r>
    <d v="2024-02-29T00:00:00"/>
    <s v="Bonus du mois de Février 2024/Hurielle"/>
    <x v="9"/>
    <s v="Legal"/>
    <m/>
    <n v="20000"/>
    <n v="23665030"/>
    <x v="1"/>
    <s v="Decharge"/>
    <x v="3"/>
    <x v="1"/>
    <s v="CONGO"/>
    <m/>
    <m/>
    <m/>
  </r>
  <r>
    <d v="2024-02-29T00:00:00"/>
    <s v="Bonus du mois de Février 2024/Grace MOLENDE"/>
    <x v="9"/>
    <s v="Management"/>
    <m/>
    <n v="50000"/>
    <n v="23615030"/>
    <x v="1"/>
    <s v="Decharge"/>
    <x v="3"/>
    <x v="1"/>
    <s v="CONGO"/>
    <m/>
    <m/>
    <m/>
  </r>
  <r>
    <d v="2024-02-29T00:00:00"/>
    <s v="Bonus du mois de Février 2024/Donald-Roméo"/>
    <x v="9"/>
    <s v="Legal"/>
    <m/>
    <n v="20000"/>
    <n v="23595030"/>
    <x v="1"/>
    <s v="Decharge"/>
    <x v="3"/>
    <x v="1"/>
    <s v="CONGO"/>
    <m/>
    <m/>
    <m/>
  </r>
  <r>
    <d v="2024-02-29T00:00:00"/>
    <s v="Reglement Honoraire du mois de Février 2024/IT87/ch:3667462"/>
    <x v="15"/>
    <s v="Investigation"/>
    <m/>
    <n v="295000"/>
    <n v="23300030"/>
    <x v="2"/>
    <n v="3667462"/>
    <x v="2"/>
    <x v="2"/>
    <s v="CONGO"/>
    <s v="RALFF-CO5770"/>
    <s v="1.1.1.9"/>
    <m/>
  </r>
  <r>
    <d v="2024-02-29T00:00:00"/>
    <s v="Reglement Honoraire du mois de Février 2024/T73/ch:3667463"/>
    <x v="15"/>
    <s v="Investigation"/>
    <m/>
    <n v="225000"/>
    <n v="23075030"/>
    <x v="2"/>
    <n v="3667463"/>
    <x v="2"/>
    <x v="2"/>
    <s v="CONGO"/>
    <s v="RALFF-CO5771"/>
    <s v="1.1.1.9"/>
    <m/>
  </r>
  <r>
    <d v="2024-02-29T00:00:00"/>
    <s v="Reglement Honoraire du mois de Février 2024/P29/ch:3667461"/>
    <x v="15"/>
    <s v="Investigation"/>
    <m/>
    <n v="380000"/>
    <n v="22695030"/>
    <x v="2"/>
    <n v="3667461"/>
    <x v="2"/>
    <x v="2"/>
    <s v="CONGO"/>
    <s v="RALFF-CO5772"/>
    <s v="1.1.1.9"/>
    <m/>
  </r>
  <r>
    <d v="2024-02-29T00:00:00"/>
    <s v="Cumul frais de jail visits du mois de Février 2024/Crépin IBOUILI "/>
    <x v="12"/>
    <s v="Legal"/>
    <m/>
    <n v="12000"/>
    <n v="22683030"/>
    <x v="10"/>
    <s v="Décharge"/>
    <x v="3"/>
    <x v="1"/>
    <s v="CONGO"/>
    <m/>
    <m/>
    <m/>
  </r>
  <r>
    <d v="2024-02-29T00:00:00"/>
    <s v="Cumul frais de transport local du mois de Février 2024/Crépin IBOUILI-IBOUILI"/>
    <x v="5"/>
    <s v="Management"/>
    <m/>
    <n v="38500"/>
    <n v="22644530"/>
    <x v="10"/>
    <s v="Décharge"/>
    <x v="3"/>
    <x v="2"/>
    <s v="CONGO"/>
    <s v="RALFF-CO5773"/>
    <s v="2.2"/>
    <m/>
  </r>
  <r>
    <d v="2024-02-29T00:00:00"/>
    <s v="Cumul frais de transport local du mois de février 2024/T73"/>
    <x v="5"/>
    <s v="Investigation"/>
    <m/>
    <n v="73500"/>
    <n v="22571030"/>
    <x v="6"/>
    <s v="Décharge"/>
    <x v="2"/>
    <x v="2"/>
    <s v="CONGO"/>
    <s v="RALFF-CO5774"/>
    <s v="2.2"/>
    <m/>
  </r>
  <r>
    <d v="2024-02-29T00:00:00"/>
    <s v="Retour de la Caisse/Donald-Roméo"/>
    <x v="2"/>
    <m/>
    <m/>
    <n v="20000"/>
    <n v="22551030"/>
    <x v="7"/>
    <m/>
    <x v="0"/>
    <x v="0"/>
    <m/>
    <m/>
    <m/>
    <m/>
  </r>
  <r>
    <d v="2024-02-29T00:00:00"/>
    <s v="EVARISTE - CONGO Frais d'hôtel du 25 au 29 février 2024 à Sibiti"/>
    <x v="6"/>
    <s v="Media"/>
    <m/>
    <n v="60000"/>
    <n v="22491030"/>
    <x v="13"/>
    <s v="Oui"/>
    <x v="3"/>
    <x v="2"/>
    <s v="CONGO"/>
    <s v="RALFF-CO5775"/>
    <s v="1.3.2"/>
    <m/>
  </r>
  <r>
    <d v="2024-02-29T00:00:00"/>
    <s v="Achat billet Sibiti-Nkayi/Evariste"/>
    <x v="5"/>
    <s v="Media"/>
    <m/>
    <n v="5000"/>
    <n v="22486030"/>
    <x v="13"/>
    <s v="Oui"/>
    <x v="2"/>
    <x v="2"/>
    <s v="CONGO"/>
    <s v="RALFF-CO5776"/>
    <s v="2.2"/>
    <m/>
  </r>
  <r>
    <d v="2024-02-29T00:00:00"/>
    <s v="Achat billet Nkayi-Brazzaville/Evariste"/>
    <x v="5"/>
    <s v="Media"/>
    <m/>
    <n v="7000"/>
    <n v="22479030"/>
    <x v="13"/>
    <s v="Oui"/>
    <x v="2"/>
    <x v="2"/>
    <s v="CONGO"/>
    <s v="RALFF-CO5777"/>
    <s v="2.2"/>
    <m/>
  </r>
  <r>
    <d v="2024-02-29T00:00:00"/>
    <s v="Cumul frais de Transport local mois de Février 2024/EVARISTE LELOUSSI"/>
    <x v="5"/>
    <s v="Media"/>
    <m/>
    <n v="33500"/>
    <n v="22445530"/>
    <x v="13"/>
    <s v="Décharge"/>
    <x v="2"/>
    <x v="2"/>
    <s v="CONGO"/>
    <s v="RALFF-CO5778"/>
    <s v="2.2"/>
    <m/>
  </r>
  <r>
    <d v="2024-02-29T00:00:00"/>
    <s v="Cumul Frais de Transport Local Février 2024/Grace MOLENDE"/>
    <x v="5"/>
    <s v="Management"/>
    <m/>
    <n v="84500"/>
    <n v="22361030"/>
    <x v="12"/>
    <s v="Décharge"/>
    <x v="2"/>
    <x v="2"/>
    <s v="CONGO"/>
    <s v="RALFF-CO5779"/>
    <s v="2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I19" firstHeaderRow="1" firstDataRow="3" firstDataCol="1"/>
  <pivotFields count="15">
    <pivotField showAll="0"/>
    <pivotField showAll="0"/>
    <pivotField axis="axisCol" showAll="0">
      <items count="18">
        <item x="4"/>
        <item x="9"/>
        <item x="14"/>
        <item x="12"/>
        <item x="10"/>
        <item x="8"/>
        <item x="15"/>
        <item x="11"/>
        <item x="1"/>
        <item x="3"/>
        <item x="7"/>
        <item x="5"/>
        <item x="13"/>
        <item x="6"/>
        <item x="16"/>
        <item x="2"/>
        <item x="0"/>
        <item t="default"/>
      </items>
    </pivotField>
    <pivotField showAll="0"/>
    <pivotField dataField="1" showAll="0"/>
    <pivotField dataField="1" showAll="0"/>
    <pivotField showAll="0"/>
    <pivotField axis="axisRow" showAll="0">
      <items count="15">
        <item x="11"/>
        <item x="2"/>
        <item x="1"/>
        <item x="10"/>
        <item x="7"/>
        <item x="4"/>
        <item x="13"/>
        <item x="12"/>
        <item x="3"/>
        <item x="5"/>
        <item x="9"/>
        <item x="8"/>
        <item x="6"/>
        <item h="1" x="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2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2"/>
        <item h="1" x="0"/>
        <item h="1" x="3"/>
        <item t="default"/>
      </items>
    </pivotField>
    <pivotField showAll="0"/>
    <pivotField showAll="0"/>
    <pivotField showAll="0"/>
    <pivotField showAll="0" defaultSubtota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2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E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 defaultSubtota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4">
    <i>
      <x/>
    </i>
    <i>
      <x v="1"/>
    </i>
    <i>
      <x v="3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765"/>
  <sheetViews>
    <sheetView zoomScale="86" zoomScaleNormal="86" workbookViewId="0">
      <pane xSplit="1" topLeftCell="D1" activePane="topRight" state="frozen"/>
      <selection pane="topRight" activeCell="A18" sqref="A18:XFD18"/>
    </sheetView>
  </sheetViews>
  <sheetFormatPr baseColWidth="10" defaultColWidth="9.140625" defaultRowHeight="15"/>
  <cols>
    <col min="1" max="1" width="28" customWidth="1"/>
    <col min="2" max="2" width="27.42578125" customWidth="1"/>
    <col min="3" max="3" width="32.140625" customWidth="1"/>
    <col min="4" max="4" width="30.5703125" customWidth="1"/>
    <col min="5" max="5" width="19" customWidth="1"/>
    <col min="6" max="6" width="17.7109375" customWidth="1"/>
    <col min="7" max="7" width="32.28515625" customWidth="1"/>
    <col min="8" max="8" width="15.7109375" customWidth="1"/>
    <col min="9" max="9" width="18.85546875" customWidth="1"/>
    <col min="10" max="10" width="17.28515625" customWidth="1"/>
    <col min="11" max="11" width="17" customWidth="1"/>
    <col min="12" max="12" width="15.28515625" customWidth="1"/>
    <col min="13" max="13" width="15.85546875" customWidth="1"/>
    <col min="14" max="14" width="12" customWidth="1"/>
    <col min="15" max="15" width="11.5703125" customWidth="1"/>
  </cols>
  <sheetData>
    <row r="2" spans="1:15" ht="15.75">
      <c r="A2" s="6" t="s">
        <v>35</v>
      </c>
      <c r="B2" s="6" t="s">
        <v>1</v>
      </c>
      <c r="C2" s="6">
        <v>45323</v>
      </c>
      <c r="D2" s="7" t="s">
        <v>36</v>
      </c>
      <c r="E2" s="7" t="s">
        <v>37</v>
      </c>
      <c r="F2" s="7" t="s">
        <v>38</v>
      </c>
      <c r="G2" s="7" t="s">
        <v>39</v>
      </c>
      <c r="H2" s="6">
        <v>45351</v>
      </c>
      <c r="I2" s="7" t="s">
        <v>40</v>
      </c>
      <c r="K2" s="45"/>
      <c r="L2" s="45" t="s">
        <v>41</v>
      </c>
      <c r="M2" s="45" t="s">
        <v>42</v>
      </c>
      <c r="N2" s="45" t="s">
        <v>43</v>
      </c>
      <c r="O2" s="45" t="s">
        <v>44</v>
      </c>
    </row>
    <row r="3" spans="1:15" ht="16.5">
      <c r="A3" s="58" t="str">
        <f>K3</f>
        <v>BCI</v>
      </c>
      <c r="B3" s="59" t="s">
        <v>45</v>
      </c>
      <c r="C3" s="61">
        <v>312449</v>
      </c>
      <c r="D3" s="61">
        <f>+L3</f>
        <v>0</v>
      </c>
      <c r="E3" s="61">
        <f>+N3</f>
        <v>1961031</v>
      </c>
      <c r="F3" s="61">
        <f>+M3</f>
        <v>4000000</v>
      </c>
      <c r="G3" s="61">
        <f t="shared" ref="G3:G18" si="0">+O3</f>
        <v>17530655</v>
      </c>
      <c r="H3" s="61">
        <v>11882073</v>
      </c>
      <c r="I3" s="61">
        <f>+C3+D3-E3-F3+G3</f>
        <v>11882073</v>
      </c>
      <c r="J3" s="9">
        <f>I3-H3</f>
        <v>0</v>
      </c>
      <c r="K3" s="45" t="s">
        <v>23</v>
      </c>
      <c r="L3" s="178">
        <v>0</v>
      </c>
      <c r="M3" s="178">
        <v>4000000</v>
      </c>
      <c r="N3" s="178">
        <v>1961031</v>
      </c>
      <c r="O3" s="178">
        <v>17530655</v>
      </c>
    </row>
    <row r="4" spans="1:15" ht="16.5">
      <c r="A4" s="58" t="str">
        <f t="shared" ref="A4:A18" si="1">K4</f>
        <v>BCI-Sous Compte</v>
      </c>
      <c r="B4" s="59" t="s">
        <v>45</v>
      </c>
      <c r="C4" s="61">
        <v>15141387</v>
      </c>
      <c r="D4" s="61">
        <f>+L4</f>
        <v>0</v>
      </c>
      <c r="E4" s="61">
        <f t="shared" ref="E4:E9" si="2">+N4</f>
        <v>4110030</v>
      </c>
      <c r="F4" s="61">
        <f t="shared" ref="F4:F11" si="3">+M4</f>
        <v>2000000</v>
      </c>
      <c r="G4" s="61">
        <f t="shared" si="0"/>
        <v>0</v>
      </c>
      <c r="H4" s="61">
        <v>9031357</v>
      </c>
      <c r="I4" s="61">
        <f t="shared" ref="I4:I9" si="4">+C4+D4-E4-F4+G4</f>
        <v>9031357</v>
      </c>
      <c r="J4" s="9">
        <f t="shared" ref="J4:J18" si="5">I4-H4</f>
        <v>0</v>
      </c>
      <c r="K4" s="45" t="s">
        <v>146</v>
      </c>
      <c r="L4" s="178">
        <v>0</v>
      </c>
      <c r="M4" s="178">
        <v>2000000</v>
      </c>
      <c r="N4" s="178">
        <v>4110030</v>
      </c>
      <c r="O4" s="178"/>
    </row>
    <row r="5" spans="1:15" ht="16.5">
      <c r="A5" s="58" t="str">
        <f t="shared" si="1"/>
        <v>Caisse</v>
      </c>
      <c r="B5" s="59" t="s">
        <v>24</v>
      </c>
      <c r="C5" s="61">
        <v>2185593</v>
      </c>
      <c r="D5" s="61">
        <f t="shared" ref="D5:D18" si="6">+L5</f>
        <v>6261000</v>
      </c>
      <c r="E5" s="61">
        <f t="shared" si="2"/>
        <v>3002216</v>
      </c>
      <c r="F5" s="61">
        <f t="shared" si="3"/>
        <v>5106350</v>
      </c>
      <c r="G5" s="61">
        <f t="shared" si="0"/>
        <v>0</v>
      </c>
      <c r="H5" s="61">
        <v>338027</v>
      </c>
      <c r="I5" s="61">
        <f t="shared" si="4"/>
        <v>338027</v>
      </c>
      <c r="J5" s="9">
        <f t="shared" si="5"/>
        <v>0</v>
      </c>
      <c r="K5" s="45" t="s">
        <v>24</v>
      </c>
      <c r="L5" s="178">
        <v>6261000</v>
      </c>
      <c r="M5" s="178">
        <v>5106350</v>
      </c>
      <c r="N5" s="178">
        <v>3002216</v>
      </c>
      <c r="O5" s="178">
        <v>0</v>
      </c>
    </row>
    <row r="6" spans="1:15" ht="16.5">
      <c r="A6" s="58" t="str">
        <f t="shared" si="1"/>
        <v>Crépin</v>
      </c>
      <c r="B6" s="59" t="s">
        <v>2</v>
      </c>
      <c r="C6" s="61">
        <v>358620</v>
      </c>
      <c r="D6" s="61">
        <f t="shared" si="6"/>
        <v>968000</v>
      </c>
      <c r="E6" s="61">
        <f t="shared" si="2"/>
        <v>1133300</v>
      </c>
      <c r="F6" s="61">
        <f t="shared" si="3"/>
        <v>0</v>
      </c>
      <c r="G6" s="61">
        <f t="shared" si="0"/>
        <v>0</v>
      </c>
      <c r="H6" s="61">
        <v>193320</v>
      </c>
      <c r="I6" s="61">
        <f t="shared" si="4"/>
        <v>193320</v>
      </c>
      <c r="J6" s="9">
        <f t="shared" si="5"/>
        <v>0</v>
      </c>
      <c r="K6" s="45" t="s">
        <v>46</v>
      </c>
      <c r="L6" s="178">
        <v>968000</v>
      </c>
      <c r="M6" s="178">
        <v>0</v>
      </c>
      <c r="N6" s="178">
        <v>1133300</v>
      </c>
      <c r="O6" s="178">
        <v>0</v>
      </c>
    </row>
    <row r="7" spans="1:15" ht="16.5">
      <c r="A7" s="58" t="str">
        <f t="shared" si="1"/>
        <v>Donald-Roméo</v>
      </c>
      <c r="B7" s="59" t="s">
        <v>152</v>
      </c>
      <c r="C7" s="61">
        <v>-5345</v>
      </c>
      <c r="D7" s="61">
        <f t="shared" si="6"/>
        <v>987000</v>
      </c>
      <c r="E7" s="61">
        <f t="shared" si="2"/>
        <v>960750</v>
      </c>
      <c r="F7" s="61">
        <f t="shared" si="3"/>
        <v>20000</v>
      </c>
      <c r="G7" s="61">
        <f t="shared" si="0"/>
        <v>0</v>
      </c>
      <c r="H7" s="61">
        <v>905</v>
      </c>
      <c r="I7" s="61">
        <f t="shared" si="4"/>
        <v>905</v>
      </c>
      <c r="J7" s="9">
        <f t="shared" si="5"/>
        <v>0</v>
      </c>
      <c r="K7" s="45" t="s">
        <v>292</v>
      </c>
      <c r="L7" s="178">
        <v>987000</v>
      </c>
      <c r="M7" s="178">
        <v>20000</v>
      </c>
      <c r="N7" s="178">
        <v>960750</v>
      </c>
      <c r="O7" s="178">
        <v>0</v>
      </c>
    </row>
    <row r="8" spans="1:15" ht="16.5">
      <c r="A8" s="58" t="str">
        <f t="shared" si="1"/>
        <v>Dovi</v>
      </c>
      <c r="B8" s="59" t="s">
        <v>2</v>
      </c>
      <c r="C8" s="61">
        <v>133900</v>
      </c>
      <c r="D8" s="61">
        <f t="shared" si="6"/>
        <v>120000</v>
      </c>
      <c r="E8" s="61">
        <f t="shared" si="2"/>
        <v>108000</v>
      </c>
      <c r="F8" s="61">
        <f t="shared" si="3"/>
        <v>130000</v>
      </c>
      <c r="G8" s="61">
        <f t="shared" si="0"/>
        <v>0</v>
      </c>
      <c r="H8" s="61">
        <v>15900</v>
      </c>
      <c r="I8" s="61">
        <f t="shared" si="4"/>
        <v>15900</v>
      </c>
      <c r="J8" s="9">
        <f t="shared" si="5"/>
        <v>0</v>
      </c>
      <c r="K8" s="45" t="s">
        <v>299</v>
      </c>
      <c r="L8" s="178">
        <v>120000</v>
      </c>
      <c r="M8" s="178">
        <v>130000</v>
      </c>
      <c r="N8" s="178">
        <v>108000</v>
      </c>
      <c r="O8" s="178">
        <v>0</v>
      </c>
    </row>
    <row r="9" spans="1:15" ht="16.5">
      <c r="A9" s="58" t="str">
        <f t="shared" si="1"/>
        <v>Evariste</v>
      </c>
      <c r="B9" s="59" t="s">
        <v>153</v>
      </c>
      <c r="C9" s="61">
        <v>13975</v>
      </c>
      <c r="D9" s="61">
        <f t="shared" si="6"/>
        <v>348000</v>
      </c>
      <c r="E9" s="61">
        <f t="shared" si="2"/>
        <v>351500</v>
      </c>
      <c r="F9" s="61">
        <f t="shared" si="3"/>
        <v>0</v>
      </c>
      <c r="G9" s="61">
        <f t="shared" si="0"/>
        <v>0</v>
      </c>
      <c r="H9" s="61">
        <v>10475</v>
      </c>
      <c r="I9" s="61">
        <f t="shared" si="4"/>
        <v>10475</v>
      </c>
      <c r="J9" s="9">
        <f t="shared" si="5"/>
        <v>0</v>
      </c>
      <c r="K9" s="45" t="s">
        <v>30</v>
      </c>
      <c r="L9" s="178">
        <v>348000</v>
      </c>
      <c r="M9" s="178">
        <v>0</v>
      </c>
      <c r="N9" s="178">
        <v>351500</v>
      </c>
      <c r="O9" s="178">
        <v>0</v>
      </c>
    </row>
    <row r="10" spans="1:15" ht="16.5">
      <c r="A10" s="58" t="str">
        <f t="shared" si="1"/>
        <v>I55S</v>
      </c>
      <c r="B10" s="115" t="s">
        <v>4</v>
      </c>
      <c r="C10" s="117">
        <v>233614</v>
      </c>
      <c r="D10" s="117">
        <f t="shared" si="6"/>
        <v>0</v>
      </c>
      <c r="E10" s="117">
        <f>+N10</f>
        <v>0</v>
      </c>
      <c r="F10" s="117">
        <f t="shared" si="3"/>
        <v>0</v>
      </c>
      <c r="G10" s="117">
        <f t="shared" si="0"/>
        <v>0</v>
      </c>
      <c r="H10" s="117">
        <v>233614</v>
      </c>
      <c r="I10" s="117">
        <f>+C10+D10-E10-F10+G10</f>
        <v>233614</v>
      </c>
      <c r="J10" s="9">
        <f t="shared" si="5"/>
        <v>0</v>
      </c>
      <c r="K10" s="45" t="s">
        <v>83</v>
      </c>
      <c r="L10" s="178">
        <v>0</v>
      </c>
      <c r="M10" s="178">
        <v>0</v>
      </c>
      <c r="N10" s="178">
        <v>0</v>
      </c>
      <c r="O10" s="178">
        <v>0</v>
      </c>
    </row>
    <row r="11" spans="1:15" ht="16.5">
      <c r="A11" s="58" t="str">
        <f t="shared" si="1"/>
        <v>I73X</v>
      </c>
      <c r="B11" s="115" t="s">
        <v>4</v>
      </c>
      <c r="C11" s="117">
        <v>249769</v>
      </c>
      <c r="D11" s="117">
        <f t="shared" si="6"/>
        <v>0</v>
      </c>
      <c r="E11" s="117">
        <f>+N11</f>
        <v>0</v>
      </c>
      <c r="F11" s="117">
        <f t="shared" si="3"/>
        <v>0</v>
      </c>
      <c r="G11" s="117">
        <f t="shared" si="0"/>
        <v>0</v>
      </c>
      <c r="H11" s="117">
        <v>249769</v>
      </c>
      <c r="I11" s="117">
        <f t="shared" ref="I11:I18" si="7">+C11+D11-E11-F11+G11</f>
        <v>249769</v>
      </c>
      <c r="J11" s="9">
        <f t="shared" si="5"/>
        <v>0</v>
      </c>
      <c r="K11" s="45" t="s">
        <v>82</v>
      </c>
      <c r="L11" s="178">
        <v>0</v>
      </c>
      <c r="M11" s="178">
        <v>0</v>
      </c>
      <c r="N11" s="178">
        <v>0</v>
      </c>
      <c r="O11" s="178">
        <v>0</v>
      </c>
    </row>
    <row r="12" spans="1:15" ht="16.5">
      <c r="A12" s="58" t="str">
        <f t="shared" si="1"/>
        <v>Grace</v>
      </c>
      <c r="B12" s="59" t="s">
        <v>2</v>
      </c>
      <c r="C12" s="181">
        <v>25000</v>
      </c>
      <c r="D12" s="61">
        <f t="shared" si="6"/>
        <v>80000</v>
      </c>
      <c r="E12" s="61">
        <f t="shared" ref="E12:E18" si="8">+N12</f>
        <v>84500</v>
      </c>
      <c r="F12" s="61">
        <f>+M12</f>
        <v>0</v>
      </c>
      <c r="G12" s="61">
        <f t="shared" si="0"/>
        <v>0</v>
      </c>
      <c r="H12" s="181">
        <v>20500</v>
      </c>
      <c r="I12" s="181">
        <f t="shared" si="7"/>
        <v>20500</v>
      </c>
      <c r="J12" s="9">
        <f t="shared" si="5"/>
        <v>0</v>
      </c>
      <c r="K12" s="183" t="s">
        <v>141</v>
      </c>
      <c r="L12" s="178">
        <v>80000</v>
      </c>
      <c r="M12" s="178">
        <v>0</v>
      </c>
      <c r="N12" s="218">
        <v>84500</v>
      </c>
      <c r="O12" s="178">
        <v>0</v>
      </c>
    </row>
    <row r="13" spans="1:15" ht="16.5">
      <c r="A13" s="58" t="str">
        <f t="shared" si="1"/>
        <v>Hurielle</v>
      </c>
      <c r="B13" s="97" t="s">
        <v>152</v>
      </c>
      <c r="C13" s="61">
        <v>10700</v>
      </c>
      <c r="D13" s="61">
        <f t="shared" si="6"/>
        <v>300000</v>
      </c>
      <c r="E13" s="61">
        <f t="shared" si="8"/>
        <v>295335</v>
      </c>
      <c r="F13" s="61">
        <f t="shared" ref="F13:F18" si="9">+M13</f>
        <v>0</v>
      </c>
      <c r="G13" s="61">
        <f t="shared" si="0"/>
        <v>0</v>
      </c>
      <c r="H13" s="181">
        <v>15365</v>
      </c>
      <c r="I13" s="181">
        <f t="shared" si="7"/>
        <v>15365</v>
      </c>
      <c r="J13" s="9">
        <f t="shared" si="5"/>
        <v>0</v>
      </c>
      <c r="K13" s="45" t="s">
        <v>195</v>
      </c>
      <c r="L13" s="178">
        <v>300000</v>
      </c>
      <c r="M13" s="178">
        <v>0</v>
      </c>
      <c r="N13" s="178">
        <v>295335</v>
      </c>
      <c r="O13" s="178">
        <v>0</v>
      </c>
    </row>
    <row r="14" spans="1:15" ht="16.5">
      <c r="A14" s="58" t="str">
        <f t="shared" si="1"/>
        <v>IT87</v>
      </c>
      <c r="B14" s="59" t="s">
        <v>4</v>
      </c>
      <c r="C14" s="181">
        <v>79550</v>
      </c>
      <c r="D14" s="61">
        <f t="shared" si="6"/>
        <v>571000</v>
      </c>
      <c r="E14" s="61">
        <f t="shared" si="8"/>
        <v>565800</v>
      </c>
      <c r="F14" s="61">
        <f t="shared" si="9"/>
        <v>55000</v>
      </c>
      <c r="G14" s="61">
        <f t="shared" si="0"/>
        <v>0</v>
      </c>
      <c r="H14" s="181">
        <v>29750</v>
      </c>
      <c r="I14" s="181">
        <f t="shared" si="7"/>
        <v>29750</v>
      </c>
      <c r="J14" s="9">
        <f t="shared" si="5"/>
        <v>0</v>
      </c>
      <c r="K14" s="183" t="s">
        <v>306</v>
      </c>
      <c r="L14" s="178">
        <v>571000</v>
      </c>
      <c r="M14" s="178">
        <v>55000</v>
      </c>
      <c r="N14" s="178">
        <v>565800</v>
      </c>
      <c r="O14" s="178">
        <v>0</v>
      </c>
    </row>
    <row r="15" spans="1:15" ht="16.5">
      <c r="A15" s="58" t="str">
        <f t="shared" si="1"/>
        <v>Merveille</v>
      </c>
      <c r="B15" s="97" t="s">
        <v>313</v>
      </c>
      <c r="C15" s="61">
        <v>900</v>
      </c>
      <c r="D15" s="61">
        <f t="shared" si="6"/>
        <v>0</v>
      </c>
      <c r="E15" s="61">
        <f t="shared" si="8"/>
        <v>0</v>
      </c>
      <c r="F15" s="61">
        <f t="shared" si="9"/>
        <v>0</v>
      </c>
      <c r="G15" s="61">
        <f t="shared" si="0"/>
        <v>0</v>
      </c>
      <c r="H15" s="181">
        <v>900</v>
      </c>
      <c r="I15" s="181">
        <f t="shared" si="7"/>
        <v>900</v>
      </c>
      <c r="J15" s="9">
        <f t="shared" si="5"/>
        <v>0</v>
      </c>
      <c r="K15" s="45" t="s">
        <v>92</v>
      </c>
      <c r="L15" s="178">
        <v>0</v>
      </c>
      <c r="M15" s="178">
        <v>0</v>
      </c>
      <c r="N15" s="178">
        <v>0</v>
      </c>
      <c r="O15" s="178">
        <v>0</v>
      </c>
    </row>
    <row r="16" spans="1:15" ht="16.5">
      <c r="A16" s="58" t="str">
        <f t="shared" si="1"/>
        <v>Oracle</v>
      </c>
      <c r="B16" s="97" t="s">
        <v>152</v>
      </c>
      <c r="C16" s="61">
        <v>76975</v>
      </c>
      <c r="D16" s="61">
        <f t="shared" si="6"/>
        <v>526350</v>
      </c>
      <c r="E16" s="61">
        <f t="shared" si="8"/>
        <v>583650</v>
      </c>
      <c r="F16" s="61">
        <f t="shared" si="9"/>
        <v>0</v>
      </c>
      <c r="G16" s="61">
        <f t="shared" si="0"/>
        <v>0</v>
      </c>
      <c r="H16" s="181">
        <v>19675</v>
      </c>
      <c r="I16" s="181">
        <f t="shared" si="7"/>
        <v>19675</v>
      </c>
      <c r="J16" s="9">
        <f t="shared" si="5"/>
        <v>0</v>
      </c>
      <c r="K16" s="45" t="s">
        <v>293</v>
      </c>
      <c r="L16" s="178">
        <v>526350</v>
      </c>
      <c r="M16" s="178">
        <v>0</v>
      </c>
      <c r="N16" s="178">
        <v>583650</v>
      </c>
      <c r="O16" s="178">
        <v>0</v>
      </c>
    </row>
    <row r="17" spans="1:15" ht="16.5">
      <c r="A17" s="58" t="str">
        <f t="shared" si="1"/>
        <v>P29</v>
      </c>
      <c r="B17" s="59" t="s">
        <v>4</v>
      </c>
      <c r="C17" s="61">
        <v>239400</v>
      </c>
      <c r="D17" s="61">
        <f t="shared" si="6"/>
        <v>669000</v>
      </c>
      <c r="E17" s="61">
        <f t="shared" si="8"/>
        <v>562000</v>
      </c>
      <c r="F17" s="61">
        <f t="shared" si="9"/>
        <v>40000</v>
      </c>
      <c r="G17" s="61">
        <f t="shared" si="0"/>
        <v>0</v>
      </c>
      <c r="H17" s="181">
        <v>306400</v>
      </c>
      <c r="I17" s="181">
        <f t="shared" si="7"/>
        <v>306400</v>
      </c>
      <c r="J17" s="9">
        <f t="shared" si="5"/>
        <v>0</v>
      </c>
      <c r="K17" s="45" t="s">
        <v>28</v>
      </c>
      <c r="L17" s="178">
        <v>669000</v>
      </c>
      <c r="M17" s="178">
        <v>40000</v>
      </c>
      <c r="N17" s="178">
        <v>562000</v>
      </c>
      <c r="O17" s="178">
        <v>0</v>
      </c>
    </row>
    <row r="18" spans="1:15" ht="16.5">
      <c r="A18" s="58" t="str">
        <f t="shared" si="1"/>
        <v>T73</v>
      </c>
      <c r="B18" s="59" t="s">
        <v>4</v>
      </c>
      <c r="C18" s="61">
        <v>31000</v>
      </c>
      <c r="D18" s="61">
        <f t="shared" si="6"/>
        <v>537000</v>
      </c>
      <c r="E18" s="61">
        <f t="shared" si="8"/>
        <v>539000</v>
      </c>
      <c r="F18" s="61">
        <f t="shared" si="9"/>
        <v>16000</v>
      </c>
      <c r="G18" s="61">
        <f t="shared" si="0"/>
        <v>0</v>
      </c>
      <c r="H18" s="181">
        <v>13000</v>
      </c>
      <c r="I18" s="181">
        <f t="shared" si="7"/>
        <v>13000</v>
      </c>
      <c r="J18" s="9">
        <f t="shared" si="5"/>
        <v>0</v>
      </c>
      <c r="K18" s="45" t="s">
        <v>263</v>
      </c>
      <c r="L18" s="178">
        <v>537000</v>
      </c>
      <c r="M18" s="178">
        <v>16000</v>
      </c>
      <c r="N18" s="178">
        <v>539000</v>
      </c>
      <c r="O18" s="178">
        <v>0</v>
      </c>
    </row>
    <row r="19" spans="1:15" ht="16.5">
      <c r="A19" s="10" t="s">
        <v>49</v>
      </c>
      <c r="B19" s="11"/>
      <c r="C19" s="12">
        <f t="shared" ref="C19:I19" si="10">SUM(C3:C18)</f>
        <v>19087487</v>
      </c>
      <c r="D19" s="57">
        <f t="shared" si="10"/>
        <v>11367350</v>
      </c>
      <c r="E19" s="57">
        <f t="shared" si="10"/>
        <v>14257112</v>
      </c>
      <c r="F19" s="57">
        <f t="shared" si="10"/>
        <v>11367350</v>
      </c>
      <c r="G19" s="57">
        <f t="shared" si="10"/>
        <v>17530655</v>
      </c>
      <c r="H19" s="57">
        <f t="shared" si="10"/>
        <v>22361030</v>
      </c>
      <c r="I19" s="57">
        <f t="shared" si="10"/>
        <v>22361030</v>
      </c>
      <c r="J19" s="9"/>
      <c r="K19" s="3"/>
      <c r="L19" s="47">
        <f>+SUM(L3:L18)</f>
        <v>11367350</v>
      </c>
      <c r="M19" s="47">
        <f>+SUM(M3:M18)</f>
        <v>11367350</v>
      </c>
      <c r="N19" s="47">
        <f>+SUM(N3:N18)</f>
        <v>14257112</v>
      </c>
      <c r="O19" s="47">
        <f>+SUM(O3:O18)</f>
        <v>17530655</v>
      </c>
    </row>
    <row r="20" spans="1:15" ht="16.5">
      <c r="A20" s="10"/>
      <c r="B20" s="11"/>
      <c r="C20" s="12"/>
      <c r="D20" s="13"/>
      <c r="E20" s="12"/>
      <c r="F20" s="13"/>
      <c r="G20" s="12"/>
      <c r="H20" s="12"/>
      <c r="I20" s="13" t="b">
        <f>I19=D22</f>
        <v>1</v>
      </c>
      <c r="J20" s="9"/>
      <c r="L20" s="5"/>
      <c r="M20" s="5"/>
      <c r="N20" s="5"/>
      <c r="O20" s="5"/>
    </row>
    <row r="21" spans="1:15" ht="16.5">
      <c r="A21" s="10" t="s">
        <v>358</v>
      </c>
      <c r="B21" s="11" t="s">
        <v>359</v>
      </c>
      <c r="C21" s="12" t="s">
        <v>360</v>
      </c>
      <c r="D21" s="12" t="s">
        <v>361</v>
      </c>
      <c r="E21" s="12" t="s">
        <v>50</v>
      </c>
      <c r="F21" s="12"/>
      <c r="G21" s="12">
        <f>+D19-F19</f>
        <v>0</v>
      </c>
      <c r="H21" s="12"/>
      <c r="I21" s="186"/>
    </row>
    <row r="22" spans="1:15" ht="16.5">
      <c r="A22" s="14">
        <f>C19</f>
        <v>19087487</v>
      </c>
      <c r="B22" s="15">
        <f>G19</f>
        <v>17530655</v>
      </c>
      <c r="C22" s="12">
        <f>E19</f>
        <v>14257112</v>
      </c>
      <c r="D22" s="12">
        <f>A22+B22-C22</f>
        <v>22361030</v>
      </c>
      <c r="E22" s="13">
        <f>I19-D22</f>
        <v>0</v>
      </c>
      <c r="F22" s="12"/>
      <c r="G22" s="12"/>
      <c r="H22" s="12"/>
      <c r="I22" s="12"/>
    </row>
    <row r="23" spans="1:15" ht="16.5">
      <c r="A23" s="14"/>
      <c r="B23" s="15"/>
      <c r="C23" s="12"/>
      <c r="D23" s="12"/>
      <c r="E23" s="13"/>
      <c r="F23" s="12"/>
      <c r="G23" s="12"/>
      <c r="H23" s="12"/>
      <c r="I23" s="12"/>
    </row>
    <row r="24" spans="1:15">
      <c r="A24" s="16" t="s">
        <v>51</v>
      </c>
      <c r="B24" s="16"/>
      <c r="C24" s="16"/>
      <c r="D24" s="17"/>
      <c r="E24" s="17"/>
      <c r="F24" s="17"/>
      <c r="G24" s="17"/>
      <c r="H24" s="17"/>
      <c r="I24" s="17"/>
    </row>
    <row r="25" spans="1:15">
      <c r="A25" s="233" t="s">
        <v>364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5">
      <c r="A26" s="19"/>
      <c r="B26" s="17"/>
      <c r="C26" s="20"/>
      <c r="D26" s="20"/>
      <c r="E26" s="20"/>
      <c r="F26" s="20"/>
      <c r="G26" s="20"/>
      <c r="H26" s="17"/>
      <c r="I26" s="17"/>
    </row>
    <row r="27" spans="1:15">
      <c r="A27" s="166" t="s">
        <v>52</v>
      </c>
      <c r="B27" s="168" t="s">
        <v>53</v>
      </c>
      <c r="C27" s="170" t="s">
        <v>363</v>
      </c>
      <c r="D27" s="171" t="s">
        <v>54</v>
      </c>
      <c r="E27" s="172"/>
      <c r="F27" s="172"/>
      <c r="G27" s="173"/>
      <c r="H27" s="174" t="s">
        <v>55</v>
      </c>
      <c r="I27" s="162" t="s">
        <v>56</v>
      </c>
      <c r="J27" s="185"/>
    </row>
    <row r="28" spans="1:15" ht="25.5">
      <c r="A28" s="167"/>
      <c r="B28" s="169"/>
      <c r="C28" s="22"/>
      <c r="D28" s="21" t="s">
        <v>23</v>
      </c>
      <c r="E28" s="21" t="s">
        <v>24</v>
      </c>
      <c r="F28" s="22" t="s">
        <v>121</v>
      </c>
      <c r="G28" s="21" t="s">
        <v>57</v>
      </c>
      <c r="H28" s="175"/>
      <c r="I28" s="163"/>
      <c r="J28" s="165" t="s">
        <v>365</v>
      </c>
      <c r="K28" s="142"/>
    </row>
    <row r="29" spans="1:15">
      <c r="A29" s="23"/>
      <c r="B29" s="24" t="s">
        <v>58</v>
      </c>
      <c r="C29" s="25"/>
      <c r="D29" s="25"/>
      <c r="E29" s="25"/>
      <c r="F29" s="25"/>
      <c r="G29" s="25"/>
      <c r="H29" s="25"/>
      <c r="I29" s="26"/>
      <c r="J29" s="165"/>
      <c r="K29" s="142"/>
    </row>
    <row r="30" spans="1:15">
      <c r="A30" s="121" t="s">
        <v>362</v>
      </c>
      <c r="B30" s="126" t="str">
        <f t="shared" ref="B30:B42" si="11">A6</f>
        <v>Crépin</v>
      </c>
      <c r="C30" s="32">
        <f t="shared" ref="C30:C42" si="12">+C6</f>
        <v>358620</v>
      </c>
      <c r="D30" s="31"/>
      <c r="E30" s="32">
        <f>+D6</f>
        <v>968000</v>
      </c>
      <c r="F30" s="32"/>
      <c r="G30" s="32"/>
      <c r="H30" s="55">
        <f t="shared" ref="H30:H42" si="13">+F6</f>
        <v>0</v>
      </c>
      <c r="I30" s="32">
        <f t="shared" ref="I30:I42" si="14">+E6</f>
        <v>1133300</v>
      </c>
      <c r="J30" s="30">
        <f t="shared" ref="J30:J31" si="15">+SUM(C30:G30)-(H30+I30)</f>
        <v>193320</v>
      </c>
      <c r="K30" s="143" t="b">
        <f t="shared" ref="K30:K42" si="16">J30=I6</f>
        <v>1</v>
      </c>
    </row>
    <row r="31" spans="1:15">
      <c r="A31" s="121" t="str">
        <f>+A30</f>
        <v xml:space="preserve">FEVRIER </v>
      </c>
      <c r="B31" s="126" t="str">
        <f t="shared" si="11"/>
        <v>Donald-Roméo</v>
      </c>
      <c r="C31" s="32">
        <f t="shared" si="12"/>
        <v>-5345</v>
      </c>
      <c r="D31" s="31"/>
      <c r="E31" s="32">
        <f t="shared" ref="E31:E33" si="17">+D7</f>
        <v>987000</v>
      </c>
      <c r="F31" s="32"/>
      <c r="G31" s="32"/>
      <c r="H31" s="55">
        <f t="shared" si="13"/>
        <v>20000</v>
      </c>
      <c r="I31" s="32">
        <f t="shared" si="14"/>
        <v>960750</v>
      </c>
      <c r="J31" s="30">
        <f t="shared" si="15"/>
        <v>905</v>
      </c>
      <c r="K31" s="143" t="b">
        <f t="shared" si="16"/>
        <v>1</v>
      </c>
    </row>
    <row r="32" spans="1:15">
      <c r="A32" s="121" t="str">
        <f t="shared" ref="A32:A42" si="18">+A31</f>
        <v xml:space="preserve">FEVRIER </v>
      </c>
      <c r="B32" s="126" t="str">
        <f t="shared" si="11"/>
        <v>Dovi</v>
      </c>
      <c r="C32" s="32">
        <f t="shared" si="12"/>
        <v>133900</v>
      </c>
      <c r="D32" s="31"/>
      <c r="E32" s="32">
        <f t="shared" si="17"/>
        <v>120000</v>
      </c>
      <c r="F32" s="32"/>
      <c r="G32" s="32"/>
      <c r="H32" s="55">
        <f t="shared" si="13"/>
        <v>130000</v>
      </c>
      <c r="I32" s="32">
        <f t="shared" si="14"/>
        <v>108000</v>
      </c>
      <c r="J32" s="30">
        <f t="shared" ref="J32" si="19">+SUM(C32:G32)-(H32+I32)</f>
        <v>15900</v>
      </c>
      <c r="K32" s="143" t="b">
        <f t="shared" si="16"/>
        <v>1</v>
      </c>
    </row>
    <row r="33" spans="1:11">
      <c r="A33" s="121" t="str">
        <f t="shared" si="18"/>
        <v xml:space="preserve">FEVRIER </v>
      </c>
      <c r="B33" s="126" t="str">
        <f t="shared" si="11"/>
        <v>Evariste</v>
      </c>
      <c r="C33" s="32">
        <f t="shared" si="12"/>
        <v>13975</v>
      </c>
      <c r="D33" s="31"/>
      <c r="E33" s="32">
        <f t="shared" si="17"/>
        <v>348000</v>
      </c>
      <c r="F33" s="32"/>
      <c r="G33" s="32"/>
      <c r="H33" s="55">
        <f t="shared" si="13"/>
        <v>0</v>
      </c>
      <c r="I33" s="32">
        <f t="shared" si="14"/>
        <v>351500</v>
      </c>
      <c r="J33" s="30">
        <f t="shared" ref="J33" si="20">+SUM(C33:G33)-(H33+I33)</f>
        <v>10475</v>
      </c>
      <c r="K33" s="143" t="b">
        <f t="shared" si="16"/>
        <v>1</v>
      </c>
    </row>
    <row r="34" spans="1:11">
      <c r="A34" s="121" t="str">
        <f t="shared" si="18"/>
        <v xml:space="preserve">FEVRIER </v>
      </c>
      <c r="B34" s="128" t="str">
        <f t="shared" si="11"/>
        <v>I55S</v>
      </c>
      <c r="C34" s="119">
        <f t="shared" si="12"/>
        <v>233614</v>
      </c>
      <c r="D34" s="122"/>
      <c r="E34" s="119">
        <f>+D10</f>
        <v>0</v>
      </c>
      <c r="F34" s="136"/>
      <c r="G34" s="136"/>
      <c r="H34" s="154">
        <f t="shared" si="13"/>
        <v>0</v>
      </c>
      <c r="I34" s="119">
        <f t="shared" si="14"/>
        <v>0</v>
      </c>
      <c r="J34" s="120">
        <f>+SUM(C34:G34)-(H34+I34)</f>
        <v>233614</v>
      </c>
      <c r="K34" s="143" t="b">
        <f t="shared" si="16"/>
        <v>1</v>
      </c>
    </row>
    <row r="35" spans="1:11">
      <c r="A35" s="121" t="str">
        <f t="shared" si="18"/>
        <v xml:space="preserve">FEVRIER </v>
      </c>
      <c r="B35" s="128" t="str">
        <f t="shared" si="11"/>
        <v>I73X</v>
      </c>
      <c r="C35" s="119">
        <f t="shared" si="12"/>
        <v>249769</v>
      </c>
      <c r="D35" s="122"/>
      <c r="E35" s="119">
        <f>+D11</f>
        <v>0</v>
      </c>
      <c r="F35" s="136"/>
      <c r="G35" s="136"/>
      <c r="H35" s="154">
        <f t="shared" si="13"/>
        <v>0</v>
      </c>
      <c r="I35" s="119">
        <f t="shared" si="14"/>
        <v>0</v>
      </c>
      <c r="J35" s="120">
        <f t="shared" ref="J35:J42" si="21">+SUM(C35:G35)-(H35+I35)</f>
        <v>249769</v>
      </c>
      <c r="K35" s="143" t="b">
        <f t="shared" si="16"/>
        <v>1</v>
      </c>
    </row>
    <row r="36" spans="1:11">
      <c r="A36" s="121" t="str">
        <f t="shared" si="18"/>
        <v xml:space="preserve">FEVRIER </v>
      </c>
      <c r="B36" s="126" t="str">
        <f t="shared" si="11"/>
        <v>Grace</v>
      </c>
      <c r="C36" s="32">
        <f t="shared" si="12"/>
        <v>25000</v>
      </c>
      <c r="D36" s="31"/>
      <c r="E36" s="32">
        <f>+D12</f>
        <v>80000</v>
      </c>
      <c r="F36" s="32"/>
      <c r="G36" s="103"/>
      <c r="H36" s="55">
        <f t="shared" si="13"/>
        <v>0</v>
      </c>
      <c r="I36" s="32">
        <f t="shared" si="14"/>
        <v>84500</v>
      </c>
      <c r="J36" s="30">
        <f t="shared" si="21"/>
        <v>20500</v>
      </c>
      <c r="K36" s="143" t="b">
        <f t="shared" si="16"/>
        <v>1</v>
      </c>
    </row>
    <row r="37" spans="1:11">
      <c r="A37" s="121" t="str">
        <f t="shared" si="18"/>
        <v xml:space="preserve">FEVRIER </v>
      </c>
      <c r="B37" s="126" t="str">
        <f t="shared" si="11"/>
        <v>Hurielle</v>
      </c>
      <c r="C37" s="32">
        <f t="shared" si="12"/>
        <v>10700</v>
      </c>
      <c r="D37" s="31"/>
      <c r="E37" s="32">
        <f t="shared" ref="E37:E42" si="22">+D13</f>
        <v>300000</v>
      </c>
      <c r="F37" s="32"/>
      <c r="G37" s="103"/>
      <c r="H37" s="55">
        <f t="shared" si="13"/>
        <v>0</v>
      </c>
      <c r="I37" s="32">
        <f t="shared" si="14"/>
        <v>295335</v>
      </c>
      <c r="J37" s="30">
        <f t="shared" si="21"/>
        <v>15365</v>
      </c>
      <c r="K37" s="143" t="b">
        <f t="shared" si="16"/>
        <v>1</v>
      </c>
    </row>
    <row r="38" spans="1:11">
      <c r="A38" s="121" t="str">
        <f t="shared" si="18"/>
        <v xml:space="preserve">FEVRIER </v>
      </c>
      <c r="B38" s="126" t="str">
        <f t="shared" si="11"/>
        <v>IT87</v>
      </c>
      <c r="C38" s="32">
        <f t="shared" si="12"/>
        <v>79550</v>
      </c>
      <c r="D38" s="31"/>
      <c r="E38" s="32">
        <f t="shared" si="22"/>
        <v>571000</v>
      </c>
      <c r="F38" s="32"/>
      <c r="G38" s="103"/>
      <c r="H38" s="55">
        <f t="shared" si="13"/>
        <v>55000</v>
      </c>
      <c r="I38" s="32">
        <f t="shared" si="14"/>
        <v>565800</v>
      </c>
      <c r="J38" s="30">
        <f t="shared" si="21"/>
        <v>29750</v>
      </c>
      <c r="K38" s="143" t="b">
        <f t="shared" si="16"/>
        <v>1</v>
      </c>
    </row>
    <row r="39" spans="1:11">
      <c r="A39" s="121" t="str">
        <f t="shared" si="18"/>
        <v xml:space="preserve">FEVRIER </v>
      </c>
      <c r="B39" s="126" t="str">
        <f t="shared" si="11"/>
        <v>Merveille</v>
      </c>
      <c r="C39" s="32">
        <f t="shared" si="12"/>
        <v>900</v>
      </c>
      <c r="D39" s="31"/>
      <c r="E39" s="32">
        <f t="shared" si="22"/>
        <v>0</v>
      </c>
      <c r="F39" s="32"/>
      <c r="G39" s="103"/>
      <c r="H39" s="55">
        <f t="shared" si="13"/>
        <v>0</v>
      </c>
      <c r="I39" s="32">
        <f t="shared" si="14"/>
        <v>0</v>
      </c>
      <c r="J39" s="30">
        <f t="shared" si="21"/>
        <v>900</v>
      </c>
      <c r="K39" s="143" t="b">
        <f t="shared" si="16"/>
        <v>1</v>
      </c>
    </row>
    <row r="40" spans="1:11">
      <c r="A40" s="121" t="str">
        <f t="shared" si="18"/>
        <v xml:space="preserve">FEVRIER </v>
      </c>
      <c r="B40" s="126" t="str">
        <f t="shared" si="11"/>
        <v>Oracle</v>
      </c>
      <c r="C40" s="32">
        <f t="shared" si="12"/>
        <v>76975</v>
      </c>
      <c r="D40" s="31"/>
      <c r="E40" s="32">
        <f t="shared" si="22"/>
        <v>526350</v>
      </c>
      <c r="F40" s="32"/>
      <c r="G40" s="103"/>
      <c r="H40" s="55">
        <f t="shared" si="13"/>
        <v>0</v>
      </c>
      <c r="I40" s="32">
        <f t="shared" si="14"/>
        <v>583650</v>
      </c>
      <c r="J40" s="30">
        <f t="shared" si="21"/>
        <v>19675</v>
      </c>
      <c r="K40" s="143" t="b">
        <f t="shared" si="16"/>
        <v>1</v>
      </c>
    </row>
    <row r="41" spans="1:11">
      <c r="A41" s="121" t="str">
        <f t="shared" si="18"/>
        <v xml:space="preserve">FEVRIER </v>
      </c>
      <c r="B41" s="126" t="str">
        <f t="shared" si="11"/>
        <v>P29</v>
      </c>
      <c r="C41" s="32">
        <f t="shared" si="12"/>
        <v>239400</v>
      </c>
      <c r="D41" s="118"/>
      <c r="E41" s="32">
        <f t="shared" si="22"/>
        <v>669000</v>
      </c>
      <c r="F41" s="51"/>
      <c r="G41" s="137"/>
      <c r="H41" s="55">
        <f t="shared" si="13"/>
        <v>40000</v>
      </c>
      <c r="I41" s="32">
        <f t="shared" si="14"/>
        <v>562000</v>
      </c>
      <c r="J41" s="30">
        <f t="shared" si="21"/>
        <v>306400</v>
      </c>
      <c r="K41" s="143" t="b">
        <f t="shared" si="16"/>
        <v>1</v>
      </c>
    </row>
    <row r="42" spans="1:11">
      <c r="A42" s="121" t="str">
        <f t="shared" si="18"/>
        <v xml:space="preserve">FEVRIER </v>
      </c>
      <c r="B42" s="126" t="str">
        <f t="shared" si="11"/>
        <v>T73</v>
      </c>
      <c r="C42" s="32">
        <f t="shared" si="12"/>
        <v>31000</v>
      </c>
      <c r="D42" s="118"/>
      <c r="E42" s="32">
        <f t="shared" si="22"/>
        <v>537000</v>
      </c>
      <c r="F42" s="51"/>
      <c r="G42" s="137"/>
      <c r="H42" s="55">
        <f t="shared" si="13"/>
        <v>16000</v>
      </c>
      <c r="I42" s="32">
        <f t="shared" si="14"/>
        <v>539000</v>
      </c>
      <c r="J42" s="30">
        <f t="shared" si="21"/>
        <v>13000</v>
      </c>
      <c r="K42" s="143" t="b">
        <f t="shared" si="16"/>
        <v>1</v>
      </c>
    </row>
    <row r="43" spans="1:11">
      <c r="A43" s="34" t="s">
        <v>59</v>
      </c>
      <c r="B43" s="35"/>
      <c r="C43" s="35"/>
      <c r="D43" s="35"/>
      <c r="E43" s="35"/>
      <c r="F43" s="35"/>
      <c r="G43" s="35"/>
      <c r="H43" s="35"/>
      <c r="I43" s="35"/>
      <c r="J43" s="36"/>
      <c r="K43" s="142"/>
    </row>
    <row r="44" spans="1:11">
      <c r="A44" s="121" t="str">
        <f>A42</f>
        <v xml:space="preserve">FEVRIER </v>
      </c>
      <c r="B44" s="37" t="s">
        <v>60</v>
      </c>
      <c r="C44" s="38">
        <f>+C5</f>
        <v>2185593</v>
      </c>
      <c r="D44" s="49"/>
      <c r="E44" s="49">
        <f>D5</f>
        <v>6261000</v>
      </c>
      <c r="F44" s="49"/>
      <c r="G44" s="124"/>
      <c r="H44" s="51">
        <f>+F5</f>
        <v>5106350</v>
      </c>
      <c r="I44" s="125">
        <f>+E5</f>
        <v>3002216</v>
      </c>
      <c r="J44" s="30">
        <f>+SUM(C44:G44)-(H44+I44)</f>
        <v>338027</v>
      </c>
      <c r="K44" s="143" t="b">
        <f>J44=I5</f>
        <v>1</v>
      </c>
    </row>
    <row r="45" spans="1:11">
      <c r="A45" s="43" t="s">
        <v>61</v>
      </c>
      <c r="B45" s="24"/>
      <c r="C45" s="35"/>
      <c r="D45" s="24"/>
      <c r="E45" s="24"/>
      <c r="F45" s="24"/>
      <c r="G45" s="24"/>
      <c r="H45" s="24"/>
      <c r="I45" s="24"/>
      <c r="J45" s="36"/>
      <c r="K45" s="142"/>
    </row>
    <row r="46" spans="1:11">
      <c r="A46" s="121" t="str">
        <f>+A44</f>
        <v xml:space="preserve">FEVRIER </v>
      </c>
      <c r="B46" s="37" t="s">
        <v>23</v>
      </c>
      <c r="C46" s="124">
        <f>+C3</f>
        <v>312449</v>
      </c>
      <c r="D46" s="131">
        <f>+G3</f>
        <v>17530655</v>
      </c>
      <c r="E46" s="49"/>
      <c r="F46" s="49"/>
      <c r="G46" s="49"/>
      <c r="H46" s="51">
        <f>+F3</f>
        <v>4000000</v>
      </c>
      <c r="I46" s="53">
        <f>+E3</f>
        <v>1961031</v>
      </c>
      <c r="J46" s="30">
        <f>+SUM(C46:G46)-(H46+I46)</f>
        <v>11882073</v>
      </c>
      <c r="K46" s="143" t="b">
        <f>+J46=I3</f>
        <v>1</v>
      </c>
    </row>
    <row r="47" spans="1:11">
      <c r="A47" s="121" t="str">
        <f t="shared" ref="A47" si="23">+A46</f>
        <v xml:space="preserve">FEVRIER </v>
      </c>
      <c r="B47" s="37" t="s">
        <v>63</v>
      </c>
      <c r="C47" s="124">
        <f>+C4</f>
        <v>15141387</v>
      </c>
      <c r="D47" s="49">
        <f>+G4</f>
        <v>0</v>
      </c>
      <c r="E47" s="48"/>
      <c r="F47" s="48"/>
      <c r="G47" s="48">
        <f>+D4</f>
        <v>0</v>
      </c>
      <c r="H47" s="32">
        <f>+F4</f>
        <v>2000000</v>
      </c>
      <c r="I47" s="50">
        <f>+E4</f>
        <v>4110030</v>
      </c>
      <c r="J47" s="30">
        <f>+SUM(C47:G47)-(H47+I47)</f>
        <v>9031357</v>
      </c>
      <c r="K47" s="143" t="b">
        <f>+J47=I4</f>
        <v>1</v>
      </c>
    </row>
    <row r="48" spans="1:11" ht="15.75">
      <c r="C48" s="140">
        <f>SUM(C30:C47)</f>
        <v>19087487</v>
      </c>
      <c r="I48" s="139">
        <f>SUM(I30:I47)</f>
        <v>14257112</v>
      </c>
      <c r="J48" s="104">
        <f>+SUM(J30:J47)</f>
        <v>22361030</v>
      </c>
      <c r="K48" s="5" t="b">
        <f>J48=I19</f>
        <v>1</v>
      </c>
    </row>
    <row r="49" spans="1:16" ht="15.75">
      <c r="C49" s="140"/>
      <c r="I49" s="139"/>
      <c r="J49" s="104"/>
    </row>
    <row r="50" spans="1:16" ht="15.75">
      <c r="A50" s="157"/>
      <c r="B50" s="157"/>
      <c r="C50" s="158"/>
      <c r="D50" s="157"/>
      <c r="E50" s="157"/>
      <c r="F50" s="157"/>
      <c r="G50" s="157"/>
      <c r="H50" s="157"/>
      <c r="I50" s="159"/>
      <c r="J50" s="160"/>
      <c r="K50" s="157"/>
      <c r="L50" s="161"/>
      <c r="M50" s="161"/>
      <c r="N50" s="161"/>
      <c r="O50" s="161"/>
      <c r="P50" s="157"/>
    </row>
    <row r="52" spans="1:16" ht="15.75">
      <c r="A52" s="6" t="s">
        <v>35</v>
      </c>
      <c r="B52" s="6" t="s">
        <v>1</v>
      </c>
      <c r="C52" s="6">
        <v>45292</v>
      </c>
      <c r="D52" s="7" t="s">
        <v>36</v>
      </c>
      <c r="E52" s="7" t="s">
        <v>37</v>
      </c>
      <c r="F52" s="7" t="s">
        <v>38</v>
      </c>
      <c r="G52" s="7" t="s">
        <v>39</v>
      </c>
      <c r="H52" s="6">
        <v>45322</v>
      </c>
      <c r="I52" s="7" t="s">
        <v>40</v>
      </c>
      <c r="K52" s="45"/>
      <c r="L52" s="45" t="s">
        <v>41</v>
      </c>
      <c r="M52" s="45" t="s">
        <v>42</v>
      </c>
      <c r="N52" s="45" t="s">
        <v>43</v>
      </c>
      <c r="O52" s="45" t="s">
        <v>44</v>
      </c>
    </row>
    <row r="53" spans="1:16" ht="16.5">
      <c r="A53" s="58" t="str">
        <f>K53</f>
        <v>BCI</v>
      </c>
      <c r="B53" s="59" t="s">
        <v>45</v>
      </c>
      <c r="C53" s="61">
        <v>2935794</v>
      </c>
      <c r="D53" s="61">
        <f>+L53</f>
        <v>0</v>
      </c>
      <c r="E53" s="61">
        <f>+N53</f>
        <v>623345</v>
      </c>
      <c r="F53" s="61">
        <f>+M53</f>
        <v>2000000</v>
      </c>
      <c r="G53" s="61">
        <f t="shared" ref="G53:G68" si="24">+O53</f>
        <v>0</v>
      </c>
      <c r="H53" s="61">
        <v>312449</v>
      </c>
      <c r="I53" s="61">
        <f>+C53+D53-E53-F53+G53</f>
        <v>312449</v>
      </c>
      <c r="J53" s="9">
        <f>I53-H53</f>
        <v>0</v>
      </c>
      <c r="K53" s="45" t="s">
        <v>23</v>
      </c>
      <c r="L53" s="178">
        <v>0</v>
      </c>
      <c r="M53" s="178">
        <v>2000000</v>
      </c>
      <c r="N53" s="178">
        <v>623345</v>
      </c>
      <c r="O53" s="178">
        <v>0</v>
      </c>
    </row>
    <row r="54" spans="1:16" ht="16.5">
      <c r="A54" s="58" t="str">
        <f t="shared" ref="A54:A68" si="25">K54</f>
        <v>BCI-Sous Compte</v>
      </c>
      <c r="B54" s="59" t="s">
        <v>45</v>
      </c>
      <c r="C54" s="61">
        <v>9142472</v>
      </c>
      <c r="D54" s="61">
        <f>+L54</f>
        <v>0</v>
      </c>
      <c r="E54" s="61">
        <f t="shared" ref="E54:E59" si="26">+N54</f>
        <v>5503487</v>
      </c>
      <c r="F54" s="61">
        <f t="shared" ref="F54:F61" si="27">+M54</f>
        <v>6000000</v>
      </c>
      <c r="G54" s="61">
        <f t="shared" si="24"/>
        <v>17502402</v>
      </c>
      <c r="H54" s="61">
        <v>15141387</v>
      </c>
      <c r="I54" s="61">
        <f t="shared" ref="I54:I59" si="28">+C54+D54-E54-F54+G54</f>
        <v>15141387</v>
      </c>
      <c r="J54" s="9">
        <f t="shared" ref="J54:J68" si="29">I54-H54</f>
        <v>0</v>
      </c>
      <c r="K54" s="45" t="s">
        <v>146</v>
      </c>
      <c r="L54" s="178">
        <v>0</v>
      </c>
      <c r="M54" s="178">
        <v>6000000</v>
      </c>
      <c r="N54" s="178">
        <v>5503487</v>
      </c>
      <c r="O54" s="178">
        <v>17502402</v>
      </c>
    </row>
    <row r="55" spans="1:16" ht="16.5">
      <c r="A55" s="58" t="str">
        <f t="shared" si="25"/>
        <v>Caisse</v>
      </c>
      <c r="B55" s="59" t="s">
        <v>24</v>
      </c>
      <c r="C55" s="61">
        <v>372754</v>
      </c>
      <c r="D55" s="61">
        <f t="shared" ref="D55:D68" si="30">+L55</f>
        <v>8085000</v>
      </c>
      <c r="E55" s="61">
        <f t="shared" si="26"/>
        <v>1181661</v>
      </c>
      <c r="F55" s="61">
        <f t="shared" si="27"/>
        <v>5090500</v>
      </c>
      <c r="G55" s="61">
        <f t="shared" si="24"/>
        <v>0</v>
      </c>
      <c r="H55" s="61">
        <v>2185593</v>
      </c>
      <c r="I55" s="61">
        <f t="shared" si="28"/>
        <v>2185593</v>
      </c>
      <c r="J55" s="9">
        <f t="shared" si="29"/>
        <v>0</v>
      </c>
      <c r="K55" s="45" t="s">
        <v>24</v>
      </c>
      <c r="L55" s="178">
        <v>8085000</v>
      </c>
      <c r="M55" s="178">
        <v>5090500</v>
      </c>
      <c r="N55" s="178">
        <v>1181661</v>
      </c>
      <c r="O55" s="178">
        <v>0</v>
      </c>
    </row>
    <row r="56" spans="1:16" ht="16.5">
      <c r="A56" s="58" t="str">
        <f t="shared" si="25"/>
        <v>Crépin</v>
      </c>
      <c r="B56" s="59" t="s">
        <v>2</v>
      </c>
      <c r="C56" s="61">
        <v>176120</v>
      </c>
      <c r="D56" s="61">
        <f t="shared" si="30"/>
        <v>2015750</v>
      </c>
      <c r="E56" s="61">
        <f t="shared" si="26"/>
        <v>969500</v>
      </c>
      <c r="F56" s="61">
        <f t="shared" si="27"/>
        <v>863750</v>
      </c>
      <c r="G56" s="61">
        <f t="shared" si="24"/>
        <v>0</v>
      </c>
      <c r="H56" s="61">
        <v>358620</v>
      </c>
      <c r="I56" s="61">
        <f t="shared" si="28"/>
        <v>358620</v>
      </c>
      <c r="J56" s="9">
        <f t="shared" si="29"/>
        <v>0</v>
      </c>
      <c r="K56" s="45" t="s">
        <v>46</v>
      </c>
      <c r="L56" s="178">
        <v>2015750</v>
      </c>
      <c r="M56" s="178">
        <v>863750</v>
      </c>
      <c r="N56" s="178">
        <v>969500</v>
      </c>
      <c r="O56" s="178">
        <v>0</v>
      </c>
    </row>
    <row r="57" spans="1:16" ht="16.5">
      <c r="A57" s="58" t="str">
        <f t="shared" si="25"/>
        <v>Donald-Roméo</v>
      </c>
      <c r="B57" s="59" t="s">
        <v>152</v>
      </c>
      <c r="C57" s="61">
        <v>1405</v>
      </c>
      <c r="D57" s="61">
        <f t="shared" si="30"/>
        <v>535000</v>
      </c>
      <c r="E57" s="61">
        <f t="shared" si="26"/>
        <v>541750</v>
      </c>
      <c r="F57" s="61">
        <f t="shared" si="27"/>
        <v>0</v>
      </c>
      <c r="G57" s="61">
        <f t="shared" si="24"/>
        <v>0</v>
      </c>
      <c r="H57" s="61">
        <v>-5345</v>
      </c>
      <c r="I57" s="61">
        <f t="shared" si="28"/>
        <v>-5345</v>
      </c>
      <c r="J57" s="9">
        <f t="shared" si="29"/>
        <v>0</v>
      </c>
      <c r="K57" s="45" t="s">
        <v>292</v>
      </c>
      <c r="L57" s="178">
        <v>535000</v>
      </c>
      <c r="M57" s="178">
        <v>0</v>
      </c>
      <c r="N57" s="178">
        <v>541750</v>
      </c>
      <c r="O57" s="178">
        <v>0</v>
      </c>
    </row>
    <row r="58" spans="1:16" ht="16.5">
      <c r="A58" s="58" t="str">
        <f t="shared" si="25"/>
        <v>Dovi</v>
      </c>
      <c r="B58" s="59" t="s">
        <v>2</v>
      </c>
      <c r="C58" s="61">
        <v>15900</v>
      </c>
      <c r="D58" s="61">
        <f t="shared" si="30"/>
        <v>403500</v>
      </c>
      <c r="E58" s="61">
        <f t="shared" si="26"/>
        <v>285500</v>
      </c>
      <c r="F58" s="61">
        <f t="shared" si="27"/>
        <v>0</v>
      </c>
      <c r="G58" s="61">
        <f t="shared" si="24"/>
        <v>0</v>
      </c>
      <c r="H58" s="61">
        <v>133900</v>
      </c>
      <c r="I58" s="61">
        <f t="shared" si="28"/>
        <v>133900</v>
      </c>
      <c r="J58" s="9">
        <f t="shared" si="29"/>
        <v>0</v>
      </c>
      <c r="K58" s="45" t="s">
        <v>299</v>
      </c>
      <c r="L58" s="178">
        <v>403500</v>
      </c>
      <c r="M58" s="178">
        <v>0</v>
      </c>
      <c r="N58" s="178">
        <v>285500</v>
      </c>
      <c r="O58" s="178">
        <v>0</v>
      </c>
    </row>
    <row r="59" spans="1:16" ht="16.5">
      <c r="A59" s="58" t="str">
        <f t="shared" si="25"/>
        <v>Evariste</v>
      </c>
      <c r="B59" s="59" t="s">
        <v>153</v>
      </c>
      <c r="C59" s="61">
        <v>13975</v>
      </c>
      <c r="D59" s="61">
        <f t="shared" si="30"/>
        <v>0</v>
      </c>
      <c r="E59" s="61">
        <f t="shared" si="26"/>
        <v>0</v>
      </c>
      <c r="F59" s="61">
        <f t="shared" si="27"/>
        <v>0</v>
      </c>
      <c r="G59" s="61">
        <f t="shared" si="24"/>
        <v>0</v>
      </c>
      <c r="H59" s="61">
        <v>13975</v>
      </c>
      <c r="I59" s="61">
        <f t="shared" si="28"/>
        <v>13975</v>
      </c>
      <c r="J59" s="9">
        <f t="shared" si="29"/>
        <v>0</v>
      </c>
      <c r="K59" s="45" t="s">
        <v>30</v>
      </c>
      <c r="L59" s="178">
        <v>0</v>
      </c>
      <c r="M59" s="178">
        <v>0</v>
      </c>
      <c r="N59" s="178">
        <v>0</v>
      </c>
      <c r="O59" s="178">
        <v>0</v>
      </c>
    </row>
    <row r="60" spans="1:16" ht="16.5">
      <c r="A60" s="58" t="str">
        <f t="shared" si="25"/>
        <v>I55S</v>
      </c>
      <c r="B60" s="115" t="s">
        <v>4</v>
      </c>
      <c r="C60" s="117">
        <v>233614</v>
      </c>
      <c r="D60" s="117">
        <f t="shared" si="30"/>
        <v>0</v>
      </c>
      <c r="E60" s="117">
        <f>+N60</f>
        <v>0</v>
      </c>
      <c r="F60" s="117">
        <f t="shared" si="27"/>
        <v>0</v>
      </c>
      <c r="G60" s="117">
        <f t="shared" si="24"/>
        <v>0</v>
      </c>
      <c r="H60" s="117">
        <v>233614</v>
      </c>
      <c r="I60" s="117">
        <f>+C60+D60-E60-F60+G60</f>
        <v>233614</v>
      </c>
      <c r="J60" s="9">
        <f t="shared" si="29"/>
        <v>0</v>
      </c>
      <c r="K60" s="45" t="s">
        <v>83</v>
      </c>
      <c r="L60" s="178">
        <v>0</v>
      </c>
      <c r="M60" s="178">
        <v>0</v>
      </c>
      <c r="N60" s="178">
        <v>0</v>
      </c>
      <c r="O60" s="178">
        <v>0</v>
      </c>
    </row>
    <row r="61" spans="1:16" ht="16.5">
      <c r="A61" s="58" t="str">
        <f t="shared" si="25"/>
        <v>I73X</v>
      </c>
      <c r="B61" s="115" t="s">
        <v>4</v>
      </c>
      <c r="C61" s="117">
        <v>249769</v>
      </c>
      <c r="D61" s="117">
        <f t="shared" si="30"/>
        <v>0</v>
      </c>
      <c r="E61" s="117">
        <f>+N61</f>
        <v>0</v>
      </c>
      <c r="F61" s="117">
        <f t="shared" si="27"/>
        <v>0</v>
      </c>
      <c r="G61" s="117">
        <f t="shared" si="24"/>
        <v>0</v>
      </c>
      <c r="H61" s="117">
        <v>249769</v>
      </c>
      <c r="I61" s="117">
        <f t="shared" ref="I61:I68" si="31">+C61+D61-E61-F61+G61</f>
        <v>249769</v>
      </c>
      <c r="J61" s="9">
        <f t="shared" si="29"/>
        <v>0</v>
      </c>
      <c r="K61" s="45" t="s">
        <v>82</v>
      </c>
      <c r="L61" s="178">
        <v>0</v>
      </c>
      <c r="M61" s="178">
        <v>0</v>
      </c>
      <c r="N61" s="178">
        <v>0</v>
      </c>
      <c r="O61" s="178">
        <v>0</v>
      </c>
    </row>
    <row r="62" spans="1:16" ht="16.5">
      <c r="A62" s="58" t="str">
        <f t="shared" si="25"/>
        <v>Grace</v>
      </c>
      <c r="B62" s="59" t="s">
        <v>2</v>
      </c>
      <c r="C62" s="181">
        <v>19000</v>
      </c>
      <c r="D62" s="61">
        <f t="shared" si="30"/>
        <v>40000</v>
      </c>
      <c r="E62" s="61">
        <f t="shared" ref="E62:E68" si="32">+N62</f>
        <v>34000</v>
      </c>
      <c r="F62" s="61">
        <f>+M62</f>
        <v>0</v>
      </c>
      <c r="G62" s="61">
        <f t="shared" si="24"/>
        <v>0</v>
      </c>
      <c r="H62" s="181">
        <v>25000</v>
      </c>
      <c r="I62" s="181">
        <f t="shared" si="31"/>
        <v>25000</v>
      </c>
      <c r="J62" s="9">
        <f t="shared" si="29"/>
        <v>0</v>
      </c>
      <c r="K62" s="183" t="s">
        <v>141</v>
      </c>
      <c r="L62" s="178">
        <v>40000</v>
      </c>
      <c r="M62" s="178">
        <v>0</v>
      </c>
      <c r="N62" s="178">
        <v>34000</v>
      </c>
      <c r="O62" s="178">
        <v>0</v>
      </c>
    </row>
    <row r="63" spans="1:16" ht="16.5">
      <c r="A63" s="58" t="str">
        <f t="shared" si="25"/>
        <v>Hurielle</v>
      </c>
      <c r="B63" s="97" t="s">
        <v>152</v>
      </c>
      <c r="C63" s="61">
        <v>12200</v>
      </c>
      <c r="D63" s="61">
        <f t="shared" si="30"/>
        <v>176000</v>
      </c>
      <c r="E63" s="61">
        <f t="shared" si="32"/>
        <v>162500</v>
      </c>
      <c r="F63" s="61">
        <f t="shared" ref="F63:F68" si="33">+M63</f>
        <v>15000</v>
      </c>
      <c r="G63" s="61">
        <f t="shared" si="24"/>
        <v>0</v>
      </c>
      <c r="H63" s="181">
        <v>10700</v>
      </c>
      <c r="I63" s="181">
        <f t="shared" si="31"/>
        <v>10700</v>
      </c>
      <c r="J63" s="9">
        <f t="shared" si="29"/>
        <v>0</v>
      </c>
      <c r="K63" s="45" t="s">
        <v>195</v>
      </c>
      <c r="L63" s="178">
        <v>176000</v>
      </c>
      <c r="M63" s="178">
        <v>15000</v>
      </c>
      <c r="N63" s="178">
        <v>162500</v>
      </c>
      <c r="O63" s="178">
        <v>0</v>
      </c>
    </row>
    <row r="64" spans="1:16" ht="16.5">
      <c r="A64" s="58" t="str">
        <f t="shared" si="25"/>
        <v>IT87</v>
      </c>
      <c r="B64" s="59" t="s">
        <v>4</v>
      </c>
      <c r="C64" s="181">
        <v>118950</v>
      </c>
      <c r="D64" s="61">
        <f t="shared" si="30"/>
        <v>469000</v>
      </c>
      <c r="E64" s="61">
        <f t="shared" si="32"/>
        <v>478400</v>
      </c>
      <c r="F64" s="61">
        <f t="shared" si="33"/>
        <v>30000</v>
      </c>
      <c r="G64" s="61">
        <f t="shared" si="24"/>
        <v>0</v>
      </c>
      <c r="H64" s="181">
        <v>79550</v>
      </c>
      <c r="I64" s="181">
        <f t="shared" si="31"/>
        <v>79550</v>
      </c>
      <c r="J64" s="9">
        <f t="shared" si="29"/>
        <v>0</v>
      </c>
      <c r="K64" s="183" t="s">
        <v>306</v>
      </c>
      <c r="L64" s="178">
        <v>469000</v>
      </c>
      <c r="M64" s="178">
        <v>30000</v>
      </c>
      <c r="N64" s="178">
        <v>478400</v>
      </c>
      <c r="O64" s="178">
        <v>0</v>
      </c>
    </row>
    <row r="65" spans="1:15" ht="16.5">
      <c r="A65" s="58" t="str">
        <f t="shared" si="25"/>
        <v>Merveille</v>
      </c>
      <c r="B65" s="97" t="s">
        <v>313</v>
      </c>
      <c r="C65" s="61">
        <v>6400</v>
      </c>
      <c r="D65" s="61">
        <f t="shared" si="30"/>
        <v>197000</v>
      </c>
      <c r="E65" s="61">
        <f t="shared" si="32"/>
        <v>202500</v>
      </c>
      <c r="F65" s="61">
        <f t="shared" si="33"/>
        <v>0</v>
      </c>
      <c r="G65" s="61">
        <f t="shared" si="24"/>
        <v>0</v>
      </c>
      <c r="H65" s="181">
        <v>900</v>
      </c>
      <c r="I65" s="181">
        <f t="shared" si="31"/>
        <v>900</v>
      </c>
      <c r="J65" s="9">
        <f t="shared" si="29"/>
        <v>0</v>
      </c>
      <c r="K65" s="45" t="s">
        <v>92</v>
      </c>
      <c r="L65" s="178">
        <v>197000</v>
      </c>
      <c r="M65" s="178">
        <v>0</v>
      </c>
      <c r="N65" s="178">
        <v>202500</v>
      </c>
      <c r="O65" s="178">
        <v>0</v>
      </c>
    </row>
    <row r="66" spans="1:15" ht="16.5">
      <c r="A66" s="58" t="str">
        <f t="shared" si="25"/>
        <v>Oracle</v>
      </c>
      <c r="B66" s="97" t="s">
        <v>152</v>
      </c>
      <c r="C66" s="61">
        <v>5925</v>
      </c>
      <c r="D66" s="61">
        <f t="shared" si="30"/>
        <v>687000</v>
      </c>
      <c r="E66" s="61">
        <f t="shared" si="32"/>
        <v>555950</v>
      </c>
      <c r="F66" s="61">
        <f t="shared" si="33"/>
        <v>60000</v>
      </c>
      <c r="G66" s="61">
        <f t="shared" si="24"/>
        <v>0</v>
      </c>
      <c r="H66" s="181">
        <v>76975</v>
      </c>
      <c r="I66" s="181">
        <f t="shared" si="31"/>
        <v>76975</v>
      </c>
      <c r="J66" s="9">
        <f t="shared" si="29"/>
        <v>0</v>
      </c>
      <c r="K66" s="45" t="s">
        <v>293</v>
      </c>
      <c r="L66" s="178">
        <v>687000</v>
      </c>
      <c r="M66" s="178">
        <v>60000</v>
      </c>
      <c r="N66" s="178">
        <v>555950</v>
      </c>
      <c r="O66" s="178">
        <v>0</v>
      </c>
    </row>
    <row r="67" spans="1:15" ht="16.5">
      <c r="A67" s="58" t="str">
        <f t="shared" si="25"/>
        <v>P29</v>
      </c>
      <c r="B67" s="59" t="s">
        <v>4</v>
      </c>
      <c r="C67" s="61">
        <v>297300</v>
      </c>
      <c r="D67" s="61">
        <f t="shared" si="30"/>
        <v>763000</v>
      </c>
      <c r="E67" s="61">
        <f t="shared" si="32"/>
        <v>780900</v>
      </c>
      <c r="F67" s="61">
        <f t="shared" si="33"/>
        <v>40000</v>
      </c>
      <c r="G67" s="61">
        <f t="shared" si="24"/>
        <v>0</v>
      </c>
      <c r="H67" s="181">
        <v>239400</v>
      </c>
      <c r="I67" s="181">
        <f t="shared" si="31"/>
        <v>239400</v>
      </c>
      <c r="J67" s="9">
        <f t="shared" si="29"/>
        <v>0</v>
      </c>
      <c r="K67" s="45" t="s">
        <v>28</v>
      </c>
      <c r="L67" s="178">
        <v>763000</v>
      </c>
      <c r="M67" s="178">
        <v>40000</v>
      </c>
      <c r="N67" s="178">
        <v>780900</v>
      </c>
      <c r="O67" s="178">
        <v>0</v>
      </c>
    </row>
    <row r="68" spans="1:15" ht="16.5">
      <c r="A68" s="58" t="str">
        <f t="shared" si="25"/>
        <v>T73</v>
      </c>
      <c r="B68" s="59" t="s">
        <v>4</v>
      </c>
      <c r="C68" s="61">
        <v>70100</v>
      </c>
      <c r="D68" s="61">
        <f t="shared" si="30"/>
        <v>728000</v>
      </c>
      <c r="E68" s="61">
        <f t="shared" si="32"/>
        <v>767100</v>
      </c>
      <c r="F68" s="61">
        <f t="shared" si="33"/>
        <v>0</v>
      </c>
      <c r="G68" s="61">
        <f t="shared" si="24"/>
        <v>0</v>
      </c>
      <c r="H68" s="181">
        <v>31000</v>
      </c>
      <c r="I68" s="181">
        <f t="shared" si="31"/>
        <v>31000</v>
      </c>
      <c r="J68" s="9">
        <f t="shared" si="29"/>
        <v>0</v>
      </c>
      <c r="K68" s="45" t="s">
        <v>263</v>
      </c>
      <c r="L68" s="178">
        <v>728000</v>
      </c>
      <c r="M68" s="178">
        <v>0</v>
      </c>
      <c r="N68" s="178">
        <v>767100</v>
      </c>
      <c r="O68" s="178">
        <v>0</v>
      </c>
    </row>
    <row r="69" spans="1:15" ht="16.5">
      <c r="A69" s="10" t="s">
        <v>49</v>
      </c>
      <c r="B69" s="11"/>
      <c r="C69" s="12">
        <f t="shared" ref="C69:I69" si="34">SUM(C53:C68)</f>
        <v>13671678</v>
      </c>
      <c r="D69" s="57">
        <f t="shared" si="34"/>
        <v>14099250</v>
      </c>
      <c r="E69" s="57">
        <f t="shared" si="34"/>
        <v>12086593</v>
      </c>
      <c r="F69" s="57">
        <f t="shared" si="34"/>
        <v>14099250</v>
      </c>
      <c r="G69" s="57">
        <f t="shared" si="34"/>
        <v>17502402</v>
      </c>
      <c r="H69" s="57">
        <f t="shared" si="34"/>
        <v>19087487</v>
      </c>
      <c r="I69" s="57">
        <f t="shared" si="34"/>
        <v>19087487</v>
      </c>
      <c r="J69" s="9"/>
      <c r="K69" s="3"/>
      <c r="L69" s="47">
        <f>+SUM(L53:L68)</f>
        <v>14099250</v>
      </c>
      <c r="M69" s="47">
        <f>+SUM(M53:M68)</f>
        <v>14099250</v>
      </c>
      <c r="N69" s="47">
        <f>+SUM(N53:N68)</f>
        <v>12086593</v>
      </c>
      <c r="O69" s="47">
        <f>+SUM(O53:O68)</f>
        <v>17502402</v>
      </c>
    </row>
    <row r="70" spans="1:15" ht="16.5">
      <c r="A70" s="10"/>
      <c r="B70" s="11"/>
      <c r="C70" s="12"/>
      <c r="D70" s="13"/>
      <c r="E70" s="12"/>
      <c r="F70" s="13"/>
      <c r="G70" s="12"/>
      <c r="H70" s="12"/>
      <c r="I70" s="13" t="b">
        <f>I69=D72</f>
        <v>1</v>
      </c>
      <c r="J70" s="9"/>
      <c r="L70" s="5"/>
      <c r="M70" s="5"/>
      <c r="N70" s="5"/>
      <c r="O70" s="5"/>
    </row>
    <row r="71" spans="1:15" ht="16.5">
      <c r="A71" s="10" t="s">
        <v>344</v>
      </c>
      <c r="B71" s="11" t="s">
        <v>163</v>
      </c>
      <c r="C71" s="12" t="s">
        <v>174</v>
      </c>
      <c r="D71" s="12" t="s">
        <v>345</v>
      </c>
      <c r="E71" s="12" t="s">
        <v>50</v>
      </c>
      <c r="F71" s="12"/>
      <c r="G71" s="12">
        <f>+D69-F69</f>
        <v>0</v>
      </c>
      <c r="H71" s="12"/>
      <c r="I71" s="186"/>
    </row>
    <row r="72" spans="1:15" ht="16.5">
      <c r="A72" s="14">
        <f>C69</f>
        <v>13671678</v>
      </c>
      <c r="B72" s="15">
        <f>G69</f>
        <v>17502402</v>
      </c>
      <c r="C72" s="12">
        <f>E69</f>
        <v>12086593</v>
      </c>
      <c r="D72" s="12">
        <f>A72+B72-C72</f>
        <v>19087487</v>
      </c>
      <c r="E72" s="13">
        <f>I69-D72</f>
        <v>0</v>
      </c>
      <c r="F72" s="12"/>
      <c r="G72" s="12"/>
      <c r="H72" s="12"/>
      <c r="I72" s="12"/>
    </row>
    <row r="73" spans="1:15" ht="16.5">
      <c r="A73" s="14"/>
      <c r="B73" s="15"/>
      <c r="C73" s="12"/>
      <c r="D73" s="12"/>
      <c r="E73" s="13"/>
      <c r="F73" s="12"/>
      <c r="G73" s="12"/>
      <c r="H73" s="12"/>
      <c r="I73" s="12"/>
    </row>
    <row r="74" spans="1:15">
      <c r="A74" s="16" t="s">
        <v>51</v>
      </c>
      <c r="B74" s="16"/>
      <c r="C74" s="16"/>
      <c r="D74" s="17"/>
      <c r="E74" s="17"/>
      <c r="F74" s="17"/>
      <c r="G74" s="17"/>
      <c r="H74" s="17"/>
      <c r="I74" s="17"/>
    </row>
    <row r="75" spans="1:15">
      <c r="A75" s="18" t="s">
        <v>346</v>
      </c>
      <c r="B75" s="18"/>
      <c r="C75" s="18"/>
      <c r="D75" s="18"/>
      <c r="E75" s="18"/>
      <c r="F75" s="18"/>
      <c r="G75" s="18"/>
      <c r="H75" s="18"/>
      <c r="I75" s="18"/>
      <c r="J75" s="18"/>
    </row>
    <row r="76" spans="1:15">
      <c r="A76" s="19"/>
      <c r="B76" s="17"/>
      <c r="C76" s="20"/>
      <c r="D76" s="20"/>
      <c r="E76" s="20"/>
      <c r="F76" s="20"/>
      <c r="G76" s="20"/>
      <c r="H76" s="17"/>
      <c r="I76" s="17"/>
    </row>
    <row r="77" spans="1:15">
      <c r="A77" s="166" t="s">
        <v>52</v>
      </c>
      <c r="B77" s="168" t="s">
        <v>53</v>
      </c>
      <c r="C77" s="170" t="s">
        <v>347</v>
      </c>
      <c r="D77" s="171" t="s">
        <v>54</v>
      </c>
      <c r="E77" s="172"/>
      <c r="F77" s="172"/>
      <c r="G77" s="173"/>
      <c r="H77" s="174" t="s">
        <v>55</v>
      </c>
      <c r="I77" s="162" t="s">
        <v>56</v>
      </c>
      <c r="J77" s="185"/>
    </row>
    <row r="78" spans="1:15" ht="25.5">
      <c r="A78" s="167"/>
      <c r="B78" s="169"/>
      <c r="C78" s="22"/>
      <c r="D78" s="21" t="s">
        <v>23</v>
      </c>
      <c r="E78" s="21" t="s">
        <v>24</v>
      </c>
      <c r="F78" s="22" t="s">
        <v>121</v>
      </c>
      <c r="G78" s="21" t="s">
        <v>57</v>
      </c>
      <c r="H78" s="175"/>
      <c r="I78" s="163"/>
      <c r="J78" s="165" t="s">
        <v>348</v>
      </c>
      <c r="K78" s="142"/>
    </row>
    <row r="79" spans="1:15">
      <c r="A79" s="23"/>
      <c r="B79" s="24" t="s">
        <v>58</v>
      </c>
      <c r="C79" s="25"/>
      <c r="D79" s="25"/>
      <c r="E79" s="25"/>
      <c r="F79" s="25"/>
      <c r="G79" s="25"/>
      <c r="H79" s="25"/>
      <c r="I79" s="26"/>
      <c r="J79" s="165"/>
      <c r="K79" s="142"/>
    </row>
    <row r="80" spans="1:15">
      <c r="A80" s="121" t="s">
        <v>106</v>
      </c>
      <c r="B80" s="126" t="str">
        <f t="shared" ref="B80:B92" si="35">A56</f>
        <v>Crépin</v>
      </c>
      <c r="C80" s="32">
        <f t="shared" ref="C80:C92" si="36">+C56</f>
        <v>176120</v>
      </c>
      <c r="D80" s="31"/>
      <c r="E80" s="32">
        <f>+D56</f>
        <v>2015750</v>
      </c>
      <c r="F80" s="32"/>
      <c r="G80" s="32"/>
      <c r="H80" s="55">
        <f t="shared" ref="H80:H92" si="37">+F56</f>
        <v>863750</v>
      </c>
      <c r="I80" s="32">
        <f t="shared" ref="I80:I92" si="38">+E56</f>
        <v>969500</v>
      </c>
      <c r="J80" s="30">
        <f t="shared" ref="J80:J81" si="39">+SUM(C80:G80)-(H80+I80)</f>
        <v>358620</v>
      </c>
      <c r="K80" s="143" t="b">
        <f t="shared" ref="K80:K92" si="40">J80=I56</f>
        <v>1</v>
      </c>
    </row>
    <row r="81" spans="1:11">
      <c r="A81" s="121" t="str">
        <f>+A80</f>
        <v>JANVIER</v>
      </c>
      <c r="B81" s="126" t="str">
        <f t="shared" si="35"/>
        <v>Donald-Roméo</v>
      </c>
      <c r="C81" s="32">
        <f t="shared" si="36"/>
        <v>1405</v>
      </c>
      <c r="D81" s="31"/>
      <c r="E81" s="32">
        <f t="shared" ref="E81:E83" si="41">+D57</f>
        <v>535000</v>
      </c>
      <c r="F81" s="32"/>
      <c r="G81" s="32"/>
      <c r="H81" s="55">
        <f t="shared" si="37"/>
        <v>0</v>
      </c>
      <c r="I81" s="32">
        <f t="shared" si="38"/>
        <v>541750</v>
      </c>
      <c r="J81" s="30">
        <f t="shared" si="39"/>
        <v>-5345</v>
      </c>
      <c r="K81" s="143" t="b">
        <f t="shared" si="40"/>
        <v>1</v>
      </c>
    </row>
    <row r="82" spans="1:11">
      <c r="A82" s="121" t="str">
        <f t="shared" ref="A82:A92" si="42">+A81</f>
        <v>JANVIER</v>
      </c>
      <c r="B82" s="126" t="str">
        <f t="shared" si="35"/>
        <v>Dovi</v>
      </c>
      <c r="C82" s="32">
        <f t="shared" si="36"/>
        <v>15900</v>
      </c>
      <c r="D82" s="31"/>
      <c r="E82" s="32">
        <f t="shared" si="41"/>
        <v>403500</v>
      </c>
      <c r="F82" s="32"/>
      <c r="G82" s="32"/>
      <c r="H82" s="55">
        <f t="shared" si="37"/>
        <v>0</v>
      </c>
      <c r="I82" s="32">
        <f t="shared" si="38"/>
        <v>285500</v>
      </c>
      <c r="J82" s="30">
        <f t="shared" ref="J82" si="43">+SUM(C82:G82)-(H82+I82)</f>
        <v>133900</v>
      </c>
      <c r="K82" s="143" t="b">
        <f t="shared" si="40"/>
        <v>1</v>
      </c>
    </row>
    <row r="83" spans="1:11">
      <c r="A83" s="121" t="str">
        <f t="shared" si="42"/>
        <v>JANVIER</v>
      </c>
      <c r="B83" s="126" t="str">
        <f t="shared" si="35"/>
        <v>Evariste</v>
      </c>
      <c r="C83" s="32">
        <f t="shared" si="36"/>
        <v>13975</v>
      </c>
      <c r="D83" s="31"/>
      <c r="E83" s="32">
        <f t="shared" si="41"/>
        <v>0</v>
      </c>
      <c r="F83" s="32"/>
      <c r="G83" s="32"/>
      <c r="H83" s="55">
        <f t="shared" si="37"/>
        <v>0</v>
      </c>
      <c r="I83" s="32">
        <f t="shared" si="38"/>
        <v>0</v>
      </c>
      <c r="J83" s="30">
        <f t="shared" ref="J83" si="44">+SUM(C83:G83)-(H83+I83)</f>
        <v>13975</v>
      </c>
      <c r="K83" s="143" t="b">
        <f t="shared" si="40"/>
        <v>1</v>
      </c>
    </row>
    <row r="84" spans="1:11">
      <c r="A84" s="121" t="str">
        <f t="shared" si="42"/>
        <v>JANVIER</v>
      </c>
      <c r="B84" s="128" t="str">
        <f t="shared" si="35"/>
        <v>I55S</v>
      </c>
      <c r="C84" s="119">
        <f t="shared" si="36"/>
        <v>233614</v>
      </c>
      <c r="D84" s="122"/>
      <c r="E84" s="119">
        <f>+D60</f>
        <v>0</v>
      </c>
      <c r="F84" s="136"/>
      <c r="G84" s="136"/>
      <c r="H84" s="154">
        <f t="shared" si="37"/>
        <v>0</v>
      </c>
      <c r="I84" s="119">
        <f t="shared" si="38"/>
        <v>0</v>
      </c>
      <c r="J84" s="120">
        <f>+SUM(C84:G84)-(H84+I84)</f>
        <v>233614</v>
      </c>
      <c r="K84" s="143" t="b">
        <f t="shared" si="40"/>
        <v>1</v>
      </c>
    </row>
    <row r="85" spans="1:11">
      <c r="A85" s="121" t="str">
        <f t="shared" si="42"/>
        <v>JANVIER</v>
      </c>
      <c r="B85" s="128" t="str">
        <f t="shared" si="35"/>
        <v>I73X</v>
      </c>
      <c r="C85" s="119">
        <f t="shared" si="36"/>
        <v>249769</v>
      </c>
      <c r="D85" s="122"/>
      <c r="E85" s="119">
        <f>+D61</f>
        <v>0</v>
      </c>
      <c r="F85" s="136"/>
      <c r="G85" s="136"/>
      <c r="H85" s="154">
        <f t="shared" si="37"/>
        <v>0</v>
      </c>
      <c r="I85" s="119">
        <f t="shared" si="38"/>
        <v>0</v>
      </c>
      <c r="J85" s="120">
        <f t="shared" ref="J85:J92" si="45">+SUM(C85:G85)-(H85+I85)</f>
        <v>249769</v>
      </c>
      <c r="K85" s="143" t="b">
        <f t="shared" si="40"/>
        <v>1</v>
      </c>
    </row>
    <row r="86" spans="1:11">
      <c r="A86" s="121" t="str">
        <f t="shared" si="42"/>
        <v>JANVIER</v>
      </c>
      <c r="B86" s="126" t="str">
        <f t="shared" si="35"/>
        <v>Grace</v>
      </c>
      <c r="C86" s="32">
        <f t="shared" si="36"/>
        <v>19000</v>
      </c>
      <c r="D86" s="31"/>
      <c r="E86" s="32">
        <f>+D62</f>
        <v>40000</v>
      </c>
      <c r="F86" s="32"/>
      <c r="G86" s="103"/>
      <c r="H86" s="55">
        <f t="shared" si="37"/>
        <v>0</v>
      </c>
      <c r="I86" s="32">
        <f t="shared" si="38"/>
        <v>34000</v>
      </c>
      <c r="J86" s="30">
        <f t="shared" si="45"/>
        <v>25000</v>
      </c>
      <c r="K86" s="143" t="b">
        <f t="shared" si="40"/>
        <v>1</v>
      </c>
    </row>
    <row r="87" spans="1:11">
      <c r="A87" s="121" t="str">
        <f t="shared" si="42"/>
        <v>JANVIER</v>
      </c>
      <c r="B87" s="126" t="str">
        <f t="shared" si="35"/>
        <v>Hurielle</v>
      </c>
      <c r="C87" s="32">
        <f t="shared" si="36"/>
        <v>12200</v>
      </c>
      <c r="D87" s="31"/>
      <c r="E87" s="32">
        <f t="shared" ref="E87:E92" si="46">+D63</f>
        <v>176000</v>
      </c>
      <c r="F87" s="32"/>
      <c r="G87" s="103"/>
      <c r="H87" s="55">
        <f t="shared" si="37"/>
        <v>15000</v>
      </c>
      <c r="I87" s="32">
        <f t="shared" si="38"/>
        <v>162500</v>
      </c>
      <c r="J87" s="30">
        <f t="shared" si="45"/>
        <v>10700</v>
      </c>
      <c r="K87" s="143" t="b">
        <f t="shared" si="40"/>
        <v>1</v>
      </c>
    </row>
    <row r="88" spans="1:11">
      <c r="A88" s="121" t="str">
        <f t="shared" si="42"/>
        <v>JANVIER</v>
      </c>
      <c r="B88" s="126" t="str">
        <f t="shared" si="35"/>
        <v>IT87</v>
      </c>
      <c r="C88" s="32">
        <f t="shared" si="36"/>
        <v>118950</v>
      </c>
      <c r="D88" s="31"/>
      <c r="E88" s="32">
        <f t="shared" si="46"/>
        <v>469000</v>
      </c>
      <c r="F88" s="32"/>
      <c r="G88" s="103"/>
      <c r="H88" s="55">
        <f t="shared" si="37"/>
        <v>30000</v>
      </c>
      <c r="I88" s="32">
        <f t="shared" si="38"/>
        <v>478400</v>
      </c>
      <c r="J88" s="30">
        <f t="shared" si="45"/>
        <v>79550</v>
      </c>
      <c r="K88" s="143" t="b">
        <f t="shared" si="40"/>
        <v>1</v>
      </c>
    </row>
    <row r="89" spans="1:11">
      <c r="A89" s="121" t="str">
        <f t="shared" si="42"/>
        <v>JANVIER</v>
      </c>
      <c r="B89" s="126" t="str">
        <f t="shared" si="35"/>
        <v>Merveille</v>
      </c>
      <c r="C89" s="32">
        <f t="shared" si="36"/>
        <v>6400</v>
      </c>
      <c r="D89" s="31"/>
      <c r="E89" s="32">
        <f t="shared" si="46"/>
        <v>197000</v>
      </c>
      <c r="F89" s="32"/>
      <c r="G89" s="103"/>
      <c r="H89" s="55">
        <f t="shared" si="37"/>
        <v>0</v>
      </c>
      <c r="I89" s="32">
        <f t="shared" si="38"/>
        <v>202500</v>
      </c>
      <c r="J89" s="30">
        <f t="shared" si="45"/>
        <v>900</v>
      </c>
      <c r="K89" s="143" t="b">
        <f t="shared" si="40"/>
        <v>1</v>
      </c>
    </row>
    <row r="90" spans="1:11">
      <c r="A90" s="121" t="str">
        <f t="shared" si="42"/>
        <v>JANVIER</v>
      </c>
      <c r="B90" s="126" t="str">
        <f t="shared" si="35"/>
        <v>Oracle</v>
      </c>
      <c r="C90" s="32">
        <f t="shared" si="36"/>
        <v>5925</v>
      </c>
      <c r="D90" s="31"/>
      <c r="E90" s="32">
        <f t="shared" si="46"/>
        <v>687000</v>
      </c>
      <c r="F90" s="32"/>
      <c r="G90" s="103"/>
      <c r="H90" s="55">
        <f t="shared" si="37"/>
        <v>60000</v>
      </c>
      <c r="I90" s="32">
        <f t="shared" si="38"/>
        <v>555950</v>
      </c>
      <c r="J90" s="30">
        <f t="shared" si="45"/>
        <v>76975</v>
      </c>
      <c r="K90" s="143" t="b">
        <f t="shared" si="40"/>
        <v>1</v>
      </c>
    </row>
    <row r="91" spans="1:11">
      <c r="A91" s="121" t="str">
        <f t="shared" si="42"/>
        <v>JANVIER</v>
      </c>
      <c r="B91" s="126" t="str">
        <f t="shared" si="35"/>
        <v>P29</v>
      </c>
      <c r="C91" s="32">
        <f t="shared" si="36"/>
        <v>297300</v>
      </c>
      <c r="D91" s="118"/>
      <c r="E91" s="32">
        <f t="shared" si="46"/>
        <v>763000</v>
      </c>
      <c r="F91" s="51"/>
      <c r="G91" s="137"/>
      <c r="H91" s="55">
        <f t="shared" si="37"/>
        <v>40000</v>
      </c>
      <c r="I91" s="32">
        <f t="shared" si="38"/>
        <v>780900</v>
      </c>
      <c r="J91" s="30">
        <f t="shared" si="45"/>
        <v>239400</v>
      </c>
      <c r="K91" s="143" t="b">
        <f t="shared" si="40"/>
        <v>1</v>
      </c>
    </row>
    <row r="92" spans="1:11">
      <c r="A92" s="121" t="str">
        <f t="shared" si="42"/>
        <v>JANVIER</v>
      </c>
      <c r="B92" s="126" t="str">
        <f t="shared" si="35"/>
        <v>T73</v>
      </c>
      <c r="C92" s="32">
        <f t="shared" si="36"/>
        <v>70100</v>
      </c>
      <c r="D92" s="118"/>
      <c r="E92" s="32">
        <f t="shared" si="46"/>
        <v>728000</v>
      </c>
      <c r="F92" s="51"/>
      <c r="G92" s="137"/>
      <c r="H92" s="55">
        <f t="shared" si="37"/>
        <v>0</v>
      </c>
      <c r="I92" s="32">
        <f t="shared" si="38"/>
        <v>767100</v>
      </c>
      <c r="J92" s="30">
        <f t="shared" si="45"/>
        <v>31000</v>
      </c>
      <c r="K92" s="143" t="b">
        <f t="shared" si="40"/>
        <v>1</v>
      </c>
    </row>
    <row r="93" spans="1:11">
      <c r="A93" s="34" t="s">
        <v>59</v>
      </c>
      <c r="B93" s="35"/>
      <c r="C93" s="35"/>
      <c r="D93" s="35"/>
      <c r="E93" s="35"/>
      <c r="F93" s="35"/>
      <c r="G93" s="35"/>
      <c r="H93" s="35"/>
      <c r="I93" s="35"/>
      <c r="J93" s="36"/>
      <c r="K93" s="142"/>
    </row>
    <row r="94" spans="1:11">
      <c r="A94" s="121" t="str">
        <f>A92</f>
        <v>JANVIER</v>
      </c>
      <c r="B94" s="37" t="s">
        <v>60</v>
      </c>
      <c r="C94" s="38">
        <f>+C55</f>
        <v>372754</v>
      </c>
      <c r="D94" s="49"/>
      <c r="E94" s="49">
        <f>D55</f>
        <v>8085000</v>
      </c>
      <c r="F94" s="49"/>
      <c r="G94" s="124"/>
      <c r="H94" s="51">
        <f>+F55</f>
        <v>5090500</v>
      </c>
      <c r="I94" s="125">
        <f>+E55</f>
        <v>1181661</v>
      </c>
      <c r="J94" s="30">
        <f>+SUM(C94:G94)-(H94+I94)</f>
        <v>2185593</v>
      </c>
      <c r="K94" s="143" t="b">
        <f>J94=I55</f>
        <v>1</v>
      </c>
    </row>
    <row r="95" spans="1:11">
      <c r="A95" s="43" t="s">
        <v>61</v>
      </c>
      <c r="B95" s="24"/>
      <c r="C95" s="35"/>
      <c r="D95" s="24"/>
      <c r="E95" s="24"/>
      <c r="F95" s="24"/>
      <c r="G95" s="24"/>
      <c r="H95" s="24"/>
      <c r="I95" s="24"/>
      <c r="J95" s="36"/>
      <c r="K95" s="142"/>
    </row>
    <row r="96" spans="1:11">
      <c r="A96" s="121" t="str">
        <f>+A94</f>
        <v>JANVIER</v>
      </c>
      <c r="B96" s="37" t="s">
        <v>23</v>
      </c>
      <c r="C96" s="124">
        <f>+C53</f>
        <v>2935794</v>
      </c>
      <c r="D96" s="131">
        <f>+G53</f>
        <v>0</v>
      </c>
      <c r="E96" s="49"/>
      <c r="F96" s="49"/>
      <c r="G96" s="49"/>
      <c r="H96" s="51">
        <f>+F53</f>
        <v>2000000</v>
      </c>
      <c r="I96" s="53">
        <f>+E53</f>
        <v>623345</v>
      </c>
      <c r="J96" s="30">
        <f>+SUM(C96:G96)-(H96+I96)</f>
        <v>312449</v>
      </c>
      <c r="K96" s="143" t="b">
        <f>+J96=I53</f>
        <v>1</v>
      </c>
    </row>
    <row r="97" spans="1:16">
      <c r="A97" s="121" t="str">
        <f t="shared" ref="A97" si="47">+A96</f>
        <v>JANVIER</v>
      </c>
      <c r="B97" s="37" t="s">
        <v>63</v>
      </c>
      <c r="C97" s="124">
        <f>+C54</f>
        <v>9142472</v>
      </c>
      <c r="D97" s="49">
        <f>+G54</f>
        <v>17502402</v>
      </c>
      <c r="E97" s="48"/>
      <c r="F97" s="48"/>
      <c r="G97" s="48">
        <f>+D54</f>
        <v>0</v>
      </c>
      <c r="H97" s="32">
        <f>+F54</f>
        <v>6000000</v>
      </c>
      <c r="I97" s="50">
        <f>+E54</f>
        <v>5503487</v>
      </c>
      <c r="J97" s="30">
        <f>+SUM(C97:G97)-(H97+I97)</f>
        <v>15141387</v>
      </c>
      <c r="K97" s="143" t="b">
        <f>+J97=I54</f>
        <v>1</v>
      </c>
    </row>
    <row r="98" spans="1:16" ht="15.75">
      <c r="C98" s="140">
        <f>SUM(C80:C97)</f>
        <v>13671678</v>
      </c>
      <c r="I98" s="139">
        <f>SUM(I80:I97)</f>
        <v>12086593</v>
      </c>
      <c r="J98" s="104">
        <f>+SUM(J80:J97)</f>
        <v>19087487</v>
      </c>
      <c r="K98" s="5" t="b">
        <f>J98=I69</f>
        <v>1</v>
      </c>
    </row>
    <row r="99" spans="1:16" ht="15.75">
      <c r="C99" s="140"/>
      <c r="I99" s="139"/>
      <c r="J99" s="104"/>
    </row>
    <row r="100" spans="1:16" ht="15.75">
      <c r="A100" s="157"/>
      <c r="B100" s="157"/>
      <c r="C100" s="158"/>
      <c r="D100" s="157"/>
      <c r="E100" s="157"/>
      <c r="F100" s="157"/>
      <c r="G100" s="157"/>
      <c r="H100" s="157"/>
      <c r="I100" s="159"/>
      <c r="J100" s="160"/>
      <c r="K100" s="157"/>
      <c r="L100" s="161"/>
      <c r="M100" s="161"/>
      <c r="N100" s="161"/>
      <c r="O100" s="161"/>
      <c r="P100" s="157"/>
    </row>
    <row r="102" spans="1:16" ht="15.75">
      <c r="A102" s="6" t="s">
        <v>35</v>
      </c>
      <c r="B102" s="6" t="s">
        <v>1</v>
      </c>
      <c r="C102" s="6">
        <v>45261</v>
      </c>
      <c r="D102" s="7" t="s">
        <v>36</v>
      </c>
      <c r="E102" s="7" t="s">
        <v>37</v>
      </c>
      <c r="F102" s="7" t="s">
        <v>38</v>
      </c>
      <c r="G102" s="7" t="s">
        <v>39</v>
      </c>
      <c r="H102" s="6">
        <v>45291</v>
      </c>
      <c r="I102" s="7" t="s">
        <v>40</v>
      </c>
      <c r="K102" s="45"/>
      <c r="L102" s="45" t="s">
        <v>41</v>
      </c>
      <c r="M102" s="45" t="s">
        <v>42</v>
      </c>
      <c r="N102" s="45" t="s">
        <v>43</v>
      </c>
      <c r="O102" s="45" t="s">
        <v>44</v>
      </c>
    </row>
    <row r="103" spans="1:16" ht="16.5">
      <c r="A103" s="58" t="str">
        <f>K103</f>
        <v>BCI</v>
      </c>
      <c r="B103" s="59" t="s">
        <v>45</v>
      </c>
      <c r="C103" s="61">
        <v>5869139</v>
      </c>
      <c r="D103" s="61">
        <f>+L103</f>
        <v>0</v>
      </c>
      <c r="E103" s="61">
        <f>+N103</f>
        <v>933345</v>
      </c>
      <c r="F103" s="61">
        <f>+M103</f>
        <v>2000000</v>
      </c>
      <c r="G103" s="61">
        <f t="shared" ref="G103:G118" si="48">+O103</f>
        <v>0</v>
      </c>
      <c r="H103" s="61">
        <v>2935794</v>
      </c>
      <c r="I103" s="61">
        <f>+C103+D103-E103-F103+G103</f>
        <v>2935794</v>
      </c>
      <c r="J103" s="9">
        <f>I103-H103</f>
        <v>0</v>
      </c>
      <c r="K103" s="45" t="s">
        <v>23</v>
      </c>
      <c r="L103" s="178">
        <v>0</v>
      </c>
      <c r="M103" s="178">
        <v>2000000</v>
      </c>
      <c r="N103" s="178">
        <v>933345</v>
      </c>
      <c r="O103" s="178">
        <v>0</v>
      </c>
    </row>
    <row r="104" spans="1:16" ht="16.5">
      <c r="A104" s="58" t="str">
        <f t="shared" ref="A104:A118" si="49">K104</f>
        <v>BCI-Sous Compte</v>
      </c>
      <c r="B104" s="59" t="s">
        <v>45</v>
      </c>
      <c r="C104" s="61">
        <v>18128149</v>
      </c>
      <c r="D104" s="61">
        <f>+L104</f>
        <v>0</v>
      </c>
      <c r="E104" s="61">
        <f t="shared" ref="E104:E109" si="50">+N104</f>
        <v>4985677</v>
      </c>
      <c r="F104" s="61">
        <f t="shared" ref="F104:F111" si="51">+M104</f>
        <v>4000000</v>
      </c>
      <c r="G104" s="61">
        <f t="shared" si="48"/>
        <v>0</v>
      </c>
      <c r="H104" s="61">
        <v>9142472</v>
      </c>
      <c r="I104" s="61">
        <f t="shared" ref="I104:I109" si="52">+C104+D104-E104-F104+G104</f>
        <v>9142472</v>
      </c>
      <c r="J104" s="9">
        <f t="shared" ref="J104:J118" si="53">I104-H104</f>
        <v>0</v>
      </c>
      <c r="K104" s="45" t="s">
        <v>146</v>
      </c>
      <c r="L104" s="178">
        <v>0</v>
      </c>
      <c r="M104" s="178">
        <v>4000000</v>
      </c>
      <c r="N104" s="178">
        <v>4985677</v>
      </c>
      <c r="O104" s="178">
        <v>0</v>
      </c>
    </row>
    <row r="105" spans="1:16" ht="16.5">
      <c r="A105" s="58" t="str">
        <f t="shared" si="49"/>
        <v>Caisse</v>
      </c>
      <c r="B105" s="59" t="s">
        <v>24</v>
      </c>
      <c r="C105" s="61">
        <v>396849</v>
      </c>
      <c r="D105" s="61">
        <f t="shared" ref="D105:D118" si="54">+L105</f>
        <v>6715000</v>
      </c>
      <c r="E105" s="61">
        <f t="shared" si="50"/>
        <v>3387095</v>
      </c>
      <c r="F105" s="61">
        <f t="shared" si="51"/>
        <v>3352000</v>
      </c>
      <c r="G105" s="61">
        <f t="shared" si="48"/>
        <v>0</v>
      </c>
      <c r="H105" s="61">
        <v>372754</v>
      </c>
      <c r="I105" s="61">
        <f t="shared" si="52"/>
        <v>372754</v>
      </c>
      <c r="J105" s="9">
        <f t="shared" si="53"/>
        <v>0</v>
      </c>
      <c r="K105" s="45" t="s">
        <v>24</v>
      </c>
      <c r="L105" s="178">
        <v>6715000</v>
      </c>
      <c r="M105" s="178">
        <v>3352000</v>
      </c>
      <c r="N105" s="178">
        <v>3387095</v>
      </c>
      <c r="O105" s="178">
        <v>0</v>
      </c>
    </row>
    <row r="106" spans="1:16" ht="16.5">
      <c r="A106" s="58" t="str">
        <f t="shared" si="49"/>
        <v>Crépin</v>
      </c>
      <c r="B106" s="59" t="s">
        <v>2</v>
      </c>
      <c r="C106" s="61">
        <v>896120</v>
      </c>
      <c r="D106" s="61">
        <f t="shared" si="54"/>
        <v>405000</v>
      </c>
      <c r="E106" s="61">
        <f t="shared" si="50"/>
        <v>785000</v>
      </c>
      <c r="F106" s="61">
        <f t="shared" si="51"/>
        <v>340000</v>
      </c>
      <c r="G106" s="61">
        <f t="shared" si="48"/>
        <v>0</v>
      </c>
      <c r="H106" s="61">
        <v>176120</v>
      </c>
      <c r="I106" s="61">
        <f t="shared" si="52"/>
        <v>176120</v>
      </c>
      <c r="J106" s="9">
        <f t="shared" si="53"/>
        <v>0</v>
      </c>
      <c r="K106" s="45" t="s">
        <v>46</v>
      </c>
      <c r="L106" s="178">
        <v>405000</v>
      </c>
      <c r="M106" s="178">
        <v>340000</v>
      </c>
      <c r="N106" s="178">
        <v>785000</v>
      </c>
      <c r="O106" s="178">
        <v>0</v>
      </c>
    </row>
    <row r="107" spans="1:16" ht="16.5">
      <c r="A107" s="58" t="str">
        <f t="shared" si="49"/>
        <v>Donald-Roméo</v>
      </c>
      <c r="B107" s="59" t="s">
        <v>152</v>
      </c>
      <c r="C107" s="61">
        <v>180155</v>
      </c>
      <c r="D107" s="61">
        <f t="shared" si="54"/>
        <v>452000</v>
      </c>
      <c r="E107" s="61">
        <f t="shared" si="50"/>
        <v>630750</v>
      </c>
      <c r="F107" s="61">
        <f t="shared" si="51"/>
        <v>0</v>
      </c>
      <c r="G107" s="61">
        <f t="shared" si="48"/>
        <v>0</v>
      </c>
      <c r="H107" s="61">
        <v>1405</v>
      </c>
      <c r="I107" s="61">
        <f t="shared" si="52"/>
        <v>1405</v>
      </c>
      <c r="J107" s="9">
        <f t="shared" si="53"/>
        <v>0</v>
      </c>
      <c r="K107" s="45" t="s">
        <v>292</v>
      </c>
      <c r="L107" s="178">
        <v>452000</v>
      </c>
      <c r="M107" s="178">
        <v>0</v>
      </c>
      <c r="N107" s="178">
        <v>630750</v>
      </c>
      <c r="O107" s="178">
        <v>0</v>
      </c>
    </row>
    <row r="108" spans="1:16" ht="16.5">
      <c r="A108" s="58" t="str">
        <f t="shared" si="49"/>
        <v>Dovi</v>
      </c>
      <c r="B108" s="59" t="s">
        <v>2</v>
      </c>
      <c r="C108" s="61">
        <v>26500</v>
      </c>
      <c r="D108" s="61">
        <f t="shared" si="54"/>
        <v>270000</v>
      </c>
      <c r="E108" s="61">
        <f t="shared" si="50"/>
        <v>30600</v>
      </c>
      <c r="F108" s="61">
        <f t="shared" si="51"/>
        <v>250000</v>
      </c>
      <c r="G108" s="61">
        <f t="shared" si="48"/>
        <v>0</v>
      </c>
      <c r="H108" s="61">
        <v>15900</v>
      </c>
      <c r="I108" s="61">
        <f t="shared" si="52"/>
        <v>15900</v>
      </c>
      <c r="J108" s="9">
        <f t="shared" si="53"/>
        <v>0</v>
      </c>
      <c r="K108" s="45" t="s">
        <v>299</v>
      </c>
      <c r="L108" s="178">
        <v>270000</v>
      </c>
      <c r="M108" s="178">
        <v>250000</v>
      </c>
      <c r="N108" s="178">
        <v>30600</v>
      </c>
      <c r="O108" s="178">
        <v>0</v>
      </c>
    </row>
    <row r="109" spans="1:16" ht="16.5">
      <c r="A109" s="58" t="str">
        <f t="shared" si="49"/>
        <v>Evariste</v>
      </c>
      <c r="B109" s="59" t="s">
        <v>153</v>
      </c>
      <c r="C109" s="61">
        <v>204475</v>
      </c>
      <c r="D109" s="61">
        <f t="shared" si="54"/>
        <v>120000</v>
      </c>
      <c r="E109" s="61">
        <f t="shared" si="50"/>
        <v>250500</v>
      </c>
      <c r="F109" s="61">
        <f t="shared" si="51"/>
        <v>60000</v>
      </c>
      <c r="G109" s="61">
        <f t="shared" si="48"/>
        <v>0</v>
      </c>
      <c r="H109" s="61">
        <v>13975</v>
      </c>
      <c r="I109" s="61">
        <f t="shared" si="52"/>
        <v>13975</v>
      </c>
      <c r="J109" s="9">
        <f t="shared" si="53"/>
        <v>0</v>
      </c>
      <c r="K109" s="45" t="s">
        <v>30</v>
      </c>
      <c r="L109" s="178">
        <v>120000</v>
      </c>
      <c r="M109" s="178">
        <v>60000</v>
      </c>
      <c r="N109" s="178">
        <v>250500</v>
      </c>
      <c r="O109" s="178">
        <v>0</v>
      </c>
    </row>
    <row r="110" spans="1:16" ht="16.5">
      <c r="A110" s="58" t="str">
        <f t="shared" si="49"/>
        <v>I55S</v>
      </c>
      <c r="B110" s="115" t="s">
        <v>4</v>
      </c>
      <c r="C110" s="117">
        <v>233614</v>
      </c>
      <c r="D110" s="117">
        <f t="shared" si="54"/>
        <v>0</v>
      </c>
      <c r="E110" s="117">
        <f>+N110</f>
        <v>0</v>
      </c>
      <c r="F110" s="117">
        <f t="shared" si="51"/>
        <v>0</v>
      </c>
      <c r="G110" s="117">
        <f t="shared" si="48"/>
        <v>0</v>
      </c>
      <c r="H110" s="117">
        <v>233614</v>
      </c>
      <c r="I110" s="117">
        <f>+C110+D110-E110-F110+G110</f>
        <v>233614</v>
      </c>
      <c r="J110" s="9">
        <f t="shared" si="53"/>
        <v>0</v>
      </c>
      <c r="K110" s="45" t="s">
        <v>83</v>
      </c>
      <c r="L110" s="178">
        <v>0</v>
      </c>
      <c r="M110" s="178">
        <v>0</v>
      </c>
      <c r="N110" s="178">
        <v>0</v>
      </c>
      <c r="O110" s="178">
        <v>0</v>
      </c>
    </row>
    <row r="111" spans="1:16" ht="16.5">
      <c r="A111" s="58" t="str">
        <f t="shared" si="49"/>
        <v>I73X</v>
      </c>
      <c r="B111" s="115" t="s">
        <v>4</v>
      </c>
      <c r="C111" s="117">
        <v>249769</v>
      </c>
      <c r="D111" s="117">
        <f t="shared" si="54"/>
        <v>0</v>
      </c>
      <c r="E111" s="117">
        <f>+N111</f>
        <v>0</v>
      </c>
      <c r="F111" s="117">
        <f t="shared" si="51"/>
        <v>0</v>
      </c>
      <c r="G111" s="117">
        <f t="shared" si="48"/>
        <v>0</v>
      </c>
      <c r="H111" s="117">
        <v>249769</v>
      </c>
      <c r="I111" s="117">
        <f t="shared" ref="I111:I118" si="55">+C111+D111-E111-F111+G111</f>
        <v>249769</v>
      </c>
      <c r="J111" s="9">
        <f t="shared" si="53"/>
        <v>0</v>
      </c>
      <c r="K111" s="45" t="s">
        <v>82</v>
      </c>
      <c r="L111" s="178">
        <v>0</v>
      </c>
      <c r="M111" s="178">
        <v>0</v>
      </c>
      <c r="N111" s="178">
        <v>0</v>
      </c>
      <c r="O111" s="178">
        <v>0</v>
      </c>
    </row>
    <row r="112" spans="1:16" ht="16.5">
      <c r="A112" s="58" t="str">
        <f t="shared" si="49"/>
        <v>Grace</v>
      </c>
      <c r="B112" s="59" t="s">
        <v>2</v>
      </c>
      <c r="C112" s="181">
        <v>4000</v>
      </c>
      <c r="D112" s="61">
        <f t="shared" si="54"/>
        <v>40000</v>
      </c>
      <c r="E112" s="61">
        <f t="shared" ref="E112:E118" si="56">+N112</f>
        <v>25000</v>
      </c>
      <c r="F112" s="61">
        <f>+M112</f>
        <v>0</v>
      </c>
      <c r="G112" s="61">
        <f t="shared" si="48"/>
        <v>0</v>
      </c>
      <c r="H112" s="181">
        <v>19000</v>
      </c>
      <c r="I112" s="181">
        <f t="shared" si="55"/>
        <v>19000</v>
      </c>
      <c r="J112" s="9">
        <f t="shared" si="53"/>
        <v>0</v>
      </c>
      <c r="K112" s="183" t="s">
        <v>141</v>
      </c>
      <c r="L112" s="178">
        <v>40000</v>
      </c>
      <c r="M112" s="178">
        <v>0</v>
      </c>
      <c r="N112" s="178">
        <v>25000</v>
      </c>
      <c r="O112" s="178">
        <v>0</v>
      </c>
    </row>
    <row r="113" spans="1:15" ht="16.5">
      <c r="A113" s="58" t="str">
        <f t="shared" si="49"/>
        <v>Hurielle</v>
      </c>
      <c r="B113" s="97" t="s">
        <v>152</v>
      </c>
      <c r="C113" s="61">
        <v>169200</v>
      </c>
      <c r="D113" s="61">
        <f t="shared" si="54"/>
        <v>20000</v>
      </c>
      <c r="E113" s="61">
        <f t="shared" si="56"/>
        <v>177000</v>
      </c>
      <c r="F113" s="61">
        <f t="shared" ref="F113:F118" si="57">+M113</f>
        <v>0</v>
      </c>
      <c r="G113" s="61">
        <f t="shared" si="48"/>
        <v>0</v>
      </c>
      <c r="H113" s="181">
        <v>12200</v>
      </c>
      <c r="I113" s="181">
        <f t="shared" si="55"/>
        <v>12200</v>
      </c>
      <c r="J113" s="9">
        <f t="shared" si="53"/>
        <v>0</v>
      </c>
      <c r="K113" s="45" t="s">
        <v>195</v>
      </c>
      <c r="L113" s="178">
        <v>20000</v>
      </c>
      <c r="M113" s="178"/>
      <c r="N113" s="178">
        <v>177000</v>
      </c>
      <c r="O113" s="178">
        <v>0</v>
      </c>
    </row>
    <row r="114" spans="1:15" ht="16.5">
      <c r="A114" s="58" t="str">
        <f t="shared" si="49"/>
        <v>IT87</v>
      </c>
      <c r="B114" s="59" t="s">
        <v>4</v>
      </c>
      <c r="C114" s="181">
        <v>-4350</v>
      </c>
      <c r="D114" s="61">
        <f t="shared" si="54"/>
        <v>536000</v>
      </c>
      <c r="E114" s="61">
        <f t="shared" si="56"/>
        <v>357700</v>
      </c>
      <c r="F114" s="61">
        <f t="shared" si="57"/>
        <v>55000</v>
      </c>
      <c r="G114" s="61">
        <f t="shared" si="48"/>
        <v>0</v>
      </c>
      <c r="H114" s="181">
        <v>118950</v>
      </c>
      <c r="I114" s="181">
        <f t="shared" si="55"/>
        <v>118950</v>
      </c>
      <c r="J114" s="9">
        <f t="shared" si="53"/>
        <v>0</v>
      </c>
      <c r="K114" s="183" t="s">
        <v>306</v>
      </c>
      <c r="L114" s="178">
        <v>536000</v>
      </c>
      <c r="M114" s="178">
        <v>55000</v>
      </c>
      <c r="N114" s="178">
        <v>357700</v>
      </c>
      <c r="O114" s="178">
        <v>0</v>
      </c>
    </row>
    <row r="115" spans="1:15" ht="16.5">
      <c r="A115" s="58" t="str">
        <f t="shared" si="49"/>
        <v>Merveille</v>
      </c>
      <c r="B115" s="97" t="s">
        <v>313</v>
      </c>
      <c r="C115" s="61">
        <v>7400</v>
      </c>
      <c r="D115" s="61">
        <f t="shared" si="54"/>
        <v>20000</v>
      </c>
      <c r="E115" s="61">
        <f t="shared" si="56"/>
        <v>21000</v>
      </c>
      <c r="F115" s="61">
        <f t="shared" si="57"/>
        <v>0</v>
      </c>
      <c r="G115" s="61">
        <f t="shared" si="48"/>
        <v>0</v>
      </c>
      <c r="H115" s="181">
        <v>6400</v>
      </c>
      <c r="I115" s="181">
        <f t="shared" si="55"/>
        <v>6400</v>
      </c>
      <c r="J115" s="9">
        <f t="shared" si="53"/>
        <v>0</v>
      </c>
      <c r="K115" s="45" t="s">
        <v>92</v>
      </c>
      <c r="L115" s="178">
        <v>20000</v>
      </c>
      <c r="M115" s="178">
        <v>0</v>
      </c>
      <c r="N115" s="178">
        <v>21000</v>
      </c>
      <c r="O115" s="178">
        <v>0</v>
      </c>
    </row>
    <row r="116" spans="1:15" ht="16.5">
      <c r="A116" s="58" t="str">
        <f t="shared" si="49"/>
        <v>Oracle</v>
      </c>
      <c r="B116" s="97" t="s">
        <v>152</v>
      </c>
      <c r="C116" s="61">
        <v>188725</v>
      </c>
      <c r="D116" s="61">
        <f t="shared" si="54"/>
        <v>273000</v>
      </c>
      <c r="E116" s="61">
        <f t="shared" si="56"/>
        <v>455800</v>
      </c>
      <c r="F116" s="61">
        <f t="shared" si="57"/>
        <v>0</v>
      </c>
      <c r="G116" s="61">
        <f t="shared" si="48"/>
        <v>0</v>
      </c>
      <c r="H116" s="181">
        <v>5925</v>
      </c>
      <c r="I116" s="181">
        <f t="shared" si="55"/>
        <v>5925</v>
      </c>
      <c r="J116" s="9">
        <f t="shared" si="53"/>
        <v>0</v>
      </c>
      <c r="K116" s="45" t="s">
        <v>293</v>
      </c>
      <c r="L116" s="178">
        <v>273000</v>
      </c>
      <c r="M116" s="178">
        <v>0</v>
      </c>
      <c r="N116" s="178">
        <v>455800</v>
      </c>
      <c r="O116" s="178">
        <v>0</v>
      </c>
    </row>
    <row r="117" spans="1:15" ht="16.5">
      <c r="A117" s="58" t="str">
        <f t="shared" si="49"/>
        <v>P29</v>
      </c>
      <c r="B117" s="59" t="s">
        <v>4</v>
      </c>
      <c r="C117" s="61">
        <v>323500</v>
      </c>
      <c r="D117" s="61">
        <f t="shared" si="54"/>
        <v>1045000</v>
      </c>
      <c r="E117" s="61">
        <f t="shared" si="56"/>
        <v>771200</v>
      </c>
      <c r="F117" s="61">
        <f t="shared" si="57"/>
        <v>300000</v>
      </c>
      <c r="G117" s="61">
        <f t="shared" si="48"/>
        <v>0</v>
      </c>
      <c r="H117" s="181">
        <v>297300</v>
      </c>
      <c r="I117" s="181">
        <f t="shared" si="55"/>
        <v>297300</v>
      </c>
      <c r="J117" s="9">
        <f t="shared" si="53"/>
        <v>0</v>
      </c>
      <c r="K117" s="45" t="s">
        <v>28</v>
      </c>
      <c r="L117" s="178">
        <v>1045000</v>
      </c>
      <c r="M117" s="178">
        <v>300000</v>
      </c>
      <c r="N117" s="178">
        <v>771200</v>
      </c>
      <c r="O117" s="178">
        <v>0</v>
      </c>
    </row>
    <row r="118" spans="1:15" ht="16.5">
      <c r="A118" s="58" t="str">
        <f t="shared" si="49"/>
        <v>T73</v>
      </c>
      <c r="B118" s="59" t="s">
        <v>4</v>
      </c>
      <c r="C118" s="61">
        <v>134000</v>
      </c>
      <c r="D118" s="61">
        <f t="shared" si="54"/>
        <v>511000</v>
      </c>
      <c r="E118" s="61">
        <f t="shared" si="56"/>
        <v>524900</v>
      </c>
      <c r="F118" s="61">
        <f t="shared" si="57"/>
        <v>50000</v>
      </c>
      <c r="G118" s="61">
        <f t="shared" si="48"/>
        <v>0</v>
      </c>
      <c r="H118" s="181">
        <v>70100</v>
      </c>
      <c r="I118" s="181">
        <f t="shared" si="55"/>
        <v>70100</v>
      </c>
      <c r="J118" s="9">
        <f t="shared" si="53"/>
        <v>0</v>
      </c>
      <c r="K118" s="45" t="s">
        <v>263</v>
      </c>
      <c r="L118" s="178">
        <v>511000</v>
      </c>
      <c r="M118" s="178">
        <v>50000</v>
      </c>
      <c r="N118" s="178">
        <v>524900</v>
      </c>
      <c r="O118" s="178">
        <v>0</v>
      </c>
    </row>
    <row r="119" spans="1:15" ht="16.5">
      <c r="A119" s="10" t="s">
        <v>49</v>
      </c>
      <c r="B119" s="11"/>
      <c r="C119" s="12">
        <f t="shared" ref="C119:I119" si="58">SUM(C103:C118)</f>
        <v>27007245</v>
      </c>
      <c r="D119" s="57">
        <f t="shared" si="58"/>
        <v>10407000</v>
      </c>
      <c r="E119" s="57">
        <f t="shared" si="58"/>
        <v>13335567</v>
      </c>
      <c r="F119" s="57">
        <f t="shared" si="58"/>
        <v>10407000</v>
      </c>
      <c r="G119" s="57">
        <f t="shared" si="58"/>
        <v>0</v>
      </c>
      <c r="H119" s="57">
        <f t="shared" si="58"/>
        <v>13671678</v>
      </c>
      <c r="I119" s="57">
        <f t="shared" si="58"/>
        <v>13671678</v>
      </c>
      <c r="J119" s="9"/>
      <c r="K119" s="3"/>
      <c r="L119" s="47">
        <f>+SUM(L103:L118)</f>
        <v>10407000</v>
      </c>
      <c r="M119" s="47">
        <f>+SUM(M103:M118)</f>
        <v>10407000</v>
      </c>
      <c r="N119" s="47">
        <f>+SUM(N103:N118)</f>
        <v>13335567</v>
      </c>
      <c r="O119" s="47">
        <f>+SUM(O103:O118)</f>
        <v>0</v>
      </c>
    </row>
    <row r="120" spans="1:15" ht="16.5">
      <c r="A120" s="10"/>
      <c r="B120" s="11"/>
      <c r="C120" s="12"/>
      <c r="D120" s="13"/>
      <c r="E120" s="12"/>
      <c r="F120" s="13"/>
      <c r="G120" s="12"/>
      <c r="H120" s="12"/>
      <c r="I120" s="13" t="b">
        <f>I119=D122</f>
        <v>1</v>
      </c>
      <c r="J120" s="9"/>
      <c r="L120" s="5"/>
      <c r="M120" s="5"/>
      <c r="N120" s="5"/>
      <c r="O120" s="5"/>
    </row>
    <row r="121" spans="1:15" ht="16.5">
      <c r="A121" s="10" t="s">
        <v>336</v>
      </c>
      <c r="B121" s="11" t="s">
        <v>163</v>
      </c>
      <c r="C121" s="12" t="s">
        <v>164</v>
      </c>
      <c r="D121" s="12" t="s">
        <v>337</v>
      </c>
      <c r="E121" s="12" t="s">
        <v>50</v>
      </c>
      <c r="F121" s="12"/>
      <c r="G121" s="12">
        <f>+D119-F119</f>
        <v>0</v>
      </c>
      <c r="H121" s="12"/>
      <c r="I121" s="186"/>
    </row>
    <row r="122" spans="1:15" ht="16.5">
      <c r="A122" s="14">
        <f>C119</f>
        <v>27007245</v>
      </c>
      <c r="B122" s="15">
        <f>G119</f>
        <v>0</v>
      </c>
      <c r="C122" s="12">
        <f>E119</f>
        <v>13335567</v>
      </c>
      <c r="D122" s="12">
        <f>A122+B122-C122</f>
        <v>13671678</v>
      </c>
      <c r="E122" s="13">
        <f>I119-D122</f>
        <v>0</v>
      </c>
      <c r="F122" s="12"/>
      <c r="G122" s="12"/>
      <c r="H122" s="12"/>
      <c r="I122" s="12"/>
    </row>
    <row r="123" spans="1:15" ht="16.5">
      <c r="A123" s="14"/>
      <c r="B123" s="15"/>
      <c r="C123" s="12"/>
      <c r="D123" s="12"/>
      <c r="E123" s="13"/>
      <c r="F123" s="12"/>
      <c r="G123" s="12"/>
      <c r="H123" s="12"/>
      <c r="I123" s="12"/>
    </row>
    <row r="124" spans="1:15">
      <c r="A124" s="16" t="s">
        <v>51</v>
      </c>
      <c r="B124" s="16"/>
      <c r="C124" s="16"/>
      <c r="D124" s="17"/>
      <c r="E124" s="17"/>
      <c r="F124" s="17"/>
      <c r="G124" s="17"/>
      <c r="H124" s="17"/>
      <c r="I124" s="17"/>
    </row>
    <row r="125" spans="1:15">
      <c r="A125" s="18" t="s">
        <v>338</v>
      </c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5">
      <c r="A126" s="19"/>
      <c r="B126" s="17"/>
      <c r="C126" s="20"/>
      <c r="D126" s="20"/>
      <c r="E126" s="20"/>
      <c r="F126" s="20"/>
      <c r="G126" s="20"/>
      <c r="H126" s="17"/>
      <c r="I126" s="17"/>
    </row>
    <row r="127" spans="1:15">
      <c r="A127" s="166" t="s">
        <v>52</v>
      </c>
      <c r="B127" s="168" t="s">
        <v>53</v>
      </c>
      <c r="C127" s="170" t="s">
        <v>339</v>
      </c>
      <c r="D127" s="171" t="s">
        <v>54</v>
      </c>
      <c r="E127" s="172"/>
      <c r="F127" s="172"/>
      <c r="G127" s="173"/>
      <c r="H127" s="174" t="s">
        <v>55</v>
      </c>
      <c r="I127" s="162" t="s">
        <v>56</v>
      </c>
      <c r="J127" s="185"/>
    </row>
    <row r="128" spans="1:15" ht="25.5">
      <c r="A128" s="167"/>
      <c r="B128" s="169"/>
      <c r="C128" s="22"/>
      <c r="D128" s="21" t="s">
        <v>23</v>
      </c>
      <c r="E128" s="21" t="s">
        <v>24</v>
      </c>
      <c r="F128" s="22" t="s">
        <v>121</v>
      </c>
      <c r="G128" s="21" t="s">
        <v>57</v>
      </c>
      <c r="H128" s="175"/>
      <c r="I128" s="163"/>
      <c r="J128" s="165" t="s">
        <v>342</v>
      </c>
      <c r="K128" s="142"/>
    </row>
    <row r="129" spans="1:11">
      <c r="A129" s="23"/>
      <c r="B129" s="24" t="s">
        <v>58</v>
      </c>
      <c r="C129" s="25"/>
      <c r="D129" s="25"/>
      <c r="E129" s="25"/>
      <c r="F129" s="25"/>
      <c r="G129" s="25"/>
      <c r="H129" s="25"/>
      <c r="I129" s="26"/>
      <c r="J129" s="165"/>
      <c r="K129" s="142"/>
    </row>
    <row r="130" spans="1:11">
      <c r="A130" s="121" t="s">
        <v>101</v>
      </c>
      <c r="B130" s="126" t="str">
        <f t="shared" ref="B130:B142" si="59">A106</f>
        <v>Crépin</v>
      </c>
      <c r="C130" s="32">
        <f t="shared" ref="C130:C142" si="60">+C106</f>
        <v>896120</v>
      </c>
      <c r="D130" s="31"/>
      <c r="E130" s="32">
        <f>+D106</f>
        <v>405000</v>
      </c>
      <c r="F130" s="32"/>
      <c r="G130" s="32"/>
      <c r="H130" s="55">
        <f t="shared" ref="H130:H142" si="61">+F106</f>
        <v>340000</v>
      </c>
      <c r="I130" s="32">
        <f t="shared" ref="I130:I142" si="62">+E106</f>
        <v>785000</v>
      </c>
      <c r="J130" s="30">
        <f t="shared" ref="J130:J131" si="63">+SUM(C130:G130)-(H130+I130)</f>
        <v>176120</v>
      </c>
      <c r="K130" s="143" t="b">
        <f t="shared" ref="K130:K142" si="64">J130=I106</f>
        <v>1</v>
      </c>
    </row>
    <row r="131" spans="1:11">
      <c r="A131" s="121" t="str">
        <f>+A130</f>
        <v>DECEMBRE</v>
      </c>
      <c r="B131" s="126" t="str">
        <f t="shared" si="59"/>
        <v>Donald-Roméo</v>
      </c>
      <c r="C131" s="32">
        <f t="shared" si="60"/>
        <v>180155</v>
      </c>
      <c r="D131" s="31"/>
      <c r="E131" s="32">
        <f t="shared" ref="E131:E133" si="65">+D107</f>
        <v>452000</v>
      </c>
      <c r="F131" s="32"/>
      <c r="G131" s="32"/>
      <c r="H131" s="55">
        <f t="shared" si="61"/>
        <v>0</v>
      </c>
      <c r="I131" s="32">
        <f t="shared" si="62"/>
        <v>630750</v>
      </c>
      <c r="J131" s="30">
        <f t="shared" si="63"/>
        <v>1405</v>
      </c>
      <c r="K131" s="143" t="b">
        <f t="shared" si="64"/>
        <v>1</v>
      </c>
    </row>
    <row r="132" spans="1:11">
      <c r="A132" s="121" t="str">
        <f t="shared" ref="A132:A142" si="66">+A131</f>
        <v>DECEMBRE</v>
      </c>
      <c r="B132" s="126" t="str">
        <f t="shared" si="59"/>
        <v>Dovi</v>
      </c>
      <c r="C132" s="32">
        <f t="shared" si="60"/>
        <v>26500</v>
      </c>
      <c r="D132" s="31"/>
      <c r="E132" s="32">
        <f t="shared" si="65"/>
        <v>270000</v>
      </c>
      <c r="F132" s="32"/>
      <c r="G132" s="32"/>
      <c r="H132" s="55">
        <f t="shared" si="61"/>
        <v>250000</v>
      </c>
      <c r="I132" s="32">
        <f t="shared" si="62"/>
        <v>30600</v>
      </c>
      <c r="J132" s="30">
        <f t="shared" ref="J132" si="67">+SUM(C132:G132)-(H132+I132)</f>
        <v>15900</v>
      </c>
      <c r="K132" s="143" t="b">
        <f t="shared" si="64"/>
        <v>1</v>
      </c>
    </row>
    <row r="133" spans="1:11">
      <c r="A133" s="121" t="str">
        <f t="shared" si="66"/>
        <v>DECEMBRE</v>
      </c>
      <c r="B133" s="126" t="str">
        <f t="shared" si="59"/>
        <v>Evariste</v>
      </c>
      <c r="C133" s="32">
        <f t="shared" si="60"/>
        <v>204475</v>
      </c>
      <c r="D133" s="31"/>
      <c r="E133" s="32">
        <f t="shared" si="65"/>
        <v>120000</v>
      </c>
      <c r="F133" s="32"/>
      <c r="G133" s="32"/>
      <c r="H133" s="55">
        <f t="shared" si="61"/>
        <v>60000</v>
      </c>
      <c r="I133" s="32">
        <f t="shared" si="62"/>
        <v>250500</v>
      </c>
      <c r="J133" s="30">
        <f t="shared" ref="J133" si="68">+SUM(C133:G133)-(H133+I133)</f>
        <v>13975</v>
      </c>
      <c r="K133" s="143" t="b">
        <f t="shared" si="64"/>
        <v>1</v>
      </c>
    </row>
    <row r="134" spans="1:11">
      <c r="A134" s="121" t="str">
        <f t="shared" si="66"/>
        <v>DECEMBRE</v>
      </c>
      <c r="B134" s="128" t="str">
        <f t="shared" si="59"/>
        <v>I55S</v>
      </c>
      <c r="C134" s="119">
        <f t="shared" si="60"/>
        <v>233614</v>
      </c>
      <c r="D134" s="122"/>
      <c r="E134" s="119">
        <f>+D110</f>
        <v>0</v>
      </c>
      <c r="F134" s="136"/>
      <c r="G134" s="136"/>
      <c r="H134" s="154">
        <f t="shared" si="61"/>
        <v>0</v>
      </c>
      <c r="I134" s="119">
        <f t="shared" si="62"/>
        <v>0</v>
      </c>
      <c r="J134" s="120">
        <f>+SUM(C134:G134)-(H134+I134)</f>
        <v>233614</v>
      </c>
      <c r="K134" s="143" t="b">
        <f t="shared" si="64"/>
        <v>1</v>
      </c>
    </row>
    <row r="135" spans="1:11">
      <c r="A135" s="121" t="str">
        <f t="shared" si="66"/>
        <v>DECEMBRE</v>
      </c>
      <c r="B135" s="128" t="str">
        <f t="shared" si="59"/>
        <v>I73X</v>
      </c>
      <c r="C135" s="119">
        <f t="shared" si="60"/>
        <v>249769</v>
      </c>
      <c r="D135" s="122"/>
      <c r="E135" s="119">
        <f>+D111</f>
        <v>0</v>
      </c>
      <c r="F135" s="136"/>
      <c r="G135" s="136"/>
      <c r="H135" s="154">
        <f t="shared" si="61"/>
        <v>0</v>
      </c>
      <c r="I135" s="119">
        <f t="shared" si="62"/>
        <v>0</v>
      </c>
      <c r="J135" s="120">
        <f t="shared" ref="J135:J142" si="69">+SUM(C135:G135)-(H135+I135)</f>
        <v>249769</v>
      </c>
      <c r="K135" s="143" t="b">
        <f t="shared" si="64"/>
        <v>1</v>
      </c>
    </row>
    <row r="136" spans="1:11">
      <c r="A136" s="121" t="str">
        <f t="shared" si="66"/>
        <v>DECEMBRE</v>
      </c>
      <c r="B136" s="126" t="str">
        <f t="shared" si="59"/>
        <v>Grace</v>
      </c>
      <c r="C136" s="32">
        <f t="shared" si="60"/>
        <v>4000</v>
      </c>
      <c r="D136" s="31"/>
      <c r="E136" s="32">
        <f>+D112</f>
        <v>40000</v>
      </c>
      <c r="F136" s="32"/>
      <c r="G136" s="103"/>
      <c r="H136" s="55">
        <f t="shared" si="61"/>
        <v>0</v>
      </c>
      <c r="I136" s="32">
        <f t="shared" si="62"/>
        <v>25000</v>
      </c>
      <c r="J136" s="30">
        <f t="shared" si="69"/>
        <v>19000</v>
      </c>
      <c r="K136" s="143" t="b">
        <f t="shared" si="64"/>
        <v>1</v>
      </c>
    </row>
    <row r="137" spans="1:11">
      <c r="A137" s="121" t="str">
        <f t="shared" si="66"/>
        <v>DECEMBRE</v>
      </c>
      <c r="B137" s="126" t="str">
        <f t="shared" si="59"/>
        <v>Hurielle</v>
      </c>
      <c r="C137" s="32">
        <f t="shared" si="60"/>
        <v>169200</v>
      </c>
      <c r="D137" s="31"/>
      <c r="E137" s="32">
        <f t="shared" ref="E137:E142" si="70">+D113</f>
        <v>20000</v>
      </c>
      <c r="F137" s="32"/>
      <c r="G137" s="103"/>
      <c r="H137" s="55">
        <f t="shared" si="61"/>
        <v>0</v>
      </c>
      <c r="I137" s="32">
        <f t="shared" si="62"/>
        <v>177000</v>
      </c>
      <c r="J137" s="30">
        <f t="shared" si="69"/>
        <v>12200</v>
      </c>
      <c r="K137" s="143" t="b">
        <f t="shared" si="64"/>
        <v>1</v>
      </c>
    </row>
    <row r="138" spans="1:11">
      <c r="A138" s="121" t="str">
        <f t="shared" si="66"/>
        <v>DECEMBRE</v>
      </c>
      <c r="B138" s="126" t="str">
        <f t="shared" si="59"/>
        <v>IT87</v>
      </c>
      <c r="C138" s="32">
        <f t="shared" si="60"/>
        <v>-4350</v>
      </c>
      <c r="D138" s="31"/>
      <c r="E138" s="32">
        <f t="shared" si="70"/>
        <v>536000</v>
      </c>
      <c r="F138" s="32"/>
      <c r="G138" s="103"/>
      <c r="H138" s="55">
        <f t="shared" si="61"/>
        <v>55000</v>
      </c>
      <c r="I138" s="32">
        <f t="shared" si="62"/>
        <v>357700</v>
      </c>
      <c r="J138" s="30">
        <f t="shared" si="69"/>
        <v>118950</v>
      </c>
      <c r="K138" s="143" t="b">
        <f t="shared" si="64"/>
        <v>1</v>
      </c>
    </row>
    <row r="139" spans="1:11">
      <c r="A139" s="121" t="str">
        <f t="shared" si="66"/>
        <v>DECEMBRE</v>
      </c>
      <c r="B139" s="126" t="str">
        <f t="shared" si="59"/>
        <v>Merveille</v>
      </c>
      <c r="C139" s="32">
        <f t="shared" si="60"/>
        <v>7400</v>
      </c>
      <c r="D139" s="31"/>
      <c r="E139" s="32">
        <f t="shared" si="70"/>
        <v>20000</v>
      </c>
      <c r="F139" s="32"/>
      <c r="G139" s="103"/>
      <c r="H139" s="55">
        <f t="shared" si="61"/>
        <v>0</v>
      </c>
      <c r="I139" s="32">
        <f t="shared" si="62"/>
        <v>21000</v>
      </c>
      <c r="J139" s="30">
        <f t="shared" si="69"/>
        <v>6400</v>
      </c>
      <c r="K139" s="143" t="b">
        <f t="shared" si="64"/>
        <v>1</v>
      </c>
    </row>
    <row r="140" spans="1:11">
      <c r="A140" s="121" t="str">
        <f t="shared" si="66"/>
        <v>DECEMBRE</v>
      </c>
      <c r="B140" s="126" t="str">
        <f t="shared" si="59"/>
        <v>Oracle</v>
      </c>
      <c r="C140" s="32">
        <f t="shared" si="60"/>
        <v>188725</v>
      </c>
      <c r="D140" s="31"/>
      <c r="E140" s="32">
        <f t="shared" si="70"/>
        <v>273000</v>
      </c>
      <c r="F140" s="32"/>
      <c r="G140" s="103"/>
      <c r="H140" s="55">
        <f t="shared" si="61"/>
        <v>0</v>
      </c>
      <c r="I140" s="32">
        <f t="shared" si="62"/>
        <v>455800</v>
      </c>
      <c r="J140" s="30">
        <f t="shared" si="69"/>
        <v>5925</v>
      </c>
      <c r="K140" s="143" t="b">
        <f t="shared" si="64"/>
        <v>1</v>
      </c>
    </row>
    <row r="141" spans="1:11">
      <c r="A141" s="121" t="str">
        <f t="shared" si="66"/>
        <v>DECEMBRE</v>
      </c>
      <c r="B141" s="126" t="str">
        <f t="shared" si="59"/>
        <v>P29</v>
      </c>
      <c r="C141" s="32">
        <f t="shared" si="60"/>
        <v>323500</v>
      </c>
      <c r="D141" s="118"/>
      <c r="E141" s="32">
        <f t="shared" si="70"/>
        <v>1045000</v>
      </c>
      <c r="F141" s="51"/>
      <c r="G141" s="137"/>
      <c r="H141" s="55">
        <f t="shared" si="61"/>
        <v>300000</v>
      </c>
      <c r="I141" s="32">
        <f t="shared" si="62"/>
        <v>771200</v>
      </c>
      <c r="J141" s="30">
        <f t="shared" si="69"/>
        <v>297300</v>
      </c>
      <c r="K141" s="143" t="b">
        <f t="shared" si="64"/>
        <v>1</v>
      </c>
    </row>
    <row r="142" spans="1:11">
      <c r="A142" s="121" t="str">
        <f t="shared" si="66"/>
        <v>DECEMBRE</v>
      </c>
      <c r="B142" s="126" t="str">
        <f t="shared" si="59"/>
        <v>T73</v>
      </c>
      <c r="C142" s="32">
        <f t="shared" si="60"/>
        <v>134000</v>
      </c>
      <c r="D142" s="118"/>
      <c r="E142" s="32">
        <f t="shared" si="70"/>
        <v>511000</v>
      </c>
      <c r="F142" s="51"/>
      <c r="G142" s="137"/>
      <c r="H142" s="55">
        <f t="shared" si="61"/>
        <v>50000</v>
      </c>
      <c r="I142" s="32">
        <f t="shared" si="62"/>
        <v>524900</v>
      </c>
      <c r="J142" s="30">
        <f t="shared" si="69"/>
        <v>70100</v>
      </c>
      <c r="K142" s="143" t="b">
        <f t="shared" si="64"/>
        <v>1</v>
      </c>
    </row>
    <row r="143" spans="1:11">
      <c r="A143" s="34" t="s">
        <v>59</v>
      </c>
      <c r="B143" s="35"/>
      <c r="C143" s="35"/>
      <c r="D143" s="35"/>
      <c r="E143" s="35"/>
      <c r="F143" s="35"/>
      <c r="G143" s="35"/>
      <c r="H143" s="35"/>
      <c r="I143" s="35"/>
      <c r="J143" s="36"/>
      <c r="K143" s="142"/>
    </row>
    <row r="144" spans="1:11">
      <c r="A144" s="121" t="str">
        <f>A142</f>
        <v>DECEMBRE</v>
      </c>
      <c r="B144" s="37" t="s">
        <v>60</v>
      </c>
      <c r="C144" s="38">
        <f>+C105</f>
        <v>396849</v>
      </c>
      <c r="D144" s="49"/>
      <c r="E144" s="49">
        <f>D105</f>
        <v>6715000</v>
      </c>
      <c r="F144" s="49"/>
      <c r="G144" s="124"/>
      <c r="H144" s="51">
        <f>+F105</f>
        <v>3352000</v>
      </c>
      <c r="I144" s="125">
        <f>+E105</f>
        <v>3387095</v>
      </c>
      <c r="J144" s="30">
        <f>+SUM(C144:G144)-(H144+I144)</f>
        <v>372754</v>
      </c>
      <c r="K144" s="143" t="b">
        <f>J144=I105</f>
        <v>1</v>
      </c>
    </row>
    <row r="145" spans="1:16">
      <c r="A145" s="43" t="s">
        <v>61</v>
      </c>
      <c r="B145" s="24"/>
      <c r="C145" s="35"/>
      <c r="D145" s="24"/>
      <c r="E145" s="24"/>
      <c r="F145" s="24"/>
      <c r="G145" s="24"/>
      <c r="H145" s="24"/>
      <c r="I145" s="24"/>
      <c r="J145" s="36"/>
      <c r="K145" s="142"/>
    </row>
    <row r="146" spans="1:16">
      <c r="A146" s="121" t="str">
        <f>+A144</f>
        <v>DECEMBRE</v>
      </c>
      <c r="B146" s="37" t="s">
        <v>23</v>
      </c>
      <c r="C146" s="124">
        <f>+C103</f>
        <v>5869139</v>
      </c>
      <c r="D146" s="131">
        <f>+G103</f>
        <v>0</v>
      </c>
      <c r="E146" s="49"/>
      <c r="F146" s="49"/>
      <c r="G146" s="49"/>
      <c r="H146" s="51">
        <f>+F103</f>
        <v>2000000</v>
      </c>
      <c r="I146" s="53">
        <f>+E103</f>
        <v>933345</v>
      </c>
      <c r="J146" s="30">
        <f>+SUM(C146:G146)-(H146+I146)</f>
        <v>2935794</v>
      </c>
      <c r="K146" s="143" t="b">
        <f>+J146=I103</f>
        <v>1</v>
      </c>
    </row>
    <row r="147" spans="1:16">
      <c r="A147" s="121" t="str">
        <f t="shared" ref="A147" si="71">+A146</f>
        <v>DECEMBRE</v>
      </c>
      <c r="B147" s="37" t="s">
        <v>63</v>
      </c>
      <c r="C147" s="124">
        <f>+C104</f>
        <v>18128149</v>
      </c>
      <c r="D147" s="49">
        <f>+G104</f>
        <v>0</v>
      </c>
      <c r="E147" s="48"/>
      <c r="F147" s="48"/>
      <c r="G147" s="48">
        <f>+D104</f>
        <v>0</v>
      </c>
      <c r="H147" s="32">
        <f>+F104</f>
        <v>4000000</v>
      </c>
      <c r="I147" s="50">
        <f>+E104</f>
        <v>4985677</v>
      </c>
      <c r="J147" s="30">
        <f>+SUM(C147:G147)-(H147+I147)</f>
        <v>9142472</v>
      </c>
      <c r="K147" s="143" t="b">
        <f>+J147=I104</f>
        <v>1</v>
      </c>
    </row>
    <row r="148" spans="1:16" ht="15.75">
      <c r="C148" s="140">
        <f>SUM(C130:C147)</f>
        <v>27007245</v>
      </c>
      <c r="I148" s="139">
        <f>SUM(I130:I147)</f>
        <v>13335567</v>
      </c>
      <c r="J148" s="104">
        <f>+SUM(J130:J147)</f>
        <v>13671678</v>
      </c>
      <c r="K148" s="5" t="b">
        <f>J148=I119</f>
        <v>1</v>
      </c>
    </row>
    <row r="149" spans="1:16" ht="15.75">
      <c r="C149" s="140"/>
      <c r="I149" s="139"/>
      <c r="J149" s="104"/>
    </row>
    <row r="150" spans="1:16" ht="15.75">
      <c r="A150" s="157"/>
      <c r="B150" s="157"/>
      <c r="C150" s="158"/>
      <c r="D150" s="157"/>
      <c r="E150" s="157"/>
      <c r="F150" s="157"/>
      <c r="G150" s="157"/>
      <c r="H150" s="157"/>
      <c r="I150" s="159"/>
      <c r="J150" s="160"/>
      <c r="K150" s="157"/>
      <c r="L150" s="161"/>
      <c r="M150" s="161"/>
      <c r="N150" s="161"/>
      <c r="O150" s="161"/>
      <c r="P150" s="157"/>
    </row>
    <row r="152" spans="1:16" ht="15.75">
      <c r="A152" s="6" t="s">
        <v>35</v>
      </c>
      <c r="B152" s="6" t="s">
        <v>1</v>
      </c>
      <c r="C152" s="6">
        <v>45231</v>
      </c>
      <c r="D152" s="7" t="s">
        <v>36</v>
      </c>
      <c r="E152" s="7" t="s">
        <v>37</v>
      </c>
      <c r="F152" s="7" t="s">
        <v>38</v>
      </c>
      <c r="G152" s="7" t="s">
        <v>39</v>
      </c>
      <c r="H152" s="6">
        <v>45260</v>
      </c>
      <c r="I152" s="7" t="s">
        <v>40</v>
      </c>
      <c r="K152" s="45"/>
      <c r="L152" s="45" t="s">
        <v>41</v>
      </c>
      <c r="M152" s="45" t="s">
        <v>42</v>
      </c>
      <c r="N152" s="45" t="s">
        <v>43</v>
      </c>
      <c r="O152" s="45" t="s">
        <v>44</v>
      </c>
    </row>
    <row r="153" spans="1:16" ht="16.5">
      <c r="A153" s="58" t="str">
        <f>K153</f>
        <v>BCI</v>
      </c>
      <c r="B153" s="59" t="s">
        <v>45</v>
      </c>
      <c r="C153" s="61">
        <v>10810740</v>
      </c>
      <c r="D153" s="61">
        <f>+L153</f>
        <v>0</v>
      </c>
      <c r="E153" s="61">
        <f>+N153</f>
        <v>941601</v>
      </c>
      <c r="F153" s="61">
        <f>+M153</f>
        <v>4000000</v>
      </c>
      <c r="G153" s="61">
        <f t="shared" ref="G153:G168" si="72">+O153</f>
        <v>0</v>
      </c>
      <c r="H153" s="61">
        <v>5869139</v>
      </c>
      <c r="I153" s="61">
        <f>+C153+D153-E153-F153+G153</f>
        <v>5869139</v>
      </c>
      <c r="J153" s="9">
        <f>I153-H153</f>
        <v>0</v>
      </c>
      <c r="K153" s="45" t="s">
        <v>23</v>
      </c>
      <c r="L153" s="178">
        <v>0</v>
      </c>
      <c r="M153" s="178">
        <v>4000000</v>
      </c>
      <c r="N153" s="178">
        <v>941601</v>
      </c>
      <c r="O153" s="178">
        <v>0</v>
      </c>
    </row>
    <row r="154" spans="1:16" ht="16.5">
      <c r="A154" s="58" t="str">
        <f t="shared" ref="A154:A168" si="73">K154</f>
        <v>BCI-Sous Compte</v>
      </c>
      <c r="B154" s="59" t="s">
        <v>45</v>
      </c>
      <c r="C154" s="61">
        <v>97835</v>
      </c>
      <c r="D154" s="61">
        <f>+L154</f>
        <v>0</v>
      </c>
      <c r="E154" s="61">
        <f t="shared" ref="E154:E159" si="74">+N154</f>
        <v>4251915</v>
      </c>
      <c r="F154" s="61">
        <f t="shared" ref="F154:F161" si="75">+M154</f>
        <v>4000000</v>
      </c>
      <c r="G154" s="61">
        <f t="shared" si="72"/>
        <v>26282229</v>
      </c>
      <c r="H154" s="61">
        <v>18128149</v>
      </c>
      <c r="I154" s="61">
        <f t="shared" ref="I154:I159" si="76">+C154+D154-E154-F154+G154</f>
        <v>18128149</v>
      </c>
      <c r="J154" s="9">
        <f t="shared" ref="J154:J168" si="77">I154-H154</f>
        <v>0</v>
      </c>
      <c r="K154" s="45" t="s">
        <v>146</v>
      </c>
      <c r="L154" s="178">
        <v>0</v>
      </c>
      <c r="M154" s="178">
        <v>4000000</v>
      </c>
      <c r="N154" s="178">
        <v>4251915</v>
      </c>
      <c r="O154" s="178">
        <v>26282229</v>
      </c>
    </row>
    <row r="155" spans="1:16" ht="16.5">
      <c r="A155" s="58" t="str">
        <f t="shared" si="73"/>
        <v>Caisse</v>
      </c>
      <c r="B155" s="59" t="s">
        <v>24</v>
      </c>
      <c r="C155" s="61">
        <v>468930</v>
      </c>
      <c r="D155" s="61">
        <f t="shared" ref="D155:D168" si="78">+L155</f>
        <v>8030000</v>
      </c>
      <c r="E155" s="61">
        <f t="shared" si="74"/>
        <v>1522581</v>
      </c>
      <c r="F155" s="61">
        <f t="shared" si="75"/>
        <v>6579500</v>
      </c>
      <c r="G155" s="61">
        <f t="shared" si="72"/>
        <v>0</v>
      </c>
      <c r="H155" s="61">
        <v>396849</v>
      </c>
      <c r="I155" s="61">
        <f t="shared" si="76"/>
        <v>396849</v>
      </c>
      <c r="J155" s="9">
        <f t="shared" si="77"/>
        <v>0</v>
      </c>
      <c r="K155" s="45" t="s">
        <v>24</v>
      </c>
      <c r="L155" s="178">
        <v>8030000</v>
      </c>
      <c r="M155" s="178">
        <v>6579500</v>
      </c>
      <c r="N155" s="178">
        <v>1522581</v>
      </c>
      <c r="O155" s="178">
        <v>0</v>
      </c>
    </row>
    <row r="156" spans="1:16" ht="16.5">
      <c r="A156" s="58" t="str">
        <f t="shared" si="73"/>
        <v>Crépin</v>
      </c>
      <c r="B156" s="59" t="s">
        <v>2</v>
      </c>
      <c r="C156" s="61">
        <v>175370</v>
      </c>
      <c r="D156" s="61">
        <f t="shared" si="78"/>
        <v>1550000</v>
      </c>
      <c r="E156" s="61">
        <f t="shared" si="74"/>
        <v>748250</v>
      </c>
      <c r="F156" s="61">
        <f t="shared" si="75"/>
        <v>81000</v>
      </c>
      <c r="G156" s="61">
        <f t="shared" si="72"/>
        <v>0</v>
      </c>
      <c r="H156" s="61">
        <v>896120</v>
      </c>
      <c r="I156" s="61">
        <f t="shared" si="76"/>
        <v>896120</v>
      </c>
      <c r="J156" s="9">
        <f t="shared" si="77"/>
        <v>0</v>
      </c>
      <c r="K156" s="45" t="s">
        <v>46</v>
      </c>
      <c r="L156" s="178">
        <v>1550000</v>
      </c>
      <c r="M156" s="178">
        <v>81000</v>
      </c>
      <c r="N156" s="178">
        <v>748250</v>
      </c>
      <c r="O156" s="178">
        <v>0</v>
      </c>
    </row>
    <row r="157" spans="1:16" ht="16.5">
      <c r="A157" s="58" t="str">
        <f t="shared" si="73"/>
        <v>Donald-Roméo</v>
      </c>
      <c r="B157" s="59" t="s">
        <v>152</v>
      </c>
      <c r="C157" s="61">
        <v>17705</v>
      </c>
      <c r="D157" s="61">
        <f t="shared" si="78"/>
        <v>671000</v>
      </c>
      <c r="E157" s="61">
        <f t="shared" si="74"/>
        <v>508550</v>
      </c>
      <c r="F157" s="61">
        <f t="shared" si="75"/>
        <v>0</v>
      </c>
      <c r="G157" s="61">
        <f t="shared" si="72"/>
        <v>0</v>
      </c>
      <c r="H157" s="61">
        <v>180155</v>
      </c>
      <c r="I157" s="61">
        <f t="shared" si="76"/>
        <v>180155</v>
      </c>
      <c r="J157" s="9">
        <f t="shared" si="77"/>
        <v>0</v>
      </c>
      <c r="K157" s="45" t="s">
        <v>292</v>
      </c>
      <c r="L157" s="178">
        <v>671000</v>
      </c>
      <c r="M157" s="178">
        <v>0</v>
      </c>
      <c r="N157" s="178">
        <v>508550</v>
      </c>
      <c r="O157" s="178">
        <v>0</v>
      </c>
    </row>
    <row r="158" spans="1:16" ht="16.5">
      <c r="A158" s="58" t="str">
        <f t="shared" si="73"/>
        <v>Dovi</v>
      </c>
      <c r="B158" s="59" t="s">
        <v>2</v>
      </c>
      <c r="C158" s="61">
        <v>13000</v>
      </c>
      <c r="D158" s="61">
        <f t="shared" si="78"/>
        <v>211000</v>
      </c>
      <c r="E158" s="61">
        <f t="shared" si="74"/>
        <v>197500</v>
      </c>
      <c r="F158" s="61">
        <f t="shared" si="75"/>
        <v>0</v>
      </c>
      <c r="G158" s="61">
        <f t="shared" si="72"/>
        <v>0</v>
      </c>
      <c r="H158" s="61">
        <v>26500</v>
      </c>
      <c r="I158" s="61">
        <f t="shared" si="76"/>
        <v>26500</v>
      </c>
      <c r="J158" s="9">
        <f t="shared" si="77"/>
        <v>0</v>
      </c>
      <c r="K158" s="45" t="s">
        <v>299</v>
      </c>
      <c r="L158" s="178">
        <v>211000</v>
      </c>
      <c r="M158" s="178">
        <v>0</v>
      </c>
      <c r="N158" s="178">
        <v>197500</v>
      </c>
      <c r="O158" s="178">
        <v>0</v>
      </c>
    </row>
    <row r="159" spans="1:16" ht="16.5">
      <c r="A159" s="58" t="str">
        <f t="shared" si="73"/>
        <v>Evariste</v>
      </c>
      <c r="B159" s="59" t="s">
        <v>153</v>
      </c>
      <c r="C159" s="61">
        <v>11475</v>
      </c>
      <c r="D159" s="61">
        <f t="shared" si="78"/>
        <v>462000</v>
      </c>
      <c r="E159" s="61">
        <f t="shared" si="74"/>
        <v>269000</v>
      </c>
      <c r="F159" s="61">
        <f t="shared" si="75"/>
        <v>0</v>
      </c>
      <c r="G159" s="61">
        <f t="shared" si="72"/>
        <v>0</v>
      </c>
      <c r="H159" s="61">
        <v>204475</v>
      </c>
      <c r="I159" s="61">
        <f t="shared" si="76"/>
        <v>204475</v>
      </c>
      <c r="J159" s="9">
        <f t="shared" si="77"/>
        <v>0</v>
      </c>
      <c r="K159" s="45" t="s">
        <v>30</v>
      </c>
      <c r="L159" s="178">
        <v>462000</v>
      </c>
      <c r="M159" s="178">
        <v>0</v>
      </c>
      <c r="N159" s="178">
        <v>269000</v>
      </c>
      <c r="O159" s="178">
        <v>0</v>
      </c>
    </row>
    <row r="160" spans="1:16" ht="16.5">
      <c r="A160" s="58" t="str">
        <f t="shared" si="73"/>
        <v>I55S</v>
      </c>
      <c r="B160" s="115" t="s">
        <v>4</v>
      </c>
      <c r="C160" s="117">
        <v>233614</v>
      </c>
      <c r="D160" s="117">
        <f t="shared" si="78"/>
        <v>0</v>
      </c>
      <c r="E160" s="117">
        <f>+N160</f>
        <v>0</v>
      </c>
      <c r="F160" s="117">
        <f t="shared" si="75"/>
        <v>0</v>
      </c>
      <c r="G160" s="117">
        <f t="shared" si="72"/>
        <v>0</v>
      </c>
      <c r="H160" s="117">
        <v>233614</v>
      </c>
      <c r="I160" s="117">
        <f>+C160+D160-E160-F160+G160</f>
        <v>233614</v>
      </c>
      <c r="J160" s="9">
        <f t="shared" si="77"/>
        <v>0</v>
      </c>
      <c r="K160" s="45" t="s">
        <v>83</v>
      </c>
      <c r="L160" s="178">
        <v>0</v>
      </c>
      <c r="M160" s="178">
        <v>0</v>
      </c>
      <c r="N160" s="178">
        <v>0</v>
      </c>
      <c r="O160" s="178">
        <v>0</v>
      </c>
    </row>
    <row r="161" spans="1:15" ht="16.5">
      <c r="A161" s="58" t="str">
        <f t="shared" si="73"/>
        <v>I73X</v>
      </c>
      <c r="B161" s="115" t="s">
        <v>4</v>
      </c>
      <c r="C161" s="117">
        <v>249769</v>
      </c>
      <c r="D161" s="117">
        <f t="shared" si="78"/>
        <v>0</v>
      </c>
      <c r="E161" s="117">
        <f>+N161</f>
        <v>0</v>
      </c>
      <c r="F161" s="117">
        <f t="shared" si="75"/>
        <v>0</v>
      </c>
      <c r="G161" s="117">
        <f t="shared" si="72"/>
        <v>0</v>
      </c>
      <c r="H161" s="117">
        <v>249769</v>
      </c>
      <c r="I161" s="117">
        <f t="shared" ref="I161:I168" si="79">+C161+D161-E161-F161+G161</f>
        <v>249769</v>
      </c>
      <c r="J161" s="9">
        <f t="shared" si="77"/>
        <v>0</v>
      </c>
      <c r="K161" s="45" t="s">
        <v>82</v>
      </c>
      <c r="L161" s="178">
        <v>0</v>
      </c>
      <c r="M161" s="178">
        <v>0</v>
      </c>
      <c r="N161" s="178">
        <v>0</v>
      </c>
      <c r="O161" s="178">
        <v>0</v>
      </c>
    </row>
    <row r="162" spans="1:15" ht="16.5">
      <c r="A162" s="58" t="str">
        <f t="shared" si="73"/>
        <v>Grace</v>
      </c>
      <c r="B162" s="59" t="s">
        <v>2</v>
      </c>
      <c r="C162" s="181">
        <v>0</v>
      </c>
      <c r="D162" s="61">
        <f t="shared" si="78"/>
        <v>40000</v>
      </c>
      <c r="E162" s="61">
        <f t="shared" ref="E162:E168" si="80">+N162</f>
        <v>36000</v>
      </c>
      <c r="F162" s="61">
        <f>+M162</f>
        <v>0</v>
      </c>
      <c r="G162" s="61">
        <f t="shared" si="72"/>
        <v>0</v>
      </c>
      <c r="H162" s="181">
        <v>4000</v>
      </c>
      <c r="I162" s="181">
        <f t="shared" si="79"/>
        <v>4000</v>
      </c>
      <c r="J162" s="9">
        <f t="shared" si="77"/>
        <v>0</v>
      </c>
      <c r="K162" s="183" t="s">
        <v>141</v>
      </c>
      <c r="L162" s="178">
        <v>40000</v>
      </c>
      <c r="M162" s="178">
        <v>0</v>
      </c>
      <c r="N162" s="178">
        <v>36000</v>
      </c>
      <c r="O162" s="178">
        <v>0</v>
      </c>
    </row>
    <row r="163" spans="1:15" ht="16.5">
      <c r="A163" s="58" t="str">
        <f t="shared" si="73"/>
        <v>Hurielle</v>
      </c>
      <c r="B163" s="97" t="s">
        <v>152</v>
      </c>
      <c r="C163" s="61">
        <v>13200</v>
      </c>
      <c r="D163" s="61">
        <f t="shared" si="78"/>
        <v>462000</v>
      </c>
      <c r="E163" s="61">
        <f t="shared" si="80"/>
        <v>276000</v>
      </c>
      <c r="F163" s="61">
        <f t="shared" ref="F163:F168" si="81">+M163</f>
        <v>30000</v>
      </c>
      <c r="G163" s="61">
        <f t="shared" si="72"/>
        <v>0</v>
      </c>
      <c r="H163" s="181">
        <v>169200</v>
      </c>
      <c r="I163" s="181">
        <f t="shared" si="79"/>
        <v>169200</v>
      </c>
      <c r="J163" s="9">
        <f t="shared" si="77"/>
        <v>0</v>
      </c>
      <c r="K163" s="45" t="s">
        <v>195</v>
      </c>
      <c r="L163" s="178">
        <v>462000</v>
      </c>
      <c r="M163" s="178">
        <v>30000</v>
      </c>
      <c r="N163" s="178">
        <v>276000</v>
      </c>
      <c r="O163" s="178">
        <v>0</v>
      </c>
    </row>
    <row r="164" spans="1:15" ht="16.5">
      <c r="A164" s="58" t="str">
        <f t="shared" si="73"/>
        <v>IT87</v>
      </c>
      <c r="B164" s="59" t="s">
        <v>4</v>
      </c>
      <c r="C164" s="181">
        <v>14200</v>
      </c>
      <c r="D164" s="61">
        <f t="shared" si="78"/>
        <v>588000</v>
      </c>
      <c r="E164" s="61">
        <f t="shared" si="80"/>
        <v>606550</v>
      </c>
      <c r="F164" s="61">
        <f t="shared" si="81"/>
        <v>0</v>
      </c>
      <c r="G164" s="61">
        <f t="shared" si="72"/>
        <v>0</v>
      </c>
      <c r="H164" s="181">
        <v>-4350</v>
      </c>
      <c r="I164" s="181">
        <f t="shared" si="79"/>
        <v>-4350</v>
      </c>
      <c r="J164" s="9">
        <f t="shared" si="77"/>
        <v>0</v>
      </c>
      <c r="K164" s="183" t="s">
        <v>306</v>
      </c>
      <c r="L164" s="178">
        <v>588000</v>
      </c>
      <c r="M164" s="178">
        <v>0</v>
      </c>
      <c r="N164" s="178">
        <v>606550</v>
      </c>
      <c r="O164" s="178">
        <v>0</v>
      </c>
    </row>
    <row r="165" spans="1:15" ht="16.5">
      <c r="A165" s="58" t="str">
        <f t="shared" si="73"/>
        <v>Merveille</v>
      </c>
      <c r="B165" s="97" t="s">
        <v>313</v>
      </c>
      <c r="C165" s="61">
        <v>900</v>
      </c>
      <c r="D165" s="61">
        <f t="shared" si="78"/>
        <v>154000</v>
      </c>
      <c r="E165" s="61">
        <f t="shared" si="80"/>
        <v>147500</v>
      </c>
      <c r="F165" s="61">
        <f t="shared" si="81"/>
        <v>0</v>
      </c>
      <c r="G165" s="61">
        <f t="shared" si="72"/>
        <v>0</v>
      </c>
      <c r="H165" s="181">
        <v>7400</v>
      </c>
      <c r="I165" s="181">
        <f t="shared" si="79"/>
        <v>7400</v>
      </c>
      <c r="J165" s="9">
        <f t="shared" si="77"/>
        <v>0</v>
      </c>
      <c r="K165" s="45" t="s">
        <v>92</v>
      </c>
      <c r="L165" s="178">
        <v>154000</v>
      </c>
      <c r="M165" s="178">
        <v>0</v>
      </c>
      <c r="N165" s="178">
        <v>147500</v>
      </c>
      <c r="O165" s="178">
        <v>0</v>
      </c>
    </row>
    <row r="166" spans="1:15" ht="16.5">
      <c r="A166" s="58" t="str">
        <f t="shared" si="73"/>
        <v>Oracle</v>
      </c>
      <c r="B166" s="97" t="s">
        <v>152</v>
      </c>
      <c r="C166" s="61">
        <v>14725</v>
      </c>
      <c r="D166" s="61">
        <f t="shared" si="78"/>
        <v>528000</v>
      </c>
      <c r="E166" s="61">
        <f t="shared" si="80"/>
        <v>354000</v>
      </c>
      <c r="F166" s="61">
        <f t="shared" si="81"/>
        <v>0</v>
      </c>
      <c r="G166" s="61">
        <f t="shared" si="72"/>
        <v>0</v>
      </c>
      <c r="H166" s="181">
        <v>188725</v>
      </c>
      <c r="I166" s="181">
        <f t="shared" si="79"/>
        <v>188725</v>
      </c>
      <c r="J166" s="9">
        <f t="shared" si="77"/>
        <v>0</v>
      </c>
      <c r="K166" s="45" t="s">
        <v>293</v>
      </c>
      <c r="L166" s="178">
        <v>528000</v>
      </c>
      <c r="M166" s="178">
        <v>0</v>
      </c>
      <c r="N166" s="178">
        <v>354000</v>
      </c>
      <c r="O166" s="178">
        <v>0</v>
      </c>
    </row>
    <row r="167" spans="1:15" ht="16.5">
      <c r="A167" s="58" t="str">
        <f t="shared" si="73"/>
        <v>P29</v>
      </c>
      <c r="B167" s="59" t="s">
        <v>4</v>
      </c>
      <c r="C167" s="61">
        <v>41200</v>
      </c>
      <c r="D167" s="61">
        <f t="shared" si="78"/>
        <v>1181000</v>
      </c>
      <c r="E167" s="61">
        <f t="shared" si="80"/>
        <v>898700</v>
      </c>
      <c r="F167" s="61">
        <f t="shared" si="81"/>
        <v>0</v>
      </c>
      <c r="G167" s="61">
        <f t="shared" si="72"/>
        <v>0</v>
      </c>
      <c r="H167" s="181">
        <v>323500</v>
      </c>
      <c r="I167" s="181">
        <f t="shared" si="79"/>
        <v>323500</v>
      </c>
      <c r="J167" s="9">
        <f t="shared" si="77"/>
        <v>0</v>
      </c>
      <c r="K167" s="45" t="s">
        <v>28</v>
      </c>
      <c r="L167" s="178">
        <v>1181000</v>
      </c>
      <c r="M167" s="178">
        <v>0</v>
      </c>
      <c r="N167" s="178">
        <v>898700</v>
      </c>
      <c r="O167" s="178">
        <v>0</v>
      </c>
    </row>
    <row r="168" spans="1:15" ht="16.5">
      <c r="A168" s="58" t="str">
        <f t="shared" si="73"/>
        <v>T73</v>
      </c>
      <c r="B168" s="59" t="s">
        <v>4</v>
      </c>
      <c r="C168" s="61">
        <v>63000</v>
      </c>
      <c r="D168" s="61">
        <f t="shared" si="78"/>
        <v>813500</v>
      </c>
      <c r="E168" s="61">
        <f t="shared" si="80"/>
        <v>742500</v>
      </c>
      <c r="F168" s="61">
        <f t="shared" si="81"/>
        <v>0</v>
      </c>
      <c r="G168" s="61">
        <f t="shared" si="72"/>
        <v>0</v>
      </c>
      <c r="H168" s="181">
        <v>134000</v>
      </c>
      <c r="I168" s="181">
        <f t="shared" si="79"/>
        <v>134000</v>
      </c>
      <c r="J168" s="9">
        <f t="shared" si="77"/>
        <v>0</v>
      </c>
      <c r="K168" s="45" t="s">
        <v>263</v>
      </c>
      <c r="L168" s="178">
        <v>813500</v>
      </c>
      <c r="M168" s="178">
        <v>0</v>
      </c>
      <c r="N168" s="178">
        <v>742500</v>
      </c>
      <c r="O168" s="178">
        <v>0</v>
      </c>
    </row>
    <row r="169" spans="1:15" ht="16.5">
      <c r="A169" s="10" t="s">
        <v>49</v>
      </c>
      <c r="B169" s="11"/>
      <c r="C169" s="12">
        <f t="shared" ref="C169:I169" si="82">SUM(C153:C168)</f>
        <v>12225663</v>
      </c>
      <c r="D169" s="57">
        <f t="shared" si="82"/>
        <v>14690500</v>
      </c>
      <c r="E169" s="57">
        <f t="shared" si="82"/>
        <v>11500647</v>
      </c>
      <c r="F169" s="57">
        <f t="shared" si="82"/>
        <v>14690500</v>
      </c>
      <c r="G169" s="57">
        <f t="shared" si="82"/>
        <v>26282229</v>
      </c>
      <c r="H169" s="57">
        <f t="shared" si="82"/>
        <v>27007245</v>
      </c>
      <c r="I169" s="57">
        <f t="shared" si="82"/>
        <v>27007245</v>
      </c>
      <c r="J169" s="9"/>
      <c r="K169" s="3"/>
      <c r="L169" s="47">
        <f>+SUM(L153:L168)</f>
        <v>14690500</v>
      </c>
      <c r="M169" s="47">
        <f>+SUM(M153:M168)</f>
        <v>14690500</v>
      </c>
      <c r="N169" s="47">
        <f>+SUM(N153:N168)</f>
        <v>11500647</v>
      </c>
      <c r="O169" s="47">
        <f>+SUM(O153:O168)</f>
        <v>26282229</v>
      </c>
    </row>
    <row r="170" spans="1:15" ht="16.5">
      <c r="A170" s="10"/>
      <c r="B170" s="11"/>
      <c r="C170" s="12"/>
      <c r="D170" s="13"/>
      <c r="E170" s="12"/>
      <c r="F170" s="13"/>
      <c r="G170" s="12"/>
      <c r="H170" s="12"/>
      <c r="I170" s="13" t="b">
        <f>I169=D172</f>
        <v>1</v>
      </c>
      <c r="J170" s="9"/>
      <c r="L170" s="5"/>
      <c r="M170" s="5"/>
      <c r="N170" s="5"/>
      <c r="O170" s="5"/>
    </row>
    <row r="171" spans="1:15" ht="16.5">
      <c r="A171" s="10" t="s">
        <v>329</v>
      </c>
      <c r="B171" s="11" t="s">
        <v>253</v>
      </c>
      <c r="C171" s="12" t="s">
        <v>161</v>
      </c>
      <c r="D171" s="12" t="s">
        <v>330</v>
      </c>
      <c r="E171" s="12" t="s">
        <v>50</v>
      </c>
      <c r="F171" s="12"/>
      <c r="G171" s="12">
        <f>+D169-F169</f>
        <v>0</v>
      </c>
      <c r="H171" s="12"/>
      <c r="I171" s="186"/>
    </row>
    <row r="172" spans="1:15" ht="16.5">
      <c r="A172" s="14">
        <f>C169</f>
        <v>12225663</v>
      </c>
      <c r="B172" s="15">
        <f>G169</f>
        <v>26282229</v>
      </c>
      <c r="C172" s="12">
        <f>E169</f>
        <v>11500647</v>
      </c>
      <c r="D172" s="12">
        <f>A172+B172-C172</f>
        <v>27007245</v>
      </c>
      <c r="E172" s="13">
        <f>I169-D172</f>
        <v>0</v>
      </c>
      <c r="F172" s="12"/>
      <c r="G172" s="12"/>
      <c r="H172" s="12"/>
      <c r="I172" s="12"/>
    </row>
    <row r="173" spans="1:15" ht="16.5">
      <c r="A173" s="14"/>
      <c r="B173" s="15"/>
      <c r="C173" s="12"/>
      <c r="D173" s="12"/>
      <c r="E173" s="13"/>
      <c r="F173" s="12"/>
      <c r="G173" s="12"/>
      <c r="H173" s="12"/>
      <c r="I173" s="12"/>
    </row>
    <row r="174" spans="1:15">
      <c r="A174" s="16" t="s">
        <v>51</v>
      </c>
      <c r="B174" s="16"/>
      <c r="C174" s="16"/>
      <c r="D174" s="17"/>
      <c r="E174" s="17"/>
      <c r="F174" s="17"/>
      <c r="G174" s="17"/>
      <c r="H174" s="17"/>
      <c r="I174" s="17"/>
    </row>
    <row r="175" spans="1:15">
      <c r="A175" s="18" t="s">
        <v>331</v>
      </c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5">
      <c r="A176" s="19"/>
      <c r="B176" s="17"/>
      <c r="C176" s="20"/>
      <c r="D176" s="20"/>
      <c r="E176" s="20"/>
      <c r="F176" s="20"/>
      <c r="G176" s="20"/>
      <c r="H176" s="17"/>
      <c r="I176" s="17"/>
    </row>
    <row r="177" spans="1:11">
      <c r="A177" s="166" t="s">
        <v>52</v>
      </c>
      <c r="B177" s="168" t="s">
        <v>53</v>
      </c>
      <c r="C177" s="170" t="s">
        <v>332</v>
      </c>
      <c r="D177" s="171" t="s">
        <v>54</v>
      </c>
      <c r="E177" s="172"/>
      <c r="F177" s="172"/>
      <c r="G177" s="173"/>
      <c r="H177" s="174" t="s">
        <v>55</v>
      </c>
      <c r="I177" s="162" t="s">
        <v>56</v>
      </c>
      <c r="J177" s="185"/>
    </row>
    <row r="178" spans="1:11" ht="25.5">
      <c r="A178" s="167"/>
      <c r="B178" s="169"/>
      <c r="C178" s="22"/>
      <c r="D178" s="21" t="s">
        <v>23</v>
      </c>
      <c r="E178" s="21" t="s">
        <v>24</v>
      </c>
      <c r="F178" s="22" t="s">
        <v>121</v>
      </c>
      <c r="G178" s="21" t="s">
        <v>57</v>
      </c>
      <c r="H178" s="175"/>
      <c r="I178" s="163"/>
      <c r="J178" s="165" t="s">
        <v>343</v>
      </c>
      <c r="K178" s="142"/>
    </row>
    <row r="179" spans="1:11">
      <c r="A179" s="23"/>
      <c r="B179" s="24" t="s">
        <v>58</v>
      </c>
      <c r="C179" s="25"/>
      <c r="D179" s="25"/>
      <c r="E179" s="25"/>
      <c r="F179" s="25"/>
      <c r="G179" s="25"/>
      <c r="H179" s="25"/>
      <c r="I179" s="26"/>
      <c r="J179" s="165"/>
      <c r="K179" s="142"/>
    </row>
    <row r="180" spans="1:11">
      <c r="A180" s="121" t="s">
        <v>97</v>
      </c>
      <c r="B180" s="126" t="str">
        <f t="shared" ref="B180:B192" si="83">A156</f>
        <v>Crépin</v>
      </c>
      <c r="C180" s="32">
        <f t="shared" ref="C180:C192" si="84">+C156</f>
        <v>175370</v>
      </c>
      <c r="D180" s="31"/>
      <c r="E180" s="32">
        <f>+D156</f>
        <v>1550000</v>
      </c>
      <c r="F180" s="32"/>
      <c r="G180" s="32"/>
      <c r="H180" s="55">
        <f t="shared" ref="H180:H192" si="85">+F156</f>
        <v>81000</v>
      </c>
      <c r="I180" s="32">
        <f t="shared" ref="I180:I192" si="86">+E156</f>
        <v>748250</v>
      </c>
      <c r="J180" s="30">
        <f t="shared" ref="J180:J181" si="87">+SUM(C180:G180)-(H180+I180)</f>
        <v>896120</v>
      </c>
      <c r="K180" s="143" t="b">
        <f t="shared" ref="K180:K192" si="88">J180=I156</f>
        <v>1</v>
      </c>
    </row>
    <row r="181" spans="1:11">
      <c r="A181" s="121" t="str">
        <f>+A180</f>
        <v>NOVEMBRE</v>
      </c>
      <c r="B181" s="126" t="str">
        <f t="shared" si="83"/>
        <v>Donald-Roméo</v>
      </c>
      <c r="C181" s="32">
        <f t="shared" si="84"/>
        <v>17705</v>
      </c>
      <c r="D181" s="31"/>
      <c r="E181" s="32">
        <f t="shared" ref="E181:E183" si="89">+D157</f>
        <v>671000</v>
      </c>
      <c r="F181" s="32"/>
      <c r="G181" s="32"/>
      <c r="H181" s="55">
        <f t="shared" si="85"/>
        <v>0</v>
      </c>
      <c r="I181" s="32">
        <f t="shared" si="86"/>
        <v>508550</v>
      </c>
      <c r="J181" s="30">
        <f t="shared" si="87"/>
        <v>180155</v>
      </c>
      <c r="K181" s="143" t="b">
        <f t="shared" si="88"/>
        <v>1</v>
      </c>
    </row>
    <row r="182" spans="1:11">
      <c r="A182" s="121" t="str">
        <f t="shared" ref="A182:A192" si="90">+A181</f>
        <v>NOVEMBRE</v>
      </c>
      <c r="B182" s="126" t="str">
        <f t="shared" si="83"/>
        <v>Dovi</v>
      </c>
      <c r="C182" s="32">
        <f t="shared" si="84"/>
        <v>13000</v>
      </c>
      <c r="D182" s="31"/>
      <c r="E182" s="32">
        <f t="shared" si="89"/>
        <v>211000</v>
      </c>
      <c r="F182" s="32"/>
      <c r="G182" s="32"/>
      <c r="H182" s="55">
        <f t="shared" si="85"/>
        <v>0</v>
      </c>
      <c r="I182" s="32">
        <f t="shared" si="86"/>
        <v>197500</v>
      </c>
      <c r="J182" s="30">
        <f t="shared" ref="J182" si="91">+SUM(C182:G182)-(H182+I182)</f>
        <v>26500</v>
      </c>
      <c r="K182" s="143" t="b">
        <f t="shared" si="88"/>
        <v>1</v>
      </c>
    </row>
    <row r="183" spans="1:11">
      <c r="A183" s="121" t="str">
        <f t="shared" si="90"/>
        <v>NOVEMBRE</v>
      </c>
      <c r="B183" s="126" t="str">
        <f t="shared" si="83"/>
        <v>Evariste</v>
      </c>
      <c r="C183" s="32">
        <f t="shared" si="84"/>
        <v>11475</v>
      </c>
      <c r="D183" s="31"/>
      <c r="E183" s="32">
        <f t="shared" si="89"/>
        <v>462000</v>
      </c>
      <c r="F183" s="32"/>
      <c r="G183" s="32"/>
      <c r="H183" s="55">
        <f t="shared" si="85"/>
        <v>0</v>
      </c>
      <c r="I183" s="32">
        <f t="shared" si="86"/>
        <v>269000</v>
      </c>
      <c r="J183" s="30">
        <f t="shared" ref="J183" si="92">+SUM(C183:G183)-(H183+I183)</f>
        <v>204475</v>
      </c>
      <c r="K183" s="143" t="b">
        <f t="shared" si="88"/>
        <v>1</v>
      </c>
    </row>
    <row r="184" spans="1:11">
      <c r="A184" s="121" t="str">
        <f t="shared" si="90"/>
        <v>NOVEMBRE</v>
      </c>
      <c r="B184" s="128" t="str">
        <f t="shared" si="83"/>
        <v>I55S</v>
      </c>
      <c r="C184" s="119">
        <f t="shared" si="84"/>
        <v>233614</v>
      </c>
      <c r="D184" s="122"/>
      <c r="E184" s="119">
        <f>+D160</f>
        <v>0</v>
      </c>
      <c r="F184" s="136"/>
      <c r="G184" s="136"/>
      <c r="H184" s="154">
        <f t="shared" si="85"/>
        <v>0</v>
      </c>
      <c r="I184" s="119">
        <f t="shared" si="86"/>
        <v>0</v>
      </c>
      <c r="J184" s="120">
        <f>+SUM(C184:G184)-(H184+I184)</f>
        <v>233614</v>
      </c>
      <c r="K184" s="143" t="b">
        <f t="shared" si="88"/>
        <v>1</v>
      </c>
    </row>
    <row r="185" spans="1:11">
      <c r="A185" s="121" t="str">
        <f t="shared" si="90"/>
        <v>NOVEMBRE</v>
      </c>
      <c r="B185" s="128" t="str">
        <f t="shared" si="83"/>
        <v>I73X</v>
      </c>
      <c r="C185" s="119">
        <f t="shared" si="84"/>
        <v>249769</v>
      </c>
      <c r="D185" s="122"/>
      <c r="E185" s="119">
        <f>+D161</f>
        <v>0</v>
      </c>
      <c r="F185" s="136"/>
      <c r="G185" s="136"/>
      <c r="H185" s="154">
        <f t="shared" si="85"/>
        <v>0</v>
      </c>
      <c r="I185" s="119">
        <f t="shared" si="86"/>
        <v>0</v>
      </c>
      <c r="J185" s="120">
        <f t="shared" ref="J185:J192" si="93">+SUM(C185:G185)-(H185+I185)</f>
        <v>249769</v>
      </c>
      <c r="K185" s="143" t="b">
        <f t="shared" si="88"/>
        <v>1</v>
      </c>
    </row>
    <row r="186" spans="1:11">
      <c r="A186" s="121" t="str">
        <f t="shared" si="90"/>
        <v>NOVEMBRE</v>
      </c>
      <c r="B186" s="126" t="str">
        <f t="shared" si="83"/>
        <v>Grace</v>
      </c>
      <c r="C186" s="32">
        <f t="shared" si="84"/>
        <v>0</v>
      </c>
      <c r="D186" s="31"/>
      <c r="E186" s="32">
        <f>+D162</f>
        <v>40000</v>
      </c>
      <c r="F186" s="32"/>
      <c r="G186" s="103"/>
      <c r="H186" s="55">
        <f t="shared" si="85"/>
        <v>0</v>
      </c>
      <c r="I186" s="32">
        <f t="shared" si="86"/>
        <v>36000</v>
      </c>
      <c r="J186" s="30">
        <f t="shared" si="93"/>
        <v>4000</v>
      </c>
      <c r="K186" s="143" t="b">
        <f t="shared" si="88"/>
        <v>1</v>
      </c>
    </row>
    <row r="187" spans="1:11">
      <c r="A187" s="121" t="str">
        <f t="shared" si="90"/>
        <v>NOVEMBRE</v>
      </c>
      <c r="B187" s="126" t="str">
        <f t="shared" si="83"/>
        <v>Hurielle</v>
      </c>
      <c r="C187" s="32">
        <f t="shared" si="84"/>
        <v>13200</v>
      </c>
      <c r="D187" s="31"/>
      <c r="E187" s="32">
        <f t="shared" ref="E187:E192" si="94">+D163</f>
        <v>462000</v>
      </c>
      <c r="F187" s="32"/>
      <c r="G187" s="103"/>
      <c r="H187" s="55">
        <f t="shared" si="85"/>
        <v>30000</v>
      </c>
      <c r="I187" s="32">
        <f t="shared" si="86"/>
        <v>276000</v>
      </c>
      <c r="J187" s="30">
        <f t="shared" si="93"/>
        <v>169200</v>
      </c>
      <c r="K187" s="143" t="b">
        <f t="shared" si="88"/>
        <v>1</v>
      </c>
    </row>
    <row r="188" spans="1:11">
      <c r="A188" s="121" t="str">
        <f t="shared" si="90"/>
        <v>NOVEMBRE</v>
      </c>
      <c r="B188" s="126" t="str">
        <f t="shared" si="83"/>
        <v>IT87</v>
      </c>
      <c r="C188" s="32">
        <f t="shared" si="84"/>
        <v>14200</v>
      </c>
      <c r="D188" s="31"/>
      <c r="E188" s="32">
        <f t="shared" si="94"/>
        <v>588000</v>
      </c>
      <c r="F188" s="32"/>
      <c r="G188" s="103"/>
      <c r="H188" s="55">
        <f t="shared" si="85"/>
        <v>0</v>
      </c>
      <c r="I188" s="32">
        <f t="shared" si="86"/>
        <v>606550</v>
      </c>
      <c r="J188" s="30">
        <f t="shared" si="93"/>
        <v>-4350</v>
      </c>
      <c r="K188" s="143" t="b">
        <f t="shared" si="88"/>
        <v>1</v>
      </c>
    </row>
    <row r="189" spans="1:11">
      <c r="A189" s="121" t="str">
        <f t="shared" si="90"/>
        <v>NOVEMBRE</v>
      </c>
      <c r="B189" s="126" t="str">
        <f t="shared" si="83"/>
        <v>Merveille</v>
      </c>
      <c r="C189" s="32">
        <f t="shared" si="84"/>
        <v>900</v>
      </c>
      <c r="D189" s="31"/>
      <c r="E189" s="32">
        <f t="shared" si="94"/>
        <v>154000</v>
      </c>
      <c r="F189" s="32"/>
      <c r="G189" s="103"/>
      <c r="H189" s="55">
        <f t="shared" si="85"/>
        <v>0</v>
      </c>
      <c r="I189" s="32">
        <f t="shared" si="86"/>
        <v>147500</v>
      </c>
      <c r="J189" s="30">
        <f t="shared" si="93"/>
        <v>7400</v>
      </c>
      <c r="K189" s="143" t="b">
        <f t="shared" si="88"/>
        <v>1</v>
      </c>
    </row>
    <row r="190" spans="1:11">
      <c r="A190" s="121" t="str">
        <f t="shared" si="90"/>
        <v>NOVEMBRE</v>
      </c>
      <c r="B190" s="126" t="str">
        <f t="shared" si="83"/>
        <v>Oracle</v>
      </c>
      <c r="C190" s="32">
        <f t="shared" si="84"/>
        <v>14725</v>
      </c>
      <c r="D190" s="31"/>
      <c r="E190" s="32">
        <f t="shared" si="94"/>
        <v>528000</v>
      </c>
      <c r="F190" s="32"/>
      <c r="G190" s="103"/>
      <c r="H190" s="55">
        <f t="shared" si="85"/>
        <v>0</v>
      </c>
      <c r="I190" s="32">
        <f t="shared" si="86"/>
        <v>354000</v>
      </c>
      <c r="J190" s="30">
        <f t="shared" si="93"/>
        <v>188725</v>
      </c>
      <c r="K190" s="143" t="b">
        <f t="shared" si="88"/>
        <v>1</v>
      </c>
    </row>
    <row r="191" spans="1:11">
      <c r="A191" s="121" t="str">
        <f t="shared" si="90"/>
        <v>NOVEMBRE</v>
      </c>
      <c r="B191" s="126" t="str">
        <f t="shared" si="83"/>
        <v>P29</v>
      </c>
      <c r="C191" s="32">
        <f t="shared" si="84"/>
        <v>41200</v>
      </c>
      <c r="D191" s="118"/>
      <c r="E191" s="32">
        <f t="shared" si="94"/>
        <v>1181000</v>
      </c>
      <c r="F191" s="51"/>
      <c r="G191" s="137"/>
      <c r="H191" s="55">
        <f t="shared" si="85"/>
        <v>0</v>
      </c>
      <c r="I191" s="32">
        <f t="shared" si="86"/>
        <v>898700</v>
      </c>
      <c r="J191" s="30">
        <f t="shared" si="93"/>
        <v>323500</v>
      </c>
      <c r="K191" s="143" t="b">
        <f t="shared" si="88"/>
        <v>1</v>
      </c>
    </row>
    <row r="192" spans="1:11">
      <c r="A192" s="121" t="str">
        <f t="shared" si="90"/>
        <v>NOVEMBRE</v>
      </c>
      <c r="B192" s="126" t="str">
        <f t="shared" si="83"/>
        <v>T73</v>
      </c>
      <c r="C192" s="32">
        <f t="shared" si="84"/>
        <v>63000</v>
      </c>
      <c r="D192" s="118"/>
      <c r="E192" s="32">
        <f t="shared" si="94"/>
        <v>813500</v>
      </c>
      <c r="F192" s="51"/>
      <c r="G192" s="137"/>
      <c r="H192" s="55">
        <f t="shared" si="85"/>
        <v>0</v>
      </c>
      <c r="I192" s="32">
        <f t="shared" si="86"/>
        <v>742500</v>
      </c>
      <c r="J192" s="30">
        <f t="shared" si="93"/>
        <v>134000</v>
      </c>
      <c r="K192" s="143" t="b">
        <f t="shared" si="88"/>
        <v>1</v>
      </c>
    </row>
    <row r="193" spans="1:16">
      <c r="A193" s="34" t="s">
        <v>59</v>
      </c>
      <c r="B193" s="35"/>
      <c r="C193" s="35"/>
      <c r="D193" s="35"/>
      <c r="E193" s="35"/>
      <c r="F193" s="35"/>
      <c r="G193" s="35"/>
      <c r="H193" s="35"/>
      <c r="I193" s="35"/>
      <c r="J193" s="36"/>
      <c r="K193" s="142"/>
    </row>
    <row r="194" spans="1:16">
      <c r="A194" s="121" t="str">
        <f>A192</f>
        <v>NOVEMBRE</v>
      </c>
      <c r="B194" s="37" t="s">
        <v>60</v>
      </c>
      <c r="C194" s="38">
        <f>+C155</f>
        <v>468930</v>
      </c>
      <c r="D194" s="49"/>
      <c r="E194" s="49">
        <f>D155</f>
        <v>8030000</v>
      </c>
      <c r="F194" s="49"/>
      <c r="G194" s="124"/>
      <c r="H194" s="51">
        <f>+F155</f>
        <v>6579500</v>
      </c>
      <c r="I194" s="125">
        <f>+E155</f>
        <v>1522581</v>
      </c>
      <c r="J194" s="30">
        <f>+SUM(C194:G194)-(H194+I194)</f>
        <v>396849</v>
      </c>
      <c r="K194" s="143" t="b">
        <f>J194=I155</f>
        <v>1</v>
      </c>
    </row>
    <row r="195" spans="1:16">
      <c r="A195" s="43" t="s">
        <v>61</v>
      </c>
      <c r="B195" s="24"/>
      <c r="C195" s="35"/>
      <c r="D195" s="24"/>
      <c r="E195" s="24"/>
      <c r="F195" s="24"/>
      <c r="G195" s="24"/>
      <c r="H195" s="24"/>
      <c r="I195" s="24"/>
      <c r="J195" s="36"/>
      <c r="K195" s="142"/>
    </row>
    <row r="196" spans="1:16">
      <c r="A196" s="121" t="str">
        <f>+A194</f>
        <v>NOVEMBRE</v>
      </c>
      <c r="B196" s="37" t="s">
        <v>23</v>
      </c>
      <c r="C196" s="124">
        <f>+C153</f>
        <v>10810740</v>
      </c>
      <c r="D196" s="131">
        <f>+G153</f>
        <v>0</v>
      </c>
      <c r="E196" s="49"/>
      <c r="F196" s="49"/>
      <c r="G196" s="49"/>
      <c r="H196" s="51">
        <f>+F153</f>
        <v>4000000</v>
      </c>
      <c r="I196" s="53">
        <f>+E153</f>
        <v>941601</v>
      </c>
      <c r="J196" s="30">
        <f>+SUM(C196:G196)-(H196+I196)</f>
        <v>5869139</v>
      </c>
      <c r="K196" s="143" t="b">
        <f>+J196=I153</f>
        <v>1</v>
      </c>
    </row>
    <row r="197" spans="1:16">
      <c r="A197" s="121" t="str">
        <f t="shared" ref="A197" si="95">+A196</f>
        <v>NOVEMBRE</v>
      </c>
      <c r="B197" s="37" t="s">
        <v>63</v>
      </c>
      <c r="C197" s="124">
        <f>+C154</f>
        <v>97835</v>
      </c>
      <c r="D197" s="49">
        <f>+G154</f>
        <v>26282229</v>
      </c>
      <c r="E197" s="48"/>
      <c r="F197" s="48"/>
      <c r="G197" s="48">
        <f>+D154</f>
        <v>0</v>
      </c>
      <c r="H197" s="32">
        <f>+F154</f>
        <v>4000000</v>
      </c>
      <c r="I197" s="50">
        <f>+E154</f>
        <v>4251915</v>
      </c>
      <c r="J197" s="30">
        <f>+SUM(C197:G197)-(H197+I197)</f>
        <v>18128149</v>
      </c>
      <c r="K197" s="143" t="b">
        <f>+J197=I154</f>
        <v>1</v>
      </c>
    </row>
    <row r="198" spans="1:16" ht="15.75">
      <c r="C198" s="140">
        <f>SUM(C180:C197)</f>
        <v>12225663</v>
      </c>
      <c r="I198" s="139">
        <f>SUM(I180:I197)</f>
        <v>11500647</v>
      </c>
      <c r="J198" s="104">
        <f>+SUM(J180:J197)</f>
        <v>27007245</v>
      </c>
      <c r="K198" s="5" t="b">
        <f>J198=I169</f>
        <v>1</v>
      </c>
    </row>
    <row r="199" spans="1:16" ht="15.75">
      <c r="C199" s="140"/>
      <c r="I199" s="139"/>
      <c r="J199" s="104"/>
    </row>
    <row r="200" spans="1:16" ht="15.75">
      <c r="A200" s="157"/>
      <c r="B200" s="157"/>
      <c r="C200" s="158"/>
      <c r="D200" s="157"/>
      <c r="E200" s="157"/>
      <c r="F200" s="157"/>
      <c r="G200" s="157"/>
      <c r="H200" s="157"/>
      <c r="I200" s="159"/>
      <c r="J200" s="160"/>
      <c r="K200" s="157"/>
      <c r="L200" s="161"/>
      <c r="M200" s="161"/>
      <c r="N200" s="161"/>
      <c r="O200" s="161"/>
      <c r="P200" s="157"/>
    </row>
    <row r="202" spans="1:16" ht="15.75">
      <c r="A202" s="6" t="s">
        <v>35</v>
      </c>
      <c r="B202" s="6" t="s">
        <v>1</v>
      </c>
      <c r="C202" s="6">
        <v>45200</v>
      </c>
      <c r="D202" s="7" t="s">
        <v>36</v>
      </c>
      <c r="E202" s="7" t="s">
        <v>37</v>
      </c>
      <c r="F202" s="7" t="s">
        <v>38</v>
      </c>
      <c r="G202" s="7" t="s">
        <v>39</v>
      </c>
      <c r="H202" s="6">
        <v>45230</v>
      </c>
      <c r="I202" s="7" t="s">
        <v>40</v>
      </c>
      <c r="K202" s="45"/>
      <c r="L202" s="45" t="s">
        <v>41</v>
      </c>
      <c r="M202" s="45" t="s">
        <v>42</v>
      </c>
      <c r="N202" s="45" t="s">
        <v>43</v>
      </c>
      <c r="O202" s="45" t="s">
        <v>44</v>
      </c>
    </row>
    <row r="203" spans="1:16" ht="16.5">
      <c r="A203" s="58" t="str">
        <f>K203</f>
        <v>BCI</v>
      </c>
      <c r="B203" s="59" t="s">
        <v>45</v>
      </c>
      <c r="C203" s="61">
        <v>1128360</v>
      </c>
      <c r="D203" s="61">
        <f>+L203</f>
        <v>0</v>
      </c>
      <c r="E203" s="61">
        <f>+N203</f>
        <v>4131785</v>
      </c>
      <c r="F203" s="61">
        <f>+M203</f>
        <v>4000000</v>
      </c>
      <c r="G203" s="61">
        <f t="shared" ref="G203:G218" si="96">+O203</f>
        <v>17814165</v>
      </c>
      <c r="H203" s="61">
        <v>10810740</v>
      </c>
      <c r="I203" s="61">
        <f>+C203+D203-E203-F203+G203</f>
        <v>10810740</v>
      </c>
      <c r="J203" s="9">
        <f>I203-H203</f>
        <v>0</v>
      </c>
      <c r="K203" s="45" t="s">
        <v>23</v>
      </c>
      <c r="L203" s="178">
        <v>0</v>
      </c>
      <c r="M203" s="178">
        <v>4000000</v>
      </c>
      <c r="N203" s="178">
        <v>4131785</v>
      </c>
      <c r="O203" s="178">
        <v>17814165</v>
      </c>
    </row>
    <row r="204" spans="1:16" ht="16.5">
      <c r="A204" s="58" t="str">
        <f t="shared" ref="A204:A218" si="97">K204</f>
        <v>BCI-Sous Compte</v>
      </c>
      <c r="B204" s="59" t="s">
        <v>45</v>
      </c>
      <c r="C204" s="61">
        <v>2160340</v>
      </c>
      <c r="D204" s="61">
        <f>+L204</f>
        <v>0</v>
      </c>
      <c r="E204" s="61">
        <f t="shared" ref="E204:E209" si="98">+N204</f>
        <v>1062505</v>
      </c>
      <c r="F204" s="61">
        <f t="shared" ref="F204:F211" si="99">+M204</f>
        <v>1000000</v>
      </c>
      <c r="G204" s="61">
        <f t="shared" si="96"/>
        <v>0</v>
      </c>
      <c r="H204" s="61">
        <v>97835</v>
      </c>
      <c r="I204" s="61">
        <f t="shared" ref="I204:I209" si="100">+C204+D204-E204-F204+G204</f>
        <v>97835</v>
      </c>
      <c r="J204" s="9">
        <f t="shared" ref="J204:J218" si="101">I204-H204</f>
        <v>0</v>
      </c>
      <c r="K204" s="45" t="s">
        <v>146</v>
      </c>
      <c r="L204" s="178">
        <v>0</v>
      </c>
      <c r="M204" s="178">
        <v>1000000</v>
      </c>
      <c r="N204" s="178">
        <v>1062505</v>
      </c>
      <c r="O204" s="178">
        <v>0</v>
      </c>
    </row>
    <row r="205" spans="1:16" ht="16.5">
      <c r="A205" s="58" t="str">
        <f t="shared" si="97"/>
        <v>Caisse</v>
      </c>
      <c r="B205" s="59" t="s">
        <v>24</v>
      </c>
      <c r="C205" s="61">
        <v>334975</v>
      </c>
      <c r="D205" s="61">
        <f t="shared" ref="D205:D218" si="102">+L205</f>
        <v>5420000</v>
      </c>
      <c r="E205" s="61">
        <f t="shared" si="98"/>
        <v>2090545</v>
      </c>
      <c r="F205" s="61">
        <f t="shared" si="99"/>
        <v>3195500</v>
      </c>
      <c r="G205" s="61">
        <f t="shared" si="96"/>
        <v>0</v>
      </c>
      <c r="H205" s="61">
        <v>468930</v>
      </c>
      <c r="I205" s="61">
        <f t="shared" si="100"/>
        <v>468930</v>
      </c>
      <c r="J205" s="9">
        <f t="shared" si="101"/>
        <v>0</v>
      </c>
      <c r="K205" s="45" t="s">
        <v>24</v>
      </c>
      <c r="L205" s="178">
        <v>5420000</v>
      </c>
      <c r="M205" s="178">
        <v>3195500</v>
      </c>
      <c r="N205" s="178">
        <v>2090545</v>
      </c>
      <c r="O205" s="178">
        <v>0</v>
      </c>
    </row>
    <row r="206" spans="1:16" ht="16.5">
      <c r="A206" s="58" t="str">
        <f t="shared" si="97"/>
        <v>Crépin</v>
      </c>
      <c r="B206" s="59" t="s">
        <v>2</v>
      </c>
      <c r="C206" s="61">
        <v>223370</v>
      </c>
      <c r="D206" s="61">
        <f t="shared" si="102"/>
        <v>440000</v>
      </c>
      <c r="E206" s="61">
        <f t="shared" si="98"/>
        <v>488000</v>
      </c>
      <c r="F206" s="61">
        <f t="shared" si="99"/>
        <v>0</v>
      </c>
      <c r="G206" s="61">
        <f t="shared" si="96"/>
        <v>0</v>
      </c>
      <c r="H206" s="61">
        <v>175370</v>
      </c>
      <c r="I206" s="61">
        <f t="shared" si="100"/>
        <v>175370</v>
      </c>
      <c r="J206" s="9">
        <f t="shared" si="101"/>
        <v>0</v>
      </c>
      <c r="K206" s="45" t="s">
        <v>46</v>
      </c>
      <c r="L206" s="178">
        <v>440000</v>
      </c>
      <c r="M206" s="178">
        <v>0</v>
      </c>
      <c r="N206" s="178">
        <v>488000</v>
      </c>
      <c r="O206" s="178">
        <v>0</v>
      </c>
    </row>
    <row r="207" spans="1:16" ht="16.5">
      <c r="A207" s="58" t="str">
        <f t="shared" si="97"/>
        <v>Donald-Roméo</v>
      </c>
      <c r="B207" s="59" t="s">
        <v>152</v>
      </c>
      <c r="C207" s="61">
        <v>1605</v>
      </c>
      <c r="D207" s="61">
        <f t="shared" si="102"/>
        <v>278000</v>
      </c>
      <c r="E207" s="61">
        <f t="shared" si="98"/>
        <v>261900</v>
      </c>
      <c r="F207" s="61">
        <f t="shared" si="99"/>
        <v>0</v>
      </c>
      <c r="G207" s="61">
        <f t="shared" si="96"/>
        <v>0</v>
      </c>
      <c r="H207" s="61">
        <v>17705</v>
      </c>
      <c r="I207" s="61">
        <f t="shared" si="100"/>
        <v>17705</v>
      </c>
      <c r="J207" s="9">
        <f t="shared" si="101"/>
        <v>0</v>
      </c>
      <c r="K207" s="45" t="s">
        <v>292</v>
      </c>
      <c r="L207" s="178">
        <v>278000</v>
      </c>
      <c r="M207" s="178">
        <v>0</v>
      </c>
      <c r="N207" s="178">
        <v>261900</v>
      </c>
      <c r="O207" s="178">
        <v>0</v>
      </c>
    </row>
    <row r="208" spans="1:16" ht="16.5">
      <c r="A208" s="58" t="str">
        <f t="shared" si="97"/>
        <v>Dovi</v>
      </c>
      <c r="B208" s="59" t="s">
        <v>2</v>
      </c>
      <c r="C208" s="61">
        <v>58000</v>
      </c>
      <c r="D208" s="61">
        <f t="shared" si="102"/>
        <v>420000</v>
      </c>
      <c r="E208" s="61">
        <f t="shared" si="98"/>
        <v>45000</v>
      </c>
      <c r="F208" s="61">
        <f t="shared" si="99"/>
        <v>420000</v>
      </c>
      <c r="G208" s="61">
        <f t="shared" si="96"/>
        <v>0</v>
      </c>
      <c r="H208" s="61">
        <v>13000</v>
      </c>
      <c r="I208" s="61">
        <f t="shared" si="100"/>
        <v>13000</v>
      </c>
      <c r="J208" s="9">
        <f t="shared" si="101"/>
        <v>0</v>
      </c>
      <c r="K208" s="45" t="s">
        <v>299</v>
      </c>
      <c r="L208" s="178">
        <v>420000</v>
      </c>
      <c r="M208" s="178">
        <v>420000</v>
      </c>
      <c r="N208" s="178">
        <v>45000</v>
      </c>
      <c r="O208" s="178">
        <v>0</v>
      </c>
    </row>
    <row r="209" spans="1:15" ht="16.5">
      <c r="A209" s="58" t="str">
        <f t="shared" si="97"/>
        <v>Evariste</v>
      </c>
      <c r="B209" s="59" t="s">
        <v>153</v>
      </c>
      <c r="C209" s="61">
        <v>2475</v>
      </c>
      <c r="D209" s="61">
        <f t="shared" si="102"/>
        <v>110000</v>
      </c>
      <c r="E209" s="61">
        <f t="shared" si="98"/>
        <v>101000</v>
      </c>
      <c r="F209" s="61">
        <f t="shared" si="99"/>
        <v>0</v>
      </c>
      <c r="G209" s="61">
        <f t="shared" si="96"/>
        <v>0</v>
      </c>
      <c r="H209" s="61">
        <v>11475</v>
      </c>
      <c r="I209" s="61">
        <f t="shared" si="100"/>
        <v>11475</v>
      </c>
      <c r="J209" s="9">
        <f t="shared" si="101"/>
        <v>0</v>
      </c>
      <c r="K209" s="45" t="s">
        <v>30</v>
      </c>
      <c r="L209" s="178">
        <v>110000</v>
      </c>
      <c r="M209" s="178">
        <v>0</v>
      </c>
      <c r="N209" s="178">
        <v>101000</v>
      </c>
      <c r="O209" s="178">
        <v>0</v>
      </c>
    </row>
    <row r="210" spans="1:15" ht="16.5">
      <c r="A210" s="58" t="str">
        <f t="shared" si="97"/>
        <v>I55S</v>
      </c>
      <c r="B210" s="115" t="s">
        <v>4</v>
      </c>
      <c r="C210" s="117">
        <v>233614</v>
      </c>
      <c r="D210" s="117">
        <f t="shared" si="102"/>
        <v>0</v>
      </c>
      <c r="E210" s="117">
        <f>+N210</f>
        <v>0</v>
      </c>
      <c r="F210" s="117">
        <f t="shared" si="99"/>
        <v>0</v>
      </c>
      <c r="G210" s="117">
        <f t="shared" si="96"/>
        <v>0</v>
      </c>
      <c r="H210" s="117">
        <v>233614</v>
      </c>
      <c r="I210" s="117">
        <f>+C210+D210-E210-F210+G210</f>
        <v>233614</v>
      </c>
      <c r="J210" s="9">
        <f t="shared" si="101"/>
        <v>0</v>
      </c>
      <c r="K210" s="45" t="s">
        <v>83</v>
      </c>
      <c r="L210" s="178">
        <v>0</v>
      </c>
      <c r="M210" s="178">
        <v>0</v>
      </c>
      <c r="N210" s="178">
        <v>0</v>
      </c>
      <c r="O210" s="178">
        <v>0</v>
      </c>
    </row>
    <row r="211" spans="1:15" ht="16.5">
      <c r="A211" s="58" t="str">
        <f t="shared" si="97"/>
        <v>I73X</v>
      </c>
      <c r="B211" s="115" t="s">
        <v>4</v>
      </c>
      <c r="C211" s="117">
        <v>249769</v>
      </c>
      <c r="D211" s="117">
        <f t="shared" si="102"/>
        <v>0</v>
      </c>
      <c r="E211" s="117">
        <f>+N211</f>
        <v>0</v>
      </c>
      <c r="F211" s="117">
        <f t="shared" si="99"/>
        <v>0</v>
      </c>
      <c r="G211" s="117">
        <f t="shared" si="96"/>
        <v>0</v>
      </c>
      <c r="H211" s="117">
        <v>249769</v>
      </c>
      <c r="I211" s="117">
        <f t="shared" ref="I211:I218" si="103">+C211+D211-E211-F211+G211</f>
        <v>249769</v>
      </c>
      <c r="J211" s="9">
        <f t="shared" si="101"/>
        <v>0</v>
      </c>
      <c r="K211" s="45" t="s">
        <v>82</v>
      </c>
      <c r="L211" s="178">
        <v>0</v>
      </c>
      <c r="M211" s="178">
        <v>0</v>
      </c>
      <c r="N211" s="178">
        <v>0</v>
      </c>
      <c r="O211" s="178">
        <v>0</v>
      </c>
    </row>
    <row r="212" spans="1:15" ht="16.5">
      <c r="A212" s="58" t="str">
        <f t="shared" si="97"/>
        <v>Grace</v>
      </c>
      <c r="B212" s="59" t="s">
        <v>2</v>
      </c>
      <c r="C212" s="181">
        <v>0</v>
      </c>
      <c r="D212" s="61">
        <f t="shared" si="102"/>
        <v>0</v>
      </c>
      <c r="E212" s="61">
        <f t="shared" ref="E212:E218" si="104">+N212</f>
        <v>0</v>
      </c>
      <c r="F212" s="61">
        <f>+M212</f>
        <v>0</v>
      </c>
      <c r="G212" s="61">
        <f t="shared" si="96"/>
        <v>0</v>
      </c>
      <c r="H212" s="181">
        <v>0</v>
      </c>
      <c r="I212" s="181">
        <f t="shared" si="103"/>
        <v>0</v>
      </c>
      <c r="J212" s="9">
        <f t="shared" si="101"/>
        <v>0</v>
      </c>
      <c r="K212" s="183" t="s">
        <v>141</v>
      </c>
      <c r="L212" s="178">
        <v>0</v>
      </c>
      <c r="M212" s="178">
        <v>0</v>
      </c>
      <c r="N212" s="178">
        <v>0</v>
      </c>
      <c r="O212" s="178">
        <v>0</v>
      </c>
    </row>
    <row r="213" spans="1:15" ht="16.5">
      <c r="A213" s="58" t="str">
        <f t="shared" si="97"/>
        <v>Hurielle</v>
      </c>
      <c r="B213" s="97" t="s">
        <v>152</v>
      </c>
      <c r="C213" s="61">
        <v>26700</v>
      </c>
      <c r="D213" s="61">
        <f t="shared" si="102"/>
        <v>306000</v>
      </c>
      <c r="E213" s="61">
        <f t="shared" si="104"/>
        <v>319500</v>
      </c>
      <c r="F213" s="61">
        <f t="shared" ref="F213:F218" si="105">+M213</f>
        <v>0</v>
      </c>
      <c r="G213" s="61">
        <f t="shared" si="96"/>
        <v>0</v>
      </c>
      <c r="H213" s="181">
        <v>13200</v>
      </c>
      <c r="I213" s="181">
        <f t="shared" si="103"/>
        <v>13200</v>
      </c>
      <c r="J213" s="9">
        <f t="shared" si="101"/>
        <v>0</v>
      </c>
      <c r="K213" s="45" t="s">
        <v>195</v>
      </c>
      <c r="L213" s="178">
        <v>306000</v>
      </c>
      <c r="M213" s="178">
        <v>0</v>
      </c>
      <c r="N213" s="178">
        <v>319500</v>
      </c>
      <c r="O213" s="178">
        <v>0</v>
      </c>
    </row>
    <row r="214" spans="1:15" ht="16.5">
      <c r="A214" s="58" t="str">
        <f t="shared" si="97"/>
        <v>IT87</v>
      </c>
      <c r="B214" s="59" t="s">
        <v>4</v>
      </c>
      <c r="C214" s="181">
        <v>26400</v>
      </c>
      <c r="D214" s="61">
        <f t="shared" si="102"/>
        <v>252000</v>
      </c>
      <c r="E214" s="61">
        <f t="shared" si="104"/>
        <v>264200</v>
      </c>
      <c r="F214" s="61">
        <f t="shared" si="105"/>
        <v>0</v>
      </c>
      <c r="G214" s="61">
        <f t="shared" si="96"/>
        <v>0</v>
      </c>
      <c r="H214" s="181">
        <v>14200</v>
      </c>
      <c r="I214" s="181">
        <f t="shared" si="103"/>
        <v>14200</v>
      </c>
      <c r="J214" s="9">
        <f t="shared" si="101"/>
        <v>0</v>
      </c>
      <c r="K214" s="183" t="s">
        <v>306</v>
      </c>
      <c r="L214" s="178">
        <v>252000</v>
      </c>
      <c r="M214" s="178">
        <v>0</v>
      </c>
      <c r="N214" s="178">
        <v>264200</v>
      </c>
      <c r="O214" s="178">
        <v>0</v>
      </c>
    </row>
    <row r="215" spans="1:15" ht="16.5">
      <c r="A215" s="58" t="str">
        <f t="shared" si="97"/>
        <v>Merveille</v>
      </c>
      <c r="B215" s="97" t="s">
        <v>313</v>
      </c>
      <c r="C215" s="61">
        <v>12400</v>
      </c>
      <c r="D215" s="61">
        <f t="shared" si="102"/>
        <v>30000</v>
      </c>
      <c r="E215" s="61">
        <f t="shared" si="104"/>
        <v>41500</v>
      </c>
      <c r="F215" s="61">
        <f t="shared" si="105"/>
        <v>0</v>
      </c>
      <c r="G215" s="61">
        <f t="shared" si="96"/>
        <v>0</v>
      </c>
      <c r="H215" s="181">
        <v>900</v>
      </c>
      <c r="I215" s="181">
        <f t="shared" si="103"/>
        <v>900</v>
      </c>
      <c r="J215" s="9">
        <f t="shared" si="101"/>
        <v>0</v>
      </c>
      <c r="K215" s="45" t="s">
        <v>92</v>
      </c>
      <c r="L215" s="178">
        <v>30000</v>
      </c>
      <c r="M215" s="178">
        <v>0</v>
      </c>
      <c r="N215" s="178">
        <v>41500</v>
      </c>
      <c r="O215" s="178">
        <v>0</v>
      </c>
    </row>
    <row r="216" spans="1:15" ht="16.5">
      <c r="A216" s="58" t="str">
        <f t="shared" si="97"/>
        <v>Oracle</v>
      </c>
      <c r="B216" s="97" t="s">
        <v>152</v>
      </c>
      <c r="C216" s="61">
        <v>36825</v>
      </c>
      <c r="D216" s="61">
        <f t="shared" si="102"/>
        <v>304000</v>
      </c>
      <c r="E216" s="61">
        <f t="shared" si="104"/>
        <v>326100</v>
      </c>
      <c r="F216" s="61">
        <f t="shared" si="105"/>
        <v>0</v>
      </c>
      <c r="G216" s="61">
        <f t="shared" si="96"/>
        <v>0</v>
      </c>
      <c r="H216" s="181">
        <v>14725</v>
      </c>
      <c r="I216" s="181">
        <f t="shared" si="103"/>
        <v>14725</v>
      </c>
      <c r="J216" s="9">
        <f t="shared" si="101"/>
        <v>0</v>
      </c>
      <c r="K216" s="45" t="s">
        <v>293</v>
      </c>
      <c r="L216" s="178">
        <v>304000</v>
      </c>
      <c r="M216" s="178">
        <v>0</v>
      </c>
      <c r="N216" s="178">
        <v>326100</v>
      </c>
      <c r="O216" s="178">
        <v>0</v>
      </c>
    </row>
    <row r="217" spans="1:15" ht="16.5">
      <c r="A217" s="58" t="str">
        <f t="shared" si="97"/>
        <v>P29</v>
      </c>
      <c r="B217" s="59" t="s">
        <v>4</v>
      </c>
      <c r="C217" s="61">
        <v>86900</v>
      </c>
      <c r="D217" s="61">
        <f t="shared" si="102"/>
        <v>944000</v>
      </c>
      <c r="E217" s="61">
        <f t="shared" si="104"/>
        <v>699700</v>
      </c>
      <c r="F217" s="61">
        <f t="shared" si="105"/>
        <v>290000</v>
      </c>
      <c r="G217" s="61">
        <f t="shared" si="96"/>
        <v>0</v>
      </c>
      <c r="H217" s="181">
        <v>41200</v>
      </c>
      <c r="I217" s="181">
        <f t="shared" si="103"/>
        <v>41200</v>
      </c>
      <c r="J217" s="9">
        <f t="shared" si="101"/>
        <v>0</v>
      </c>
      <c r="K217" s="45" t="s">
        <v>28</v>
      </c>
      <c r="L217" s="178">
        <v>944000</v>
      </c>
      <c r="M217" s="178">
        <v>290000</v>
      </c>
      <c r="N217" s="178">
        <v>699700</v>
      </c>
      <c r="O217" s="178">
        <v>0</v>
      </c>
    </row>
    <row r="218" spans="1:15" ht="16.5">
      <c r="A218" s="58" t="str">
        <f t="shared" si="97"/>
        <v>T73</v>
      </c>
      <c r="B218" s="59" t="s">
        <v>4</v>
      </c>
      <c r="C218" s="61">
        <v>43500</v>
      </c>
      <c r="D218" s="61">
        <f t="shared" si="102"/>
        <v>401500</v>
      </c>
      <c r="E218" s="61">
        <f t="shared" si="104"/>
        <v>382000</v>
      </c>
      <c r="F218" s="61">
        <f t="shared" si="105"/>
        <v>0</v>
      </c>
      <c r="G218" s="61">
        <f t="shared" si="96"/>
        <v>0</v>
      </c>
      <c r="H218" s="181">
        <v>63000</v>
      </c>
      <c r="I218" s="181">
        <f t="shared" si="103"/>
        <v>63000</v>
      </c>
      <c r="J218" s="9">
        <f t="shared" si="101"/>
        <v>0</v>
      </c>
      <c r="K218" s="45" t="s">
        <v>263</v>
      </c>
      <c r="L218" s="178">
        <v>401500</v>
      </c>
      <c r="M218" s="178">
        <v>0</v>
      </c>
      <c r="N218" s="178">
        <v>382000</v>
      </c>
      <c r="O218" s="178">
        <v>0</v>
      </c>
    </row>
    <row r="219" spans="1:15" ht="16.5">
      <c r="A219" s="10" t="s">
        <v>49</v>
      </c>
      <c r="B219" s="11"/>
      <c r="C219" s="12">
        <f t="shared" ref="C219:I219" si="106">SUM(C203:C218)</f>
        <v>4625233</v>
      </c>
      <c r="D219" s="57">
        <f t="shared" si="106"/>
        <v>8905500</v>
      </c>
      <c r="E219" s="57">
        <f t="shared" si="106"/>
        <v>10213735</v>
      </c>
      <c r="F219" s="57">
        <f t="shared" si="106"/>
        <v>8905500</v>
      </c>
      <c r="G219" s="57">
        <f t="shared" si="106"/>
        <v>17814165</v>
      </c>
      <c r="H219" s="57">
        <f t="shared" si="106"/>
        <v>12225663</v>
      </c>
      <c r="I219" s="57">
        <f t="shared" si="106"/>
        <v>12225663</v>
      </c>
      <c r="J219" s="9"/>
      <c r="K219" s="3"/>
      <c r="L219" s="47">
        <f>+SUM(L203:L218)</f>
        <v>8905500</v>
      </c>
      <c r="M219" s="47">
        <f>+SUM(M203:M218)</f>
        <v>8905500</v>
      </c>
      <c r="N219" s="47">
        <f>+SUM(N203:N218)</f>
        <v>10213735</v>
      </c>
      <c r="O219" s="47">
        <f>+SUM(O203:O218)</f>
        <v>17814165</v>
      </c>
    </row>
    <row r="220" spans="1:15" ht="16.5">
      <c r="A220" s="10"/>
      <c r="B220" s="11"/>
      <c r="C220" s="12"/>
      <c r="D220" s="13"/>
      <c r="E220" s="12"/>
      <c r="F220" s="13"/>
      <c r="G220" s="12"/>
      <c r="H220" s="12"/>
      <c r="I220" s="13" t="b">
        <f>I219=D222</f>
        <v>1</v>
      </c>
      <c r="J220" s="9"/>
      <c r="L220" s="5"/>
      <c r="M220" s="5"/>
      <c r="N220" s="5"/>
      <c r="O220" s="5"/>
    </row>
    <row r="221" spans="1:15" ht="16.5">
      <c r="A221" s="10" t="s">
        <v>320</v>
      </c>
      <c r="B221" s="11" t="s">
        <v>244</v>
      </c>
      <c r="C221" s="12" t="s">
        <v>245</v>
      </c>
      <c r="D221" s="12" t="s">
        <v>321</v>
      </c>
      <c r="E221" s="12" t="s">
        <v>50</v>
      </c>
      <c r="F221" s="12"/>
      <c r="G221" s="12">
        <f>+D219-F219</f>
        <v>0</v>
      </c>
      <c r="H221" s="12"/>
      <c r="I221" s="186"/>
    </row>
    <row r="222" spans="1:15" ht="16.5">
      <c r="A222" s="14">
        <f>C219</f>
        <v>4625233</v>
      </c>
      <c r="B222" s="15">
        <f>G219</f>
        <v>17814165</v>
      </c>
      <c r="C222" s="12">
        <f>E219</f>
        <v>10213735</v>
      </c>
      <c r="D222" s="12">
        <f>A222+B222-C222</f>
        <v>12225663</v>
      </c>
      <c r="E222" s="13">
        <f>I219-D222</f>
        <v>0</v>
      </c>
      <c r="F222" s="12"/>
      <c r="G222" s="12"/>
      <c r="H222" s="12"/>
      <c r="I222" s="12"/>
    </row>
    <row r="223" spans="1:15" ht="16.5">
      <c r="A223" s="14"/>
      <c r="B223" s="15"/>
      <c r="C223" s="12"/>
      <c r="D223" s="12"/>
      <c r="E223" s="13"/>
      <c r="F223" s="12"/>
      <c r="G223" s="12"/>
      <c r="H223" s="12"/>
      <c r="I223" s="12"/>
    </row>
    <row r="224" spans="1:15">
      <c r="A224" s="16" t="s">
        <v>51</v>
      </c>
      <c r="B224" s="16"/>
      <c r="C224" s="16"/>
      <c r="D224" s="17"/>
      <c r="E224" s="17"/>
      <c r="F224" s="17"/>
      <c r="G224" s="17"/>
      <c r="H224" s="17"/>
      <c r="I224" s="17"/>
    </row>
    <row r="225" spans="1:11">
      <c r="A225" s="18" t="s">
        <v>322</v>
      </c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1">
      <c r="A226" s="19"/>
      <c r="B226" s="17"/>
      <c r="C226" s="20"/>
      <c r="D226" s="20"/>
      <c r="E226" s="20"/>
      <c r="F226" s="20"/>
      <c r="G226" s="20"/>
      <c r="H226" s="17"/>
      <c r="I226" s="17"/>
    </row>
    <row r="227" spans="1:11">
      <c r="A227" s="166" t="s">
        <v>52</v>
      </c>
      <c r="B227" s="168" t="s">
        <v>53</v>
      </c>
      <c r="C227" s="170" t="s">
        <v>323</v>
      </c>
      <c r="D227" s="171" t="s">
        <v>54</v>
      </c>
      <c r="E227" s="172"/>
      <c r="F227" s="172"/>
      <c r="G227" s="173"/>
      <c r="H227" s="174" t="s">
        <v>55</v>
      </c>
      <c r="I227" s="162" t="s">
        <v>56</v>
      </c>
      <c r="J227" s="185"/>
    </row>
    <row r="228" spans="1:11" ht="25.5">
      <c r="A228" s="167"/>
      <c r="B228" s="169"/>
      <c r="C228" s="22"/>
      <c r="D228" s="21" t="s">
        <v>23</v>
      </c>
      <c r="E228" s="21" t="s">
        <v>24</v>
      </c>
      <c r="F228" s="22" t="s">
        <v>121</v>
      </c>
      <c r="G228" s="21" t="s">
        <v>57</v>
      </c>
      <c r="H228" s="175"/>
      <c r="I228" s="163"/>
      <c r="J228" s="165" t="s">
        <v>324</v>
      </c>
      <c r="K228" s="142"/>
    </row>
    <row r="229" spans="1:11">
      <c r="A229" s="23"/>
      <c r="B229" s="24" t="s">
        <v>58</v>
      </c>
      <c r="C229" s="25"/>
      <c r="D229" s="25"/>
      <c r="E229" s="25"/>
      <c r="F229" s="25"/>
      <c r="G229" s="25"/>
      <c r="H229" s="25"/>
      <c r="I229" s="26"/>
      <c r="J229" s="165"/>
      <c r="K229" s="142"/>
    </row>
    <row r="230" spans="1:11">
      <c r="A230" s="121" t="s">
        <v>89</v>
      </c>
      <c r="B230" s="126" t="str">
        <f t="shared" ref="B230:B242" si="107">A206</f>
        <v>Crépin</v>
      </c>
      <c r="C230" s="32">
        <f t="shared" ref="C230:C242" si="108">+C206</f>
        <v>223370</v>
      </c>
      <c r="D230" s="31"/>
      <c r="E230" s="32">
        <f>+D206</f>
        <v>440000</v>
      </c>
      <c r="F230" s="32"/>
      <c r="G230" s="32"/>
      <c r="H230" s="55">
        <f t="shared" ref="H230:H242" si="109">+F206</f>
        <v>0</v>
      </c>
      <c r="I230" s="32">
        <f t="shared" ref="I230:I242" si="110">+E206</f>
        <v>488000</v>
      </c>
      <c r="J230" s="30">
        <f t="shared" ref="J230:J231" si="111">+SUM(C230:G230)-(H230+I230)</f>
        <v>175370</v>
      </c>
      <c r="K230" s="143" t="b">
        <f t="shared" ref="K230:K242" si="112">J230=I206</f>
        <v>1</v>
      </c>
    </row>
    <row r="231" spans="1:11">
      <c r="A231" s="121" t="str">
        <f>+A230</f>
        <v>OCTOBRE</v>
      </c>
      <c r="B231" s="126" t="str">
        <f t="shared" si="107"/>
        <v>Donald-Roméo</v>
      </c>
      <c r="C231" s="32">
        <f t="shared" si="108"/>
        <v>1605</v>
      </c>
      <c r="D231" s="31"/>
      <c r="E231" s="32">
        <f t="shared" ref="E231:E233" si="113">+D207</f>
        <v>278000</v>
      </c>
      <c r="F231" s="32"/>
      <c r="G231" s="32"/>
      <c r="H231" s="55">
        <f t="shared" si="109"/>
        <v>0</v>
      </c>
      <c r="I231" s="32">
        <f t="shared" si="110"/>
        <v>261900</v>
      </c>
      <c r="J231" s="30">
        <f t="shared" si="111"/>
        <v>17705</v>
      </c>
      <c r="K231" s="143" t="b">
        <f t="shared" si="112"/>
        <v>1</v>
      </c>
    </row>
    <row r="232" spans="1:11">
      <c r="A232" s="121" t="str">
        <f t="shared" ref="A232:A242" si="114">+A231</f>
        <v>OCTOBRE</v>
      </c>
      <c r="B232" s="126" t="str">
        <f t="shared" si="107"/>
        <v>Dovi</v>
      </c>
      <c r="C232" s="32">
        <f t="shared" si="108"/>
        <v>58000</v>
      </c>
      <c r="D232" s="31"/>
      <c r="E232" s="32">
        <f t="shared" si="113"/>
        <v>420000</v>
      </c>
      <c r="F232" s="32"/>
      <c r="G232" s="32"/>
      <c r="H232" s="55">
        <f t="shared" si="109"/>
        <v>420000</v>
      </c>
      <c r="I232" s="32">
        <f t="shared" si="110"/>
        <v>45000</v>
      </c>
      <c r="J232" s="30">
        <f t="shared" ref="J232" si="115">+SUM(C232:G232)-(H232+I232)</f>
        <v>13000</v>
      </c>
      <c r="K232" s="143" t="b">
        <f t="shared" si="112"/>
        <v>1</v>
      </c>
    </row>
    <row r="233" spans="1:11">
      <c r="A233" s="121" t="str">
        <f t="shared" si="114"/>
        <v>OCTOBRE</v>
      </c>
      <c r="B233" s="126" t="str">
        <f t="shared" si="107"/>
        <v>Evariste</v>
      </c>
      <c r="C233" s="32">
        <f t="shared" si="108"/>
        <v>2475</v>
      </c>
      <c r="D233" s="31"/>
      <c r="E233" s="32">
        <f t="shared" si="113"/>
        <v>110000</v>
      </c>
      <c r="F233" s="32"/>
      <c r="G233" s="32"/>
      <c r="H233" s="55">
        <f t="shared" si="109"/>
        <v>0</v>
      </c>
      <c r="I233" s="32">
        <f t="shared" si="110"/>
        <v>101000</v>
      </c>
      <c r="J233" s="30">
        <f t="shared" ref="J233" si="116">+SUM(C233:G233)-(H233+I233)</f>
        <v>11475</v>
      </c>
      <c r="K233" s="143" t="b">
        <f t="shared" si="112"/>
        <v>1</v>
      </c>
    </row>
    <row r="234" spans="1:11">
      <c r="A234" s="121" t="str">
        <f t="shared" si="114"/>
        <v>OCTOBRE</v>
      </c>
      <c r="B234" s="128" t="str">
        <f t="shared" si="107"/>
        <v>I55S</v>
      </c>
      <c r="C234" s="119">
        <f t="shared" si="108"/>
        <v>233614</v>
      </c>
      <c r="D234" s="122"/>
      <c r="E234" s="119">
        <f>+D210</f>
        <v>0</v>
      </c>
      <c r="F234" s="136"/>
      <c r="G234" s="136"/>
      <c r="H234" s="154">
        <f t="shared" si="109"/>
        <v>0</v>
      </c>
      <c r="I234" s="119">
        <f t="shared" si="110"/>
        <v>0</v>
      </c>
      <c r="J234" s="120">
        <f>+SUM(C234:G234)-(H234+I234)</f>
        <v>233614</v>
      </c>
      <c r="K234" s="143" t="b">
        <f t="shared" si="112"/>
        <v>1</v>
      </c>
    </row>
    <row r="235" spans="1:11">
      <c r="A235" s="121" t="str">
        <f t="shared" si="114"/>
        <v>OCTOBRE</v>
      </c>
      <c r="B235" s="128" t="str">
        <f t="shared" si="107"/>
        <v>I73X</v>
      </c>
      <c r="C235" s="119">
        <f t="shared" si="108"/>
        <v>249769</v>
      </c>
      <c r="D235" s="122"/>
      <c r="E235" s="119">
        <f>+D211</f>
        <v>0</v>
      </c>
      <c r="F235" s="136"/>
      <c r="G235" s="136"/>
      <c r="H235" s="154">
        <f t="shared" si="109"/>
        <v>0</v>
      </c>
      <c r="I235" s="119">
        <f t="shared" si="110"/>
        <v>0</v>
      </c>
      <c r="J235" s="120">
        <f t="shared" ref="J235:J242" si="117">+SUM(C235:G235)-(H235+I235)</f>
        <v>249769</v>
      </c>
      <c r="K235" s="143" t="b">
        <f t="shared" si="112"/>
        <v>1</v>
      </c>
    </row>
    <row r="236" spans="1:11">
      <c r="A236" s="121" t="str">
        <f t="shared" si="114"/>
        <v>OCTOBRE</v>
      </c>
      <c r="B236" s="126" t="str">
        <f t="shared" si="107"/>
        <v>Grace</v>
      </c>
      <c r="C236" s="32">
        <f t="shared" si="108"/>
        <v>0</v>
      </c>
      <c r="D236" s="31"/>
      <c r="E236" s="32">
        <f>+D212</f>
        <v>0</v>
      </c>
      <c r="F236" s="32"/>
      <c r="G236" s="103"/>
      <c r="H236" s="55">
        <f t="shared" si="109"/>
        <v>0</v>
      </c>
      <c r="I236" s="32">
        <f t="shared" si="110"/>
        <v>0</v>
      </c>
      <c r="J236" s="30">
        <f t="shared" si="117"/>
        <v>0</v>
      </c>
      <c r="K236" s="143" t="b">
        <f t="shared" si="112"/>
        <v>1</v>
      </c>
    </row>
    <row r="237" spans="1:11">
      <c r="A237" s="121" t="str">
        <f t="shared" si="114"/>
        <v>OCTOBRE</v>
      </c>
      <c r="B237" s="126" t="str">
        <f t="shared" si="107"/>
        <v>Hurielle</v>
      </c>
      <c r="C237" s="32">
        <f t="shared" si="108"/>
        <v>26700</v>
      </c>
      <c r="D237" s="31"/>
      <c r="E237" s="32">
        <f t="shared" ref="E237:E242" si="118">+D213</f>
        <v>306000</v>
      </c>
      <c r="F237" s="32"/>
      <c r="G237" s="103"/>
      <c r="H237" s="55">
        <f t="shared" si="109"/>
        <v>0</v>
      </c>
      <c r="I237" s="32">
        <f t="shared" si="110"/>
        <v>319500</v>
      </c>
      <c r="J237" s="30">
        <f t="shared" si="117"/>
        <v>13200</v>
      </c>
      <c r="K237" s="143" t="b">
        <f t="shared" si="112"/>
        <v>1</v>
      </c>
    </row>
    <row r="238" spans="1:11">
      <c r="A238" s="121" t="str">
        <f t="shared" si="114"/>
        <v>OCTOBRE</v>
      </c>
      <c r="B238" s="126" t="str">
        <f t="shared" si="107"/>
        <v>IT87</v>
      </c>
      <c r="C238" s="32">
        <f t="shared" si="108"/>
        <v>26400</v>
      </c>
      <c r="D238" s="31"/>
      <c r="E238" s="32">
        <f t="shared" si="118"/>
        <v>252000</v>
      </c>
      <c r="F238" s="32"/>
      <c r="G238" s="103"/>
      <c r="H238" s="55">
        <f t="shared" si="109"/>
        <v>0</v>
      </c>
      <c r="I238" s="32">
        <f t="shared" si="110"/>
        <v>264200</v>
      </c>
      <c r="J238" s="30">
        <f t="shared" si="117"/>
        <v>14200</v>
      </c>
      <c r="K238" s="143" t="b">
        <f t="shared" si="112"/>
        <v>1</v>
      </c>
    </row>
    <row r="239" spans="1:11">
      <c r="A239" s="121" t="str">
        <f t="shared" si="114"/>
        <v>OCTOBRE</v>
      </c>
      <c r="B239" s="126" t="str">
        <f t="shared" si="107"/>
        <v>Merveille</v>
      </c>
      <c r="C239" s="32">
        <f t="shared" si="108"/>
        <v>12400</v>
      </c>
      <c r="D239" s="31"/>
      <c r="E239" s="32">
        <f t="shared" si="118"/>
        <v>30000</v>
      </c>
      <c r="F239" s="32"/>
      <c r="G239" s="103"/>
      <c r="H239" s="55">
        <f t="shared" si="109"/>
        <v>0</v>
      </c>
      <c r="I239" s="32">
        <f t="shared" si="110"/>
        <v>41500</v>
      </c>
      <c r="J239" s="30">
        <f t="shared" si="117"/>
        <v>900</v>
      </c>
      <c r="K239" s="143" t="b">
        <f t="shared" si="112"/>
        <v>1</v>
      </c>
    </row>
    <row r="240" spans="1:11">
      <c r="A240" s="121" t="str">
        <f t="shared" si="114"/>
        <v>OCTOBRE</v>
      </c>
      <c r="B240" s="126" t="str">
        <f t="shared" si="107"/>
        <v>Oracle</v>
      </c>
      <c r="C240" s="32">
        <f t="shared" si="108"/>
        <v>36825</v>
      </c>
      <c r="D240" s="31"/>
      <c r="E240" s="32">
        <f t="shared" si="118"/>
        <v>304000</v>
      </c>
      <c r="F240" s="32"/>
      <c r="G240" s="103"/>
      <c r="H240" s="55">
        <f t="shared" si="109"/>
        <v>0</v>
      </c>
      <c r="I240" s="32">
        <f t="shared" si="110"/>
        <v>326100</v>
      </c>
      <c r="J240" s="30">
        <f t="shared" si="117"/>
        <v>14725</v>
      </c>
      <c r="K240" s="143" t="b">
        <f t="shared" si="112"/>
        <v>1</v>
      </c>
    </row>
    <row r="241" spans="1:16">
      <c r="A241" s="121" t="str">
        <f t="shared" si="114"/>
        <v>OCTOBRE</v>
      </c>
      <c r="B241" s="126" t="str">
        <f t="shared" si="107"/>
        <v>P29</v>
      </c>
      <c r="C241" s="32">
        <f t="shared" si="108"/>
        <v>86900</v>
      </c>
      <c r="D241" s="118"/>
      <c r="E241" s="32">
        <f t="shared" si="118"/>
        <v>944000</v>
      </c>
      <c r="F241" s="51"/>
      <c r="G241" s="137"/>
      <c r="H241" s="55">
        <f t="shared" si="109"/>
        <v>290000</v>
      </c>
      <c r="I241" s="32">
        <f t="shared" si="110"/>
        <v>699700</v>
      </c>
      <c r="J241" s="30">
        <f t="shared" si="117"/>
        <v>41200</v>
      </c>
      <c r="K241" s="143" t="b">
        <f t="shared" si="112"/>
        <v>1</v>
      </c>
    </row>
    <row r="242" spans="1:16">
      <c r="A242" s="121" t="str">
        <f t="shared" si="114"/>
        <v>OCTOBRE</v>
      </c>
      <c r="B242" s="126" t="str">
        <f t="shared" si="107"/>
        <v>T73</v>
      </c>
      <c r="C242" s="32">
        <f t="shared" si="108"/>
        <v>43500</v>
      </c>
      <c r="D242" s="118"/>
      <c r="E242" s="32">
        <f t="shared" si="118"/>
        <v>401500</v>
      </c>
      <c r="F242" s="51"/>
      <c r="G242" s="137"/>
      <c r="H242" s="55">
        <f t="shared" si="109"/>
        <v>0</v>
      </c>
      <c r="I242" s="32">
        <f t="shared" si="110"/>
        <v>382000</v>
      </c>
      <c r="J242" s="30">
        <f t="shared" si="117"/>
        <v>63000</v>
      </c>
      <c r="K242" s="143" t="b">
        <f t="shared" si="112"/>
        <v>1</v>
      </c>
    </row>
    <row r="243" spans="1:16">
      <c r="A243" s="34" t="s">
        <v>59</v>
      </c>
      <c r="B243" s="35"/>
      <c r="C243" s="35"/>
      <c r="D243" s="35"/>
      <c r="E243" s="35"/>
      <c r="F243" s="35"/>
      <c r="G243" s="35"/>
      <c r="H243" s="35"/>
      <c r="I243" s="35"/>
      <c r="J243" s="36"/>
      <c r="K243" s="142"/>
    </row>
    <row r="244" spans="1:16">
      <c r="A244" s="121" t="str">
        <f>A242</f>
        <v>OCTOBRE</v>
      </c>
      <c r="B244" s="37" t="s">
        <v>60</v>
      </c>
      <c r="C244" s="38">
        <f>+C205</f>
        <v>334975</v>
      </c>
      <c r="D244" s="49"/>
      <c r="E244" s="49">
        <f>D205</f>
        <v>5420000</v>
      </c>
      <c r="F244" s="49"/>
      <c r="G244" s="124"/>
      <c r="H244" s="51">
        <f>+F205</f>
        <v>3195500</v>
      </c>
      <c r="I244" s="125">
        <f>+E205</f>
        <v>2090545</v>
      </c>
      <c r="J244" s="30">
        <f>+SUM(C244:G244)-(H244+I244)</f>
        <v>468930</v>
      </c>
      <c r="K244" s="143" t="b">
        <f>J244=I205</f>
        <v>1</v>
      </c>
    </row>
    <row r="245" spans="1:16">
      <c r="A245" s="43" t="s">
        <v>61</v>
      </c>
      <c r="B245" s="24"/>
      <c r="C245" s="35"/>
      <c r="D245" s="24"/>
      <c r="E245" s="24"/>
      <c r="F245" s="24"/>
      <c r="G245" s="24"/>
      <c r="H245" s="24"/>
      <c r="I245" s="24"/>
      <c r="J245" s="36"/>
      <c r="K245" s="142"/>
    </row>
    <row r="246" spans="1:16">
      <c r="A246" s="121" t="str">
        <f>+A244</f>
        <v>OCTOBRE</v>
      </c>
      <c r="B246" s="37" t="s">
        <v>23</v>
      </c>
      <c r="C246" s="124">
        <f>+C203</f>
        <v>1128360</v>
      </c>
      <c r="D246" s="131">
        <f>+G203</f>
        <v>17814165</v>
      </c>
      <c r="E246" s="49"/>
      <c r="F246" s="49"/>
      <c r="G246" s="49"/>
      <c r="H246" s="51">
        <f>+F203</f>
        <v>4000000</v>
      </c>
      <c r="I246" s="53">
        <f>+E203</f>
        <v>4131785</v>
      </c>
      <c r="J246" s="30">
        <f>+SUM(C246:G246)-(H246+I246)</f>
        <v>10810740</v>
      </c>
      <c r="K246" s="143" t="b">
        <f>+J246=I203</f>
        <v>1</v>
      </c>
    </row>
    <row r="247" spans="1:16">
      <c r="A247" s="121" t="str">
        <f t="shared" ref="A247" si="119">+A246</f>
        <v>OCTOBRE</v>
      </c>
      <c r="B247" s="37" t="s">
        <v>63</v>
      </c>
      <c r="C247" s="124">
        <f>+C204</f>
        <v>2160340</v>
      </c>
      <c r="D247" s="49">
        <f>+G204</f>
        <v>0</v>
      </c>
      <c r="E247" s="48"/>
      <c r="F247" s="48"/>
      <c r="G247" s="48">
        <f>+D204</f>
        <v>0</v>
      </c>
      <c r="H247" s="32">
        <f>+F204</f>
        <v>1000000</v>
      </c>
      <c r="I247" s="50">
        <f>+E204</f>
        <v>1062505</v>
      </c>
      <c r="J247" s="30">
        <f>+SUM(C247:G247)-(H247+I247)</f>
        <v>97835</v>
      </c>
      <c r="K247" s="143" t="b">
        <f>+J247=I204</f>
        <v>1</v>
      </c>
    </row>
    <row r="248" spans="1:16" ht="15.75">
      <c r="C248" s="140">
        <f>SUM(C230:C247)</f>
        <v>4625233</v>
      </c>
      <c r="I248" s="139">
        <f>SUM(I230:I247)</f>
        <v>10213735</v>
      </c>
      <c r="J248" s="104">
        <f>+SUM(J230:J247)</f>
        <v>12225663</v>
      </c>
      <c r="K248" s="5" t="b">
        <f>J248=I219</f>
        <v>1</v>
      </c>
    </row>
    <row r="249" spans="1:16" ht="15.75">
      <c r="C249" s="140"/>
      <c r="I249" s="139"/>
      <c r="J249" s="104"/>
    </row>
    <row r="250" spans="1:16" ht="15.75">
      <c r="A250" s="157"/>
      <c r="B250" s="157"/>
      <c r="C250" s="158"/>
      <c r="D250" s="157"/>
      <c r="E250" s="157"/>
      <c r="F250" s="157"/>
      <c r="G250" s="157"/>
      <c r="H250" s="157"/>
      <c r="I250" s="159"/>
      <c r="J250" s="160"/>
      <c r="K250" s="157"/>
      <c r="L250" s="161"/>
      <c r="M250" s="161"/>
      <c r="N250" s="161"/>
      <c r="O250" s="161"/>
      <c r="P250" s="157"/>
    </row>
    <row r="252" spans="1:16" ht="15.75">
      <c r="A252" s="6" t="s">
        <v>35</v>
      </c>
      <c r="B252" s="6" t="s">
        <v>1</v>
      </c>
      <c r="C252" s="6">
        <v>45170</v>
      </c>
      <c r="D252" s="7" t="s">
        <v>36</v>
      </c>
      <c r="E252" s="7" t="s">
        <v>37</v>
      </c>
      <c r="F252" s="7" t="s">
        <v>38</v>
      </c>
      <c r="G252" s="7" t="s">
        <v>39</v>
      </c>
      <c r="H252" s="6">
        <v>45199</v>
      </c>
      <c r="I252" s="7" t="s">
        <v>40</v>
      </c>
      <c r="K252" s="45"/>
      <c r="L252" s="45" t="s">
        <v>41</v>
      </c>
      <c r="M252" s="45" t="s">
        <v>42</v>
      </c>
      <c r="N252" s="45" t="s">
        <v>43</v>
      </c>
      <c r="O252" s="45" t="s">
        <v>44</v>
      </c>
    </row>
    <row r="253" spans="1:16" ht="16.5">
      <c r="A253" s="58" t="str">
        <f>K253</f>
        <v>BCI</v>
      </c>
      <c r="B253" s="59" t="s">
        <v>45</v>
      </c>
      <c r="C253" s="61">
        <v>7301705</v>
      </c>
      <c r="D253" s="61">
        <f>+L253</f>
        <v>0</v>
      </c>
      <c r="E253" s="61">
        <f>+N253</f>
        <v>173345</v>
      </c>
      <c r="F253" s="61">
        <f>+M253</f>
        <v>6000000</v>
      </c>
      <c r="G253" s="61">
        <f t="shared" ref="G253:G268" si="120">+O253</f>
        <v>0</v>
      </c>
      <c r="H253" s="61">
        <v>1128360</v>
      </c>
      <c r="I253" s="61">
        <f>+C253+D253-E253-F253+G253</f>
        <v>1128360</v>
      </c>
      <c r="J253" s="9">
        <f>I253-H253</f>
        <v>0</v>
      </c>
      <c r="K253" s="45" t="s">
        <v>23</v>
      </c>
      <c r="L253" s="178">
        <v>0</v>
      </c>
      <c r="M253" s="178">
        <v>6000000</v>
      </c>
      <c r="N253" s="178">
        <v>173345</v>
      </c>
      <c r="O253" s="178">
        <v>0</v>
      </c>
    </row>
    <row r="254" spans="1:16" ht="16.5">
      <c r="A254" s="58" t="str">
        <f t="shared" ref="A254:A268" si="121">K254</f>
        <v>BCI-Sous Compte</v>
      </c>
      <c r="B254" s="59" t="s">
        <v>45</v>
      </c>
      <c r="C254" s="61">
        <v>9607481</v>
      </c>
      <c r="D254" s="61">
        <f>+L254</f>
        <v>0</v>
      </c>
      <c r="E254" s="61">
        <f t="shared" ref="E254:E259" si="122">+N254</f>
        <v>5447141</v>
      </c>
      <c r="F254" s="61">
        <f t="shared" ref="F254:F261" si="123">+M254</f>
        <v>2000000</v>
      </c>
      <c r="G254" s="61">
        <f t="shared" si="120"/>
        <v>0</v>
      </c>
      <c r="H254" s="61">
        <v>2160340</v>
      </c>
      <c r="I254" s="61">
        <f t="shared" ref="I254:I259" si="124">+C254+D254-E254-F254+G254</f>
        <v>2160340</v>
      </c>
      <c r="J254" s="9">
        <f t="shared" ref="J254:J256" si="125">I254-H254</f>
        <v>0</v>
      </c>
      <c r="K254" s="45" t="s">
        <v>146</v>
      </c>
      <c r="L254" s="178">
        <v>0</v>
      </c>
      <c r="M254" s="178">
        <v>2000000</v>
      </c>
      <c r="N254" s="178">
        <v>5447141</v>
      </c>
      <c r="O254" s="178">
        <v>0</v>
      </c>
    </row>
    <row r="255" spans="1:16" ht="16.5">
      <c r="A255" s="58" t="str">
        <f t="shared" si="121"/>
        <v>Caisse</v>
      </c>
      <c r="B255" s="59" t="s">
        <v>24</v>
      </c>
      <c r="C255" s="61">
        <v>376082</v>
      </c>
      <c r="D255" s="61">
        <f t="shared" ref="D255:D268" si="126">+L255</f>
        <v>8502900</v>
      </c>
      <c r="E255" s="61">
        <f t="shared" si="122"/>
        <v>2813207</v>
      </c>
      <c r="F255" s="61">
        <f t="shared" si="123"/>
        <v>5730800</v>
      </c>
      <c r="G255" s="61">
        <f t="shared" si="120"/>
        <v>0</v>
      </c>
      <c r="H255" s="61">
        <v>334975</v>
      </c>
      <c r="I255" s="61">
        <f t="shared" si="124"/>
        <v>334975</v>
      </c>
      <c r="J255" s="9">
        <f t="shared" si="125"/>
        <v>0</v>
      </c>
      <c r="K255" s="45" t="s">
        <v>24</v>
      </c>
      <c r="L255" s="178">
        <v>8502900</v>
      </c>
      <c r="M255" s="178">
        <v>5730800</v>
      </c>
      <c r="N255" s="178">
        <v>2813207</v>
      </c>
      <c r="O255" s="178">
        <v>0</v>
      </c>
    </row>
    <row r="256" spans="1:16" ht="16.5">
      <c r="A256" s="58" t="str">
        <f t="shared" si="121"/>
        <v>Crépin</v>
      </c>
      <c r="B256" s="59" t="s">
        <v>2</v>
      </c>
      <c r="C256" s="61">
        <v>483120</v>
      </c>
      <c r="D256" s="61">
        <f t="shared" si="126"/>
        <v>1652000</v>
      </c>
      <c r="E256" s="61">
        <f t="shared" si="122"/>
        <v>1631750</v>
      </c>
      <c r="F256" s="61">
        <f t="shared" si="123"/>
        <v>280000</v>
      </c>
      <c r="G256" s="61">
        <f t="shared" si="120"/>
        <v>0</v>
      </c>
      <c r="H256" s="61">
        <v>223370</v>
      </c>
      <c r="I256" s="61">
        <f t="shared" si="124"/>
        <v>223370</v>
      </c>
      <c r="J256" s="9">
        <f t="shared" si="125"/>
        <v>0</v>
      </c>
      <c r="K256" s="45" t="s">
        <v>46</v>
      </c>
      <c r="L256" s="178">
        <v>1652000</v>
      </c>
      <c r="M256" s="178">
        <v>280000</v>
      </c>
      <c r="N256" s="178">
        <v>1631750</v>
      </c>
      <c r="O256" s="178">
        <v>0</v>
      </c>
    </row>
    <row r="257" spans="1:15" ht="16.5">
      <c r="A257" s="58" t="str">
        <f t="shared" si="121"/>
        <v>Donald-Roméo</v>
      </c>
      <c r="B257" s="59" t="s">
        <v>152</v>
      </c>
      <c r="C257" s="61">
        <v>88855</v>
      </c>
      <c r="D257" s="61">
        <f t="shared" si="126"/>
        <v>719800</v>
      </c>
      <c r="E257" s="61">
        <f t="shared" si="122"/>
        <v>807050</v>
      </c>
      <c r="F257" s="61">
        <f t="shared" si="123"/>
        <v>0</v>
      </c>
      <c r="G257" s="61">
        <f t="shared" si="120"/>
        <v>0</v>
      </c>
      <c r="H257" s="61">
        <v>1605</v>
      </c>
      <c r="I257" s="61">
        <f t="shared" si="124"/>
        <v>1605</v>
      </c>
      <c r="J257" s="9">
        <f t="shared" ref="J257:J268" si="127">I257-H257</f>
        <v>0</v>
      </c>
      <c r="K257" s="45" t="s">
        <v>292</v>
      </c>
      <c r="L257" s="178">
        <v>719800</v>
      </c>
      <c r="M257" s="178">
        <v>0</v>
      </c>
      <c r="N257" s="178">
        <v>807050</v>
      </c>
      <c r="O257" s="178">
        <v>0</v>
      </c>
    </row>
    <row r="258" spans="1:15" ht="16.5">
      <c r="A258" s="58" t="str">
        <f t="shared" si="121"/>
        <v>Dovi</v>
      </c>
      <c r="B258" s="59" t="s">
        <v>2</v>
      </c>
      <c r="C258" s="61">
        <v>415000</v>
      </c>
      <c r="D258" s="61">
        <f t="shared" si="126"/>
        <v>520000</v>
      </c>
      <c r="E258" s="61">
        <f t="shared" si="122"/>
        <v>247750</v>
      </c>
      <c r="F258" s="61">
        <f t="shared" si="123"/>
        <v>629250</v>
      </c>
      <c r="G258" s="61">
        <f t="shared" si="120"/>
        <v>0</v>
      </c>
      <c r="H258" s="61">
        <v>58000</v>
      </c>
      <c r="I258" s="61">
        <f t="shared" si="124"/>
        <v>58000</v>
      </c>
      <c r="J258" s="9">
        <f t="shared" si="127"/>
        <v>0</v>
      </c>
      <c r="K258" s="45" t="s">
        <v>299</v>
      </c>
      <c r="L258" s="178">
        <v>520000</v>
      </c>
      <c r="M258" s="178">
        <v>629250</v>
      </c>
      <c r="N258" s="178">
        <v>247750</v>
      </c>
      <c r="O258" s="178">
        <v>0</v>
      </c>
    </row>
    <row r="259" spans="1:15" ht="16.5">
      <c r="A259" s="58" t="str">
        <f t="shared" si="121"/>
        <v>Evariste</v>
      </c>
      <c r="B259" s="59" t="s">
        <v>153</v>
      </c>
      <c r="C259" s="61">
        <v>75975</v>
      </c>
      <c r="D259" s="61">
        <f t="shared" si="126"/>
        <v>562000</v>
      </c>
      <c r="E259" s="61">
        <f t="shared" si="122"/>
        <v>635500</v>
      </c>
      <c r="F259" s="61">
        <f t="shared" si="123"/>
        <v>0</v>
      </c>
      <c r="G259" s="61">
        <f t="shared" si="120"/>
        <v>0</v>
      </c>
      <c r="H259" s="61">
        <v>2475</v>
      </c>
      <c r="I259" s="61">
        <f t="shared" si="124"/>
        <v>2475</v>
      </c>
      <c r="J259" s="9">
        <f t="shared" si="127"/>
        <v>0</v>
      </c>
      <c r="K259" s="45" t="s">
        <v>30</v>
      </c>
      <c r="L259" s="178">
        <v>562000</v>
      </c>
      <c r="M259" s="178">
        <v>0</v>
      </c>
      <c r="N259" s="178">
        <v>635500</v>
      </c>
      <c r="O259" s="178">
        <v>0</v>
      </c>
    </row>
    <row r="260" spans="1:15" ht="16.5">
      <c r="A260" s="58" t="str">
        <f t="shared" si="121"/>
        <v>I55S</v>
      </c>
      <c r="B260" s="115" t="s">
        <v>4</v>
      </c>
      <c r="C260" s="117">
        <v>233614</v>
      </c>
      <c r="D260" s="117">
        <f t="shared" si="126"/>
        <v>0</v>
      </c>
      <c r="E260" s="117">
        <f>+N260</f>
        <v>0</v>
      </c>
      <c r="F260" s="117">
        <f t="shared" si="123"/>
        <v>0</v>
      </c>
      <c r="G260" s="117">
        <f t="shared" si="120"/>
        <v>0</v>
      </c>
      <c r="H260" s="117">
        <v>233614</v>
      </c>
      <c r="I260" s="117">
        <f>+C260+D260-E260-F260+G260</f>
        <v>233614</v>
      </c>
      <c r="J260" s="9">
        <f t="shared" si="127"/>
        <v>0</v>
      </c>
      <c r="K260" s="45" t="s">
        <v>83</v>
      </c>
      <c r="L260" s="178">
        <v>0</v>
      </c>
      <c r="M260" s="178">
        <v>0</v>
      </c>
      <c r="N260" s="178">
        <v>0</v>
      </c>
      <c r="O260" s="178">
        <v>0</v>
      </c>
    </row>
    <row r="261" spans="1:15" ht="16.5">
      <c r="A261" s="58" t="str">
        <f t="shared" si="121"/>
        <v>I73X</v>
      </c>
      <c r="B261" s="115" t="s">
        <v>4</v>
      </c>
      <c r="C261" s="117">
        <v>249769</v>
      </c>
      <c r="D261" s="117">
        <f t="shared" si="126"/>
        <v>0</v>
      </c>
      <c r="E261" s="117">
        <f>+N261</f>
        <v>0</v>
      </c>
      <c r="F261" s="117">
        <f t="shared" si="123"/>
        <v>0</v>
      </c>
      <c r="G261" s="117">
        <f t="shared" si="120"/>
        <v>0</v>
      </c>
      <c r="H261" s="117">
        <v>249769</v>
      </c>
      <c r="I261" s="117">
        <f t="shared" ref="I261:I268" si="128">+C261+D261-E261-F261+G261</f>
        <v>249769</v>
      </c>
      <c r="J261" s="9">
        <f t="shared" si="127"/>
        <v>0</v>
      </c>
      <c r="K261" s="45" t="s">
        <v>82</v>
      </c>
      <c r="L261" s="178">
        <v>0</v>
      </c>
      <c r="M261" s="178">
        <v>0</v>
      </c>
      <c r="N261" s="178">
        <v>0</v>
      </c>
      <c r="O261" s="178">
        <v>0</v>
      </c>
    </row>
    <row r="262" spans="1:15" ht="16.5">
      <c r="A262" s="58" t="str">
        <f t="shared" si="121"/>
        <v>Grace</v>
      </c>
      <c r="B262" s="59" t="s">
        <v>2</v>
      </c>
      <c r="C262" s="181">
        <v>136150</v>
      </c>
      <c r="D262" s="61">
        <f t="shared" si="126"/>
        <v>0</v>
      </c>
      <c r="E262" s="61">
        <f t="shared" ref="E262:E268" si="129">+N262</f>
        <v>44500</v>
      </c>
      <c r="F262" s="61">
        <f>+M262</f>
        <v>91650</v>
      </c>
      <c r="G262" s="61">
        <f t="shared" si="120"/>
        <v>0</v>
      </c>
      <c r="H262" s="181">
        <v>0</v>
      </c>
      <c r="I262" s="181">
        <f t="shared" si="128"/>
        <v>0</v>
      </c>
      <c r="J262" s="9">
        <f t="shared" si="127"/>
        <v>0</v>
      </c>
      <c r="K262" s="183" t="s">
        <v>141</v>
      </c>
      <c r="L262" s="178">
        <v>0</v>
      </c>
      <c r="M262" s="178">
        <v>91650</v>
      </c>
      <c r="N262" s="178">
        <v>44500</v>
      </c>
      <c r="O262" s="178">
        <v>0</v>
      </c>
    </row>
    <row r="263" spans="1:15" ht="16.5">
      <c r="A263" s="58" t="str">
        <f t="shared" si="121"/>
        <v>Hurielle</v>
      </c>
      <c r="B263" s="97" t="s">
        <v>152</v>
      </c>
      <c r="C263" s="61">
        <v>114500</v>
      </c>
      <c r="D263" s="61">
        <f t="shared" si="126"/>
        <v>298000</v>
      </c>
      <c r="E263" s="61">
        <f t="shared" si="129"/>
        <v>365800</v>
      </c>
      <c r="F263" s="61">
        <f t="shared" ref="F263:F268" si="130">+M263</f>
        <v>20000</v>
      </c>
      <c r="G263" s="61">
        <f t="shared" si="120"/>
        <v>0</v>
      </c>
      <c r="H263" s="181">
        <v>26700</v>
      </c>
      <c r="I263" s="181">
        <f t="shared" si="128"/>
        <v>26700</v>
      </c>
      <c r="J263" s="9">
        <f t="shared" si="127"/>
        <v>0</v>
      </c>
      <c r="K263" s="45" t="s">
        <v>195</v>
      </c>
      <c r="L263" s="178">
        <v>298000</v>
      </c>
      <c r="M263" s="178">
        <v>20000</v>
      </c>
      <c r="N263" s="178">
        <v>365800</v>
      </c>
      <c r="O263" s="178">
        <v>0</v>
      </c>
    </row>
    <row r="264" spans="1:15" ht="16.5">
      <c r="A264" s="58" t="str">
        <f t="shared" si="121"/>
        <v>IT87</v>
      </c>
      <c r="B264" s="59" t="s">
        <v>4</v>
      </c>
      <c r="C264" s="181">
        <v>6000</v>
      </c>
      <c r="D264" s="61">
        <f t="shared" si="126"/>
        <v>564000</v>
      </c>
      <c r="E264" s="61">
        <f t="shared" si="129"/>
        <v>543600</v>
      </c>
      <c r="F264" s="61">
        <f t="shared" si="130"/>
        <v>0</v>
      </c>
      <c r="G264" s="61">
        <f t="shared" si="120"/>
        <v>0</v>
      </c>
      <c r="H264" s="181">
        <v>26400</v>
      </c>
      <c r="I264" s="181">
        <f t="shared" si="128"/>
        <v>26400</v>
      </c>
      <c r="J264" s="9">
        <f t="shared" si="127"/>
        <v>0</v>
      </c>
      <c r="K264" s="183" t="s">
        <v>306</v>
      </c>
      <c r="L264" s="178">
        <v>564000</v>
      </c>
      <c r="M264" s="178">
        <v>0</v>
      </c>
      <c r="N264" s="178">
        <v>543600</v>
      </c>
      <c r="O264" s="178">
        <v>0</v>
      </c>
    </row>
    <row r="265" spans="1:15" ht="16.5">
      <c r="A265" s="58" t="str">
        <f t="shared" si="121"/>
        <v>Merveille</v>
      </c>
      <c r="B265" s="97" t="s">
        <v>313</v>
      </c>
      <c r="C265" s="61">
        <v>155600</v>
      </c>
      <c r="D265" s="61">
        <f t="shared" si="126"/>
        <v>270000</v>
      </c>
      <c r="E265" s="61">
        <f t="shared" si="129"/>
        <v>398200</v>
      </c>
      <c r="F265" s="61">
        <f t="shared" si="130"/>
        <v>15000</v>
      </c>
      <c r="G265" s="61">
        <f t="shared" si="120"/>
        <v>0</v>
      </c>
      <c r="H265" s="181">
        <v>12400</v>
      </c>
      <c r="I265" s="181">
        <f t="shared" si="128"/>
        <v>12400</v>
      </c>
      <c r="J265" s="9">
        <f t="shared" si="127"/>
        <v>0</v>
      </c>
      <c r="K265" s="45" t="s">
        <v>92</v>
      </c>
      <c r="L265" s="178">
        <v>270000</v>
      </c>
      <c r="M265" s="178">
        <v>15000</v>
      </c>
      <c r="N265" s="178">
        <v>398200</v>
      </c>
      <c r="O265" s="178">
        <v>0</v>
      </c>
    </row>
    <row r="266" spans="1:15" ht="16.5">
      <c r="A266" s="58" t="str">
        <f t="shared" si="121"/>
        <v>Oracle</v>
      </c>
      <c r="B266" s="97" t="s">
        <v>152</v>
      </c>
      <c r="C266" s="61">
        <v>117425</v>
      </c>
      <c r="D266" s="61">
        <f t="shared" si="126"/>
        <v>290000</v>
      </c>
      <c r="E266" s="61">
        <f t="shared" si="129"/>
        <v>353600</v>
      </c>
      <c r="F266" s="61">
        <f t="shared" si="130"/>
        <v>17000</v>
      </c>
      <c r="G266" s="61">
        <f t="shared" si="120"/>
        <v>0</v>
      </c>
      <c r="H266" s="181">
        <v>36825</v>
      </c>
      <c r="I266" s="181">
        <f t="shared" si="128"/>
        <v>36825</v>
      </c>
      <c r="J266" s="9">
        <f t="shared" si="127"/>
        <v>0</v>
      </c>
      <c r="K266" s="45" t="s">
        <v>293</v>
      </c>
      <c r="L266" s="178">
        <v>290000</v>
      </c>
      <c r="M266" s="178">
        <v>17000</v>
      </c>
      <c r="N266" s="178">
        <v>353600</v>
      </c>
      <c r="O266" s="178">
        <v>0</v>
      </c>
    </row>
    <row r="267" spans="1:15" ht="16.5">
      <c r="A267" s="58" t="str">
        <f t="shared" si="121"/>
        <v>P29</v>
      </c>
      <c r="B267" s="59" t="s">
        <v>4</v>
      </c>
      <c r="C267" s="61">
        <v>125100</v>
      </c>
      <c r="D267" s="61">
        <f t="shared" si="126"/>
        <v>631000</v>
      </c>
      <c r="E267" s="61">
        <f t="shared" si="129"/>
        <v>669200</v>
      </c>
      <c r="F267" s="61">
        <f t="shared" si="130"/>
        <v>0</v>
      </c>
      <c r="G267" s="61">
        <f t="shared" si="120"/>
        <v>0</v>
      </c>
      <c r="H267" s="181">
        <v>86900</v>
      </c>
      <c r="I267" s="181">
        <f t="shared" si="128"/>
        <v>86900</v>
      </c>
      <c r="J267" s="9">
        <f t="shared" si="127"/>
        <v>0</v>
      </c>
      <c r="K267" s="45" t="s">
        <v>28</v>
      </c>
      <c r="L267" s="178">
        <v>631000</v>
      </c>
      <c r="M267" s="178">
        <v>0</v>
      </c>
      <c r="N267" s="178">
        <v>669200</v>
      </c>
      <c r="O267" s="178">
        <v>0</v>
      </c>
    </row>
    <row r="268" spans="1:15" ht="16.5">
      <c r="A268" s="58" t="str">
        <f t="shared" si="121"/>
        <v>T73</v>
      </c>
      <c r="B268" s="59" t="s">
        <v>4</v>
      </c>
      <c r="C268" s="61">
        <v>59200</v>
      </c>
      <c r="D268" s="61">
        <f t="shared" si="126"/>
        <v>774000</v>
      </c>
      <c r="E268" s="61">
        <f t="shared" si="129"/>
        <v>789700</v>
      </c>
      <c r="F268" s="61">
        <f t="shared" si="130"/>
        <v>0</v>
      </c>
      <c r="G268" s="61">
        <f t="shared" si="120"/>
        <v>0</v>
      </c>
      <c r="H268" s="181">
        <v>43500</v>
      </c>
      <c r="I268" s="181">
        <f t="shared" si="128"/>
        <v>43500</v>
      </c>
      <c r="J268" s="9">
        <f t="shared" si="127"/>
        <v>0</v>
      </c>
      <c r="K268" s="45" t="s">
        <v>263</v>
      </c>
      <c r="L268" s="178">
        <v>774000</v>
      </c>
      <c r="M268" s="178">
        <v>0</v>
      </c>
      <c r="N268" s="178">
        <v>789700</v>
      </c>
      <c r="O268" s="178">
        <v>0</v>
      </c>
    </row>
    <row r="269" spans="1:15" ht="16.5">
      <c r="A269" s="10" t="s">
        <v>49</v>
      </c>
      <c r="B269" s="11"/>
      <c r="C269" s="12">
        <f t="shared" ref="C269:I269" si="131">SUM(C253:C268)</f>
        <v>19545576</v>
      </c>
      <c r="D269" s="57">
        <f t="shared" si="131"/>
        <v>14783700</v>
      </c>
      <c r="E269" s="57">
        <f t="shared" si="131"/>
        <v>14920343</v>
      </c>
      <c r="F269" s="57">
        <f t="shared" si="131"/>
        <v>14783700</v>
      </c>
      <c r="G269" s="57">
        <f t="shared" si="131"/>
        <v>0</v>
      </c>
      <c r="H269" s="57">
        <f t="shared" si="131"/>
        <v>4625233</v>
      </c>
      <c r="I269" s="57">
        <f t="shared" si="131"/>
        <v>4625233</v>
      </c>
      <c r="J269" s="9"/>
      <c r="K269" s="3"/>
      <c r="L269" s="47">
        <f>+SUM(L253:L268)</f>
        <v>14783700</v>
      </c>
      <c r="M269" s="47">
        <f>+SUM(M253:M268)</f>
        <v>14783700</v>
      </c>
      <c r="N269" s="47">
        <f>+SUM(N253:N268)</f>
        <v>14920343</v>
      </c>
      <c r="O269" s="47">
        <f>+SUM(O253:O268)</f>
        <v>0</v>
      </c>
    </row>
    <row r="270" spans="1:15" ht="16.5">
      <c r="A270" s="10"/>
      <c r="B270" s="11"/>
      <c r="C270" s="12"/>
      <c r="D270" s="13"/>
      <c r="E270" s="12"/>
      <c r="F270" s="13"/>
      <c r="G270" s="12"/>
      <c r="H270" s="12"/>
      <c r="I270" s="13" t="b">
        <f>I269=D272</f>
        <v>1</v>
      </c>
      <c r="J270" s="9"/>
      <c r="L270" s="5"/>
      <c r="M270" s="5"/>
      <c r="N270" s="5"/>
      <c r="O270" s="5"/>
    </row>
    <row r="271" spans="1:15" ht="16.5">
      <c r="A271" s="10" t="s">
        <v>315</v>
      </c>
      <c r="B271" s="11" t="s">
        <v>238</v>
      </c>
      <c r="C271" s="12" t="s">
        <v>237</v>
      </c>
      <c r="D271" s="12" t="s">
        <v>316</v>
      </c>
      <c r="E271" s="12" t="s">
        <v>50</v>
      </c>
      <c r="F271" s="12"/>
      <c r="G271" s="12">
        <f>+D269-F269</f>
        <v>0</v>
      </c>
      <c r="H271" s="12"/>
      <c r="I271" s="186"/>
    </row>
    <row r="272" spans="1:15" ht="16.5">
      <c r="A272" s="14">
        <f>C269</f>
        <v>19545576</v>
      </c>
      <c r="B272" s="15">
        <f>G269</f>
        <v>0</v>
      </c>
      <c r="C272" s="12">
        <f>E269</f>
        <v>14920343</v>
      </c>
      <c r="D272" s="12">
        <f>A272+B272-C272</f>
        <v>4625233</v>
      </c>
      <c r="E272" s="13">
        <f>I269-D272</f>
        <v>0</v>
      </c>
      <c r="F272" s="12"/>
      <c r="G272" s="12"/>
      <c r="H272" s="12"/>
      <c r="I272" s="12"/>
    </row>
    <row r="273" spans="1:11" ht="16.5">
      <c r="A273" s="14"/>
      <c r="B273" s="15"/>
      <c r="C273" s="12"/>
      <c r="D273" s="12"/>
      <c r="E273" s="13"/>
      <c r="F273" s="12"/>
      <c r="G273" s="12"/>
      <c r="H273" s="12"/>
      <c r="I273" s="12"/>
    </row>
    <row r="274" spans="1:11">
      <c r="A274" s="16" t="s">
        <v>51</v>
      </c>
      <c r="B274" s="16"/>
      <c r="C274" s="16"/>
      <c r="D274" s="17"/>
      <c r="E274" s="17"/>
      <c r="F274" s="17"/>
      <c r="G274" s="17"/>
      <c r="H274" s="17"/>
      <c r="I274" s="17"/>
    </row>
    <row r="275" spans="1:11">
      <c r="A275" s="18" t="s">
        <v>317</v>
      </c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1">
      <c r="A276" s="19"/>
      <c r="B276" s="17"/>
      <c r="C276" s="20"/>
      <c r="D276" s="20"/>
      <c r="E276" s="20"/>
      <c r="F276" s="20"/>
      <c r="G276" s="20"/>
      <c r="H276" s="17"/>
      <c r="I276" s="17"/>
    </row>
    <row r="277" spans="1:11">
      <c r="A277" s="166" t="s">
        <v>52</v>
      </c>
      <c r="B277" s="168" t="s">
        <v>53</v>
      </c>
      <c r="C277" s="170" t="s">
        <v>318</v>
      </c>
      <c r="D277" s="171" t="s">
        <v>54</v>
      </c>
      <c r="E277" s="172"/>
      <c r="F277" s="172"/>
      <c r="G277" s="173"/>
      <c r="H277" s="174" t="s">
        <v>55</v>
      </c>
      <c r="I277" s="162" t="s">
        <v>56</v>
      </c>
      <c r="J277" s="185"/>
    </row>
    <row r="278" spans="1:11" ht="25.5">
      <c r="A278" s="167"/>
      <c r="B278" s="169"/>
      <c r="C278" s="22"/>
      <c r="D278" s="21" t="s">
        <v>23</v>
      </c>
      <c r="E278" s="21" t="s">
        <v>24</v>
      </c>
      <c r="F278" s="22" t="s">
        <v>121</v>
      </c>
      <c r="G278" s="21" t="s">
        <v>57</v>
      </c>
      <c r="H278" s="175"/>
      <c r="I278" s="163"/>
      <c r="J278" s="165" t="s">
        <v>319</v>
      </c>
      <c r="K278" s="142"/>
    </row>
    <row r="279" spans="1:11">
      <c r="A279" s="23"/>
      <c r="B279" s="24" t="s">
        <v>58</v>
      </c>
      <c r="C279" s="25"/>
      <c r="D279" s="25"/>
      <c r="E279" s="25"/>
      <c r="F279" s="25"/>
      <c r="G279" s="25"/>
      <c r="H279" s="25"/>
      <c r="I279" s="26"/>
      <c r="J279" s="165"/>
      <c r="K279" s="142"/>
    </row>
    <row r="280" spans="1:11">
      <c r="A280" s="121" t="s">
        <v>78</v>
      </c>
      <c r="B280" s="126" t="str">
        <f t="shared" ref="B280:B292" si="132">A256</f>
        <v>Crépin</v>
      </c>
      <c r="C280" s="32">
        <f t="shared" ref="C280:C292" si="133">+C256</f>
        <v>483120</v>
      </c>
      <c r="D280" s="31"/>
      <c r="E280" s="32">
        <f>+D256</f>
        <v>1652000</v>
      </c>
      <c r="F280" s="32"/>
      <c r="G280" s="32"/>
      <c r="H280" s="55">
        <f t="shared" ref="H280:H292" si="134">+F256</f>
        <v>280000</v>
      </c>
      <c r="I280" s="32">
        <f t="shared" ref="I280:I292" si="135">+E256</f>
        <v>1631750</v>
      </c>
      <c r="J280" s="30">
        <f t="shared" ref="J280:J281" si="136">+SUM(C280:G280)-(H280+I280)</f>
        <v>223370</v>
      </c>
      <c r="K280" s="143" t="b">
        <f t="shared" ref="K280:K292" si="137">J280=I256</f>
        <v>1</v>
      </c>
    </row>
    <row r="281" spans="1:11">
      <c r="A281" s="121" t="str">
        <f>+A280</f>
        <v>SEPTEMBRE</v>
      </c>
      <c r="B281" s="126" t="str">
        <f t="shared" si="132"/>
        <v>Donald-Roméo</v>
      </c>
      <c r="C281" s="32">
        <f t="shared" si="133"/>
        <v>88855</v>
      </c>
      <c r="D281" s="31"/>
      <c r="E281" s="32">
        <f t="shared" ref="E281:E283" si="138">+D257</f>
        <v>719800</v>
      </c>
      <c r="F281" s="32"/>
      <c r="G281" s="32"/>
      <c r="H281" s="55">
        <f t="shared" si="134"/>
        <v>0</v>
      </c>
      <c r="I281" s="32">
        <f t="shared" si="135"/>
        <v>807050</v>
      </c>
      <c r="J281" s="30">
        <f t="shared" si="136"/>
        <v>1605</v>
      </c>
      <c r="K281" s="143" t="b">
        <f t="shared" si="137"/>
        <v>1</v>
      </c>
    </row>
    <row r="282" spans="1:11">
      <c r="A282" s="121" t="str">
        <f t="shared" ref="A282:A292" si="139">+A281</f>
        <v>SEPTEMBRE</v>
      </c>
      <c r="B282" s="126" t="str">
        <f t="shared" si="132"/>
        <v>Dovi</v>
      </c>
      <c r="C282" s="32">
        <f t="shared" si="133"/>
        <v>415000</v>
      </c>
      <c r="D282" s="31"/>
      <c r="E282" s="32">
        <f t="shared" si="138"/>
        <v>520000</v>
      </c>
      <c r="F282" s="32"/>
      <c r="G282" s="32"/>
      <c r="H282" s="55">
        <f t="shared" si="134"/>
        <v>629250</v>
      </c>
      <c r="I282" s="32">
        <f t="shared" si="135"/>
        <v>247750</v>
      </c>
      <c r="J282" s="30">
        <f t="shared" ref="J282" si="140">+SUM(C282:G282)-(H282+I282)</f>
        <v>58000</v>
      </c>
      <c r="K282" s="143" t="b">
        <f t="shared" si="137"/>
        <v>1</v>
      </c>
    </row>
    <row r="283" spans="1:11">
      <c r="A283" s="121" t="str">
        <f t="shared" si="139"/>
        <v>SEPTEMBRE</v>
      </c>
      <c r="B283" s="126" t="str">
        <f t="shared" si="132"/>
        <v>Evariste</v>
      </c>
      <c r="C283" s="32">
        <f t="shared" si="133"/>
        <v>75975</v>
      </c>
      <c r="D283" s="31"/>
      <c r="E283" s="32">
        <f t="shared" si="138"/>
        <v>562000</v>
      </c>
      <c r="F283" s="32"/>
      <c r="G283" s="32"/>
      <c r="H283" s="55">
        <f t="shared" si="134"/>
        <v>0</v>
      </c>
      <c r="I283" s="32">
        <f t="shared" si="135"/>
        <v>635500</v>
      </c>
      <c r="J283" s="30">
        <f t="shared" ref="J283" si="141">+SUM(C283:G283)-(H283+I283)</f>
        <v>2475</v>
      </c>
      <c r="K283" s="143" t="b">
        <f t="shared" si="137"/>
        <v>1</v>
      </c>
    </row>
    <row r="284" spans="1:11">
      <c r="A284" s="121" t="str">
        <f t="shared" si="139"/>
        <v>SEPTEMBRE</v>
      </c>
      <c r="B284" s="128" t="str">
        <f t="shared" si="132"/>
        <v>I55S</v>
      </c>
      <c r="C284" s="119">
        <f t="shared" si="133"/>
        <v>233614</v>
      </c>
      <c r="D284" s="122"/>
      <c r="E284" s="119">
        <f>+D260</f>
        <v>0</v>
      </c>
      <c r="F284" s="136"/>
      <c r="G284" s="136"/>
      <c r="H284" s="154">
        <f t="shared" si="134"/>
        <v>0</v>
      </c>
      <c r="I284" s="119">
        <f t="shared" si="135"/>
        <v>0</v>
      </c>
      <c r="J284" s="120">
        <f>+SUM(C284:G284)-(H284+I284)</f>
        <v>233614</v>
      </c>
      <c r="K284" s="143" t="b">
        <f t="shared" si="137"/>
        <v>1</v>
      </c>
    </row>
    <row r="285" spans="1:11">
      <c r="A285" s="121" t="str">
        <f t="shared" si="139"/>
        <v>SEPTEMBRE</v>
      </c>
      <c r="B285" s="128" t="str">
        <f t="shared" si="132"/>
        <v>I73X</v>
      </c>
      <c r="C285" s="119">
        <f t="shared" si="133"/>
        <v>249769</v>
      </c>
      <c r="D285" s="122"/>
      <c r="E285" s="119">
        <f>+D261</f>
        <v>0</v>
      </c>
      <c r="F285" s="136"/>
      <c r="G285" s="136"/>
      <c r="H285" s="154">
        <f t="shared" si="134"/>
        <v>0</v>
      </c>
      <c r="I285" s="119">
        <f t="shared" si="135"/>
        <v>0</v>
      </c>
      <c r="J285" s="120">
        <f t="shared" ref="J285:J292" si="142">+SUM(C285:G285)-(H285+I285)</f>
        <v>249769</v>
      </c>
      <c r="K285" s="143" t="b">
        <f t="shared" si="137"/>
        <v>1</v>
      </c>
    </row>
    <row r="286" spans="1:11">
      <c r="A286" s="121" t="str">
        <f t="shared" si="139"/>
        <v>SEPTEMBRE</v>
      </c>
      <c r="B286" s="126" t="str">
        <f t="shared" si="132"/>
        <v>Grace</v>
      </c>
      <c r="C286" s="32">
        <f t="shared" si="133"/>
        <v>136150</v>
      </c>
      <c r="D286" s="31"/>
      <c r="E286" s="32">
        <f>+D262</f>
        <v>0</v>
      </c>
      <c r="F286" s="32"/>
      <c r="G286" s="103"/>
      <c r="H286" s="55">
        <f t="shared" si="134"/>
        <v>91650</v>
      </c>
      <c r="I286" s="32">
        <f t="shared" si="135"/>
        <v>44500</v>
      </c>
      <c r="J286" s="30">
        <f t="shared" si="142"/>
        <v>0</v>
      </c>
      <c r="K286" s="143" t="b">
        <f t="shared" si="137"/>
        <v>1</v>
      </c>
    </row>
    <row r="287" spans="1:11">
      <c r="A287" s="121" t="str">
        <f t="shared" si="139"/>
        <v>SEPTEMBRE</v>
      </c>
      <c r="B287" s="126" t="str">
        <f t="shared" si="132"/>
        <v>Hurielle</v>
      </c>
      <c r="C287" s="32">
        <f t="shared" si="133"/>
        <v>114500</v>
      </c>
      <c r="D287" s="31"/>
      <c r="E287" s="32">
        <f t="shared" ref="E287:E292" si="143">+D263</f>
        <v>298000</v>
      </c>
      <c r="F287" s="32"/>
      <c r="G287" s="103"/>
      <c r="H287" s="55">
        <f t="shared" si="134"/>
        <v>20000</v>
      </c>
      <c r="I287" s="32">
        <f t="shared" si="135"/>
        <v>365800</v>
      </c>
      <c r="J287" s="30">
        <f t="shared" si="142"/>
        <v>26700</v>
      </c>
      <c r="K287" s="143" t="b">
        <f t="shared" si="137"/>
        <v>1</v>
      </c>
    </row>
    <row r="288" spans="1:11">
      <c r="A288" s="121" t="str">
        <f t="shared" si="139"/>
        <v>SEPTEMBRE</v>
      </c>
      <c r="B288" s="126" t="str">
        <f t="shared" si="132"/>
        <v>IT87</v>
      </c>
      <c r="C288" s="32">
        <f t="shared" si="133"/>
        <v>6000</v>
      </c>
      <c r="D288" s="31"/>
      <c r="E288" s="32">
        <f t="shared" si="143"/>
        <v>564000</v>
      </c>
      <c r="F288" s="32"/>
      <c r="G288" s="103"/>
      <c r="H288" s="55">
        <f t="shared" si="134"/>
        <v>0</v>
      </c>
      <c r="I288" s="32">
        <f t="shared" si="135"/>
        <v>543600</v>
      </c>
      <c r="J288" s="30">
        <f t="shared" si="142"/>
        <v>26400</v>
      </c>
      <c r="K288" s="143" t="b">
        <f t="shared" si="137"/>
        <v>1</v>
      </c>
    </row>
    <row r="289" spans="1:16">
      <c r="A289" s="121" t="str">
        <f t="shared" si="139"/>
        <v>SEPTEMBRE</v>
      </c>
      <c r="B289" s="126" t="str">
        <f t="shared" si="132"/>
        <v>Merveille</v>
      </c>
      <c r="C289" s="32">
        <f t="shared" si="133"/>
        <v>155600</v>
      </c>
      <c r="D289" s="31"/>
      <c r="E289" s="32">
        <f t="shared" si="143"/>
        <v>270000</v>
      </c>
      <c r="F289" s="32"/>
      <c r="G289" s="103"/>
      <c r="H289" s="55">
        <f t="shared" si="134"/>
        <v>15000</v>
      </c>
      <c r="I289" s="32">
        <f t="shared" si="135"/>
        <v>398200</v>
      </c>
      <c r="J289" s="30">
        <f t="shared" si="142"/>
        <v>12400</v>
      </c>
      <c r="K289" s="143" t="b">
        <f t="shared" si="137"/>
        <v>1</v>
      </c>
    </row>
    <row r="290" spans="1:16">
      <c r="A290" s="121" t="str">
        <f t="shared" si="139"/>
        <v>SEPTEMBRE</v>
      </c>
      <c r="B290" s="126" t="str">
        <f t="shared" si="132"/>
        <v>Oracle</v>
      </c>
      <c r="C290" s="32">
        <f t="shared" si="133"/>
        <v>117425</v>
      </c>
      <c r="D290" s="31"/>
      <c r="E290" s="32">
        <f t="shared" si="143"/>
        <v>290000</v>
      </c>
      <c r="F290" s="32"/>
      <c r="G290" s="103"/>
      <c r="H290" s="55">
        <f t="shared" si="134"/>
        <v>17000</v>
      </c>
      <c r="I290" s="32">
        <f t="shared" si="135"/>
        <v>353600</v>
      </c>
      <c r="J290" s="30">
        <f t="shared" si="142"/>
        <v>36825</v>
      </c>
      <c r="K290" s="143" t="b">
        <f t="shared" si="137"/>
        <v>1</v>
      </c>
    </row>
    <row r="291" spans="1:16">
      <c r="A291" s="121" t="str">
        <f t="shared" si="139"/>
        <v>SEPTEMBRE</v>
      </c>
      <c r="B291" s="126" t="str">
        <f t="shared" si="132"/>
        <v>P29</v>
      </c>
      <c r="C291" s="32">
        <f t="shared" si="133"/>
        <v>125100</v>
      </c>
      <c r="D291" s="118"/>
      <c r="E291" s="32">
        <f t="shared" si="143"/>
        <v>631000</v>
      </c>
      <c r="F291" s="51"/>
      <c r="G291" s="137"/>
      <c r="H291" s="55">
        <f t="shared" si="134"/>
        <v>0</v>
      </c>
      <c r="I291" s="32">
        <f t="shared" si="135"/>
        <v>669200</v>
      </c>
      <c r="J291" s="30">
        <f t="shared" si="142"/>
        <v>86900</v>
      </c>
      <c r="K291" s="143" t="b">
        <f t="shared" si="137"/>
        <v>1</v>
      </c>
    </row>
    <row r="292" spans="1:16">
      <c r="A292" s="121" t="str">
        <f t="shared" si="139"/>
        <v>SEPTEMBRE</v>
      </c>
      <c r="B292" s="126" t="str">
        <f t="shared" si="132"/>
        <v>T73</v>
      </c>
      <c r="C292" s="32">
        <f t="shared" si="133"/>
        <v>59200</v>
      </c>
      <c r="D292" s="118"/>
      <c r="E292" s="32">
        <f t="shared" si="143"/>
        <v>774000</v>
      </c>
      <c r="F292" s="51"/>
      <c r="G292" s="137"/>
      <c r="H292" s="55">
        <f t="shared" si="134"/>
        <v>0</v>
      </c>
      <c r="I292" s="32">
        <f t="shared" si="135"/>
        <v>789700</v>
      </c>
      <c r="J292" s="30">
        <f t="shared" si="142"/>
        <v>43500</v>
      </c>
      <c r="K292" s="143" t="b">
        <f t="shared" si="137"/>
        <v>1</v>
      </c>
    </row>
    <row r="293" spans="1:16">
      <c r="A293" s="34" t="s">
        <v>59</v>
      </c>
      <c r="B293" s="35"/>
      <c r="C293" s="35"/>
      <c r="D293" s="35"/>
      <c r="E293" s="35"/>
      <c r="F293" s="35"/>
      <c r="G293" s="35"/>
      <c r="H293" s="35"/>
      <c r="I293" s="35"/>
      <c r="J293" s="36"/>
      <c r="K293" s="142"/>
    </row>
    <row r="294" spans="1:16">
      <c r="A294" s="121" t="str">
        <f>A292</f>
        <v>SEPTEMBRE</v>
      </c>
      <c r="B294" s="37" t="s">
        <v>60</v>
      </c>
      <c r="C294" s="38">
        <f>+C255</f>
        <v>376082</v>
      </c>
      <c r="D294" s="49"/>
      <c r="E294" s="49">
        <f>D255</f>
        <v>8502900</v>
      </c>
      <c r="F294" s="49"/>
      <c r="G294" s="124"/>
      <c r="H294" s="51">
        <f>+F255</f>
        <v>5730800</v>
      </c>
      <c r="I294" s="125">
        <f>+E255</f>
        <v>2813207</v>
      </c>
      <c r="J294" s="30">
        <f>+SUM(C294:G294)-(H294+I294)</f>
        <v>334975</v>
      </c>
      <c r="K294" s="143" t="b">
        <f>J294=I255</f>
        <v>1</v>
      </c>
    </row>
    <row r="295" spans="1:16">
      <c r="A295" s="43" t="s">
        <v>61</v>
      </c>
      <c r="B295" s="24"/>
      <c r="C295" s="35"/>
      <c r="D295" s="24"/>
      <c r="E295" s="24"/>
      <c r="F295" s="24"/>
      <c r="G295" s="24"/>
      <c r="H295" s="24"/>
      <c r="I295" s="24"/>
      <c r="J295" s="36"/>
      <c r="K295" s="142"/>
    </row>
    <row r="296" spans="1:16">
      <c r="A296" s="121" t="str">
        <f>+A294</f>
        <v>SEPTEMBRE</v>
      </c>
      <c r="B296" s="37" t="s">
        <v>23</v>
      </c>
      <c r="C296" s="124">
        <f>+C253</f>
        <v>7301705</v>
      </c>
      <c r="D296" s="131">
        <f>+G253</f>
        <v>0</v>
      </c>
      <c r="E296" s="49"/>
      <c r="F296" s="49"/>
      <c r="G296" s="49"/>
      <c r="H296" s="51">
        <f>+F253</f>
        <v>6000000</v>
      </c>
      <c r="I296" s="53">
        <f>+E253</f>
        <v>173345</v>
      </c>
      <c r="J296" s="30">
        <f>+SUM(C296:G296)-(H296+I296)</f>
        <v>1128360</v>
      </c>
      <c r="K296" s="143" t="b">
        <f>+J296=I253</f>
        <v>1</v>
      </c>
    </row>
    <row r="297" spans="1:16">
      <c r="A297" s="121" t="str">
        <f t="shared" ref="A297" si="144">+A296</f>
        <v>SEPTEMBRE</v>
      </c>
      <c r="B297" s="37" t="s">
        <v>63</v>
      </c>
      <c r="C297" s="124">
        <f>+C254</f>
        <v>9607481</v>
      </c>
      <c r="D297" s="49">
        <f>+G254</f>
        <v>0</v>
      </c>
      <c r="E297" s="48"/>
      <c r="F297" s="48"/>
      <c r="G297" s="48">
        <f>+D254</f>
        <v>0</v>
      </c>
      <c r="H297" s="32">
        <f>+F254</f>
        <v>2000000</v>
      </c>
      <c r="I297" s="50">
        <f>+E254</f>
        <v>5447141</v>
      </c>
      <c r="J297" s="30">
        <f>+SUM(C297:G297)-(H297+I297)</f>
        <v>2160340</v>
      </c>
      <c r="K297" s="143" t="b">
        <f>+J297=I254</f>
        <v>1</v>
      </c>
    </row>
    <row r="298" spans="1:16" ht="15.75">
      <c r="C298" s="140">
        <f>SUM(C280:C297)</f>
        <v>19545576</v>
      </c>
      <c r="I298" s="139">
        <f>SUM(I280:I297)</f>
        <v>14920343</v>
      </c>
      <c r="J298" s="104">
        <f>+SUM(J280:J297)</f>
        <v>4625233</v>
      </c>
      <c r="K298" s="5" t="b">
        <f>J298=I269</f>
        <v>1</v>
      </c>
    </row>
    <row r="299" spans="1:16" ht="15.75">
      <c r="C299" s="140"/>
      <c r="I299" s="139"/>
      <c r="J299" s="104"/>
    </row>
    <row r="300" spans="1:16" ht="15.75">
      <c r="A300" s="157"/>
      <c r="B300" s="157"/>
      <c r="C300" s="158"/>
      <c r="D300" s="157"/>
      <c r="E300" s="157"/>
      <c r="F300" s="157"/>
      <c r="G300" s="157"/>
      <c r="H300" s="157"/>
      <c r="I300" s="159"/>
      <c r="J300" s="160"/>
      <c r="K300" s="157"/>
      <c r="L300" s="161"/>
      <c r="M300" s="161"/>
      <c r="N300" s="161"/>
      <c r="O300" s="161"/>
      <c r="P300" s="157"/>
    </row>
    <row r="302" spans="1:16" ht="15.75">
      <c r="A302" s="6" t="s">
        <v>35</v>
      </c>
      <c r="B302" s="6" t="s">
        <v>1</v>
      </c>
      <c r="C302" s="6">
        <v>45139</v>
      </c>
      <c r="D302" s="7" t="s">
        <v>36</v>
      </c>
      <c r="E302" s="7" t="s">
        <v>37</v>
      </c>
      <c r="F302" s="7" t="s">
        <v>38</v>
      </c>
      <c r="G302" s="7" t="s">
        <v>39</v>
      </c>
      <c r="H302" s="6">
        <v>45169</v>
      </c>
      <c r="I302" s="7" t="s">
        <v>40</v>
      </c>
      <c r="K302" s="45"/>
      <c r="L302" s="45" t="s">
        <v>41</v>
      </c>
      <c r="M302" s="45" t="s">
        <v>42</v>
      </c>
      <c r="N302" s="45" t="s">
        <v>43</v>
      </c>
      <c r="O302" s="45" t="s">
        <v>44</v>
      </c>
    </row>
    <row r="303" spans="1:16" ht="16.5">
      <c r="A303" s="58" t="str">
        <f>K303</f>
        <v>BCI</v>
      </c>
      <c r="B303" s="59" t="s">
        <v>45</v>
      </c>
      <c r="C303" s="61">
        <v>4607330</v>
      </c>
      <c r="D303" s="61">
        <f>+L303</f>
        <v>0</v>
      </c>
      <c r="E303" s="61">
        <f>+N303</f>
        <v>993345</v>
      </c>
      <c r="F303" s="61">
        <f>+M303</f>
        <v>2000000</v>
      </c>
      <c r="G303" s="61">
        <f t="shared" ref="G303:G319" si="145">+O303</f>
        <v>5687720</v>
      </c>
      <c r="H303" s="61">
        <v>7301705</v>
      </c>
      <c r="I303" s="61">
        <f>+C303+D303-E303-F303+G303</f>
        <v>7301705</v>
      </c>
      <c r="J303" s="9">
        <f>I303-H303</f>
        <v>0</v>
      </c>
      <c r="K303" s="45" t="s">
        <v>23</v>
      </c>
      <c r="L303" s="178">
        <v>0</v>
      </c>
      <c r="M303" s="178">
        <v>2000000</v>
      </c>
      <c r="N303" s="178">
        <v>993345</v>
      </c>
      <c r="O303" s="178">
        <v>5687720</v>
      </c>
    </row>
    <row r="304" spans="1:16" ht="16.5">
      <c r="A304" s="58" t="str">
        <f t="shared" ref="A304:A319" si="146">K304</f>
        <v>BCI-Sous Compte</v>
      </c>
      <c r="B304" s="59" t="s">
        <v>45</v>
      </c>
      <c r="C304" s="61">
        <v>16185729</v>
      </c>
      <c r="D304" s="61">
        <f>+L304</f>
        <v>0</v>
      </c>
      <c r="E304" s="61">
        <f t="shared" ref="E304:E310" si="147">+N304</f>
        <v>2578288</v>
      </c>
      <c r="F304" s="61">
        <f t="shared" ref="F304:F312" si="148">+M304</f>
        <v>4000000</v>
      </c>
      <c r="G304" s="61">
        <f t="shared" si="145"/>
        <v>0</v>
      </c>
      <c r="H304" s="61">
        <v>9607441</v>
      </c>
      <c r="I304" s="61">
        <f t="shared" ref="I304:I310" si="149">+C304+D304-E304-F304+G304</f>
        <v>9607441</v>
      </c>
      <c r="J304" s="9">
        <f t="shared" ref="J304:J319" si="150">I304-H304</f>
        <v>0</v>
      </c>
      <c r="K304" s="45" t="s">
        <v>146</v>
      </c>
      <c r="L304" s="178">
        <v>0</v>
      </c>
      <c r="M304" s="178">
        <v>4000000</v>
      </c>
      <c r="N304" s="178">
        <v>2578288</v>
      </c>
      <c r="O304" s="178">
        <v>0</v>
      </c>
    </row>
    <row r="305" spans="1:15" ht="16.5">
      <c r="A305" s="58" t="str">
        <f t="shared" si="146"/>
        <v>Caisse</v>
      </c>
      <c r="B305" s="59" t="s">
        <v>24</v>
      </c>
      <c r="C305" s="61">
        <v>1129247</v>
      </c>
      <c r="D305" s="61">
        <f t="shared" ref="D305:D319" si="151">+L305</f>
        <v>6074300</v>
      </c>
      <c r="E305" s="61">
        <f t="shared" si="147"/>
        <v>1821465</v>
      </c>
      <c r="F305" s="61">
        <f t="shared" si="148"/>
        <v>5006000</v>
      </c>
      <c r="G305" s="61">
        <f t="shared" si="145"/>
        <v>0</v>
      </c>
      <c r="H305" s="61">
        <v>376082</v>
      </c>
      <c r="I305" s="61">
        <f t="shared" si="149"/>
        <v>376082</v>
      </c>
      <c r="J305" s="9">
        <f t="shared" si="150"/>
        <v>0</v>
      </c>
      <c r="K305" s="45" t="s">
        <v>24</v>
      </c>
      <c r="L305" s="178">
        <v>6074300</v>
      </c>
      <c r="M305" s="178">
        <v>5006000</v>
      </c>
      <c r="N305" s="178">
        <v>1821465</v>
      </c>
      <c r="O305" s="178">
        <v>0</v>
      </c>
    </row>
    <row r="306" spans="1:15" ht="16.5">
      <c r="A306" s="58" t="str">
        <f t="shared" si="146"/>
        <v>Crépin</v>
      </c>
      <c r="B306" s="59" t="s">
        <v>2</v>
      </c>
      <c r="C306" s="61">
        <v>229120</v>
      </c>
      <c r="D306" s="61">
        <f t="shared" si="151"/>
        <v>845000</v>
      </c>
      <c r="E306" s="61">
        <f t="shared" si="147"/>
        <v>591000</v>
      </c>
      <c r="F306" s="61">
        <f t="shared" si="148"/>
        <v>0</v>
      </c>
      <c r="G306" s="61">
        <f t="shared" si="145"/>
        <v>0</v>
      </c>
      <c r="H306" s="61">
        <v>483120</v>
      </c>
      <c r="I306" s="61">
        <f t="shared" si="149"/>
        <v>483120</v>
      </c>
      <c r="J306" s="9">
        <f t="shared" si="150"/>
        <v>0</v>
      </c>
      <c r="K306" s="45" t="s">
        <v>46</v>
      </c>
      <c r="L306" s="178">
        <v>845000</v>
      </c>
      <c r="M306" s="178">
        <v>0</v>
      </c>
      <c r="N306" s="178">
        <v>591000</v>
      </c>
      <c r="O306" s="178">
        <v>0</v>
      </c>
    </row>
    <row r="307" spans="1:15" ht="16.5">
      <c r="A307" s="58" t="str">
        <f t="shared" si="146"/>
        <v>D58</v>
      </c>
      <c r="B307" s="59" t="s">
        <v>4</v>
      </c>
      <c r="C307" s="61">
        <v>44300</v>
      </c>
      <c r="D307" s="61">
        <f t="shared" si="151"/>
        <v>0</v>
      </c>
      <c r="E307" s="61">
        <f t="shared" si="147"/>
        <v>0</v>
      </c>
      <c r="F307" s="61">
        <f t="shared" si="148"/>
        <v>44300</v>
      </c>
      <c r="G307" s="61">
        <f t="shared" si="145"/>
        <v>0</v>
      </c>
      <c r="H307" s="61">
        <v>0</v>
      </c>
      <c r="I307" s="61">
        <f t="shared" si="149"/>
        <v>0</v>
      </c>
      <c r="J307" s="9">
        <f>I307-H307</f>
        <v>0</v>
      </c>
      <c r="K307" s="45" t="s">
        <v>264</v>
      </c>
      <c r="L307" s="178">
        <v>0</v>
      </c>
      <c r="M307" s="178">
        <v>44300</v>
      </c>
      <c r="N307" s="178">
        <v>0</v>
      </c>
      <c r="O307" s="178">
        <v>0</v>
      </c>
    </row>
    <row r="308" spans="1:15" ht="16.5">
      <c r="A308" s="58" t="str">
        <f t="shared" si="146"/>
        <v>Donald-Roméo</v>
      </c>
      <c r="B308" s="59" t="s">
        <v>152</v>
      </c>
      <c r="C308" s="61">
        <v>44655</v>
      </c>
      <c r="D308" s="61">
        <f t="shared" si="151"/>
        <v>517000</v>
      </c>
      <c r="E308" s="61">
        <f t="shared" si="147"/>
        <v>447800</v>
      </c>
      <c r="F308" s="61">
        <f t="shared" si="148"/>
        <v>25000</v>
      </c>
      <c r="G308" s="61">
        <f t="shared" si="145"/>
        <v>0</v>
      </c>
      <c r="H308" s="61">
        <v>88855</v>
      </c>
      <c r="I308" s="61">
        <f t="shared" si="149"/>
        <v>88855</v>
      </c>
      <c r="J308" s="9">
        <f t="shared" si="150"/>
        <v>0</v>
      </c>
      <c r="K308" s="45" t="s">
        <v>292</v>
      </c>
      <c r="L308" s="178">
        <v>517000</v>
      </c>
      <c r="M308" s="178">
        <v>25000</v>
      </c>
      <c r="N308" s="178">
        <v>447800</v>
      </c>
      <c r="O308" s="178">
        <v>0</v>
      </c>
    </row>
    <row r="309" spans="1:15" ht="16.5">
      <c r="A309" s="58" t="str">
        <f t="shared" si="146"/>
        <v>Dovi</v>
      </c>
      <c r="B309" s="59" t="s">
        <v>2</v>
      </c>
      <c r="C309" s="61">
        <v>48000</v>
      </c>
      <c r="D309" s="61">
        <f t="shared" si="151"/>
        <v>421000</v>
      </c>
      <c r="E309" s="61">
        <f t="shared" si="147"/>
        <v>54000</v>
      </c>
      <c r="F309" s="61">
        <f t="shared" si="148"/>
        <v>0</v>
      </c>
      <c r="G309" s="61">
        <f t="shared" si="145"/>
        <v>0</v>
      </c>
      <c r="H309" s="61">
        <v>415000</v>
      </c>
      <c r="I309" s="61">
        <f t="shared" si="149"/>
        <v>415000</v>
      </c>
      <c r="J309" s="9">
        <f t="shared" si="150"/>
        <v>0</v>
      </c>
      <c r="K309" s="45" t="s">
        <v>299</v>
      </c>
      <c r="L309" s="178">
        <v>421000</v>
      </c>
      <c r="M309" s="178">
        <v>0</v>
      </c>
      <c r="N309" s="178">
        <v>54000</v>
      </c>
      <c r="O309" s="178">
        <v>0</v>
      </c>
    </row>
    <row r="310" spans="1:15" ht="16.5">
      <c r="A310" s="58" t="str">
        <f t="shared" si="146"/>
        <v>Evariste</v>
      </c>
      <c r="B310" s="59" t="s">
        <v>153</v>
      </c>
      <c r="C310" s="61">
        <v>17975</v>
      </c>
      <c r="D310" s="61">
        <f t="shared" si="151"/>
        <v>297000</v>
      </c>
      <c r="E310" s="61">
        <f t="shared" si="147"/>
        <v>239000</v>
      </c>
      <c r="F310" s="61">
        <f t="shared" si="148"/>
        <v>0</v>
      </c>
      <c r="G310" s="61">
        <f t="shared" si="145"/>
        <v>0</v>
      </c>
      <c r="H310" s="61">
        <v>75975</v>
      </c>
      <c r="I310" s="61">
        <f t="shared" si="149"/>
        <v>75975</v>
      </c>
      <c r="J310" s="9">
        <f t="shared" si="150"/>
        <v>0</v>
      </c>
      <c r="K310" s="45" t="s">
        <v>30</v>
      </c>
      <c r="L310" s="178">
        <v>297000</v>
      </c>
      <c r="M310" s="178">
        <v>0</v>
      </c>
      <c r="N310" s="178">
        <v>239000</v>
      </c>
      <c r="O310" s="178">
        <v>0</v>
      </c>
    </row>
    <row r="311" spans="1:15" ht="16.5">
      <c r="A311" s="58" t="str">
        <f t="shared" si="146"/>
        <v>I55S</v>
      </c>
      <c r="B311" s="115" t="s">
        <v>4</v>
      </c>
      <c r="C311" s="117">
        <v>233614</v>
      </c>
      <c r="D311" s="117">
        <f t="shared" si="151"/>
        <v>0</v>
      </c>
      <c r="E311" s="117">
        <f>+N311</f>
        <v>0</v>
      </c>
      <c r="F311" s="117">
        <f t="shared" si="148"/>
        <v>0</v>
      </c>
      <c r="G311" s="117">
        <f t="shared" si="145"/>
        <v>0</v>
      </c>
      <c r="H311" s="117">
        <v>233614</v>
      </c>
      <c r="I311" s="117">
        <f>+C311+D311-E311-F311+G311</f>
        <v>233614</v>
      </c>
      <c r="J311" s="9">
        <f t="shared" si="150"/>
        <v>0</v>
      </c>
      <c r="K311" s="45" t="s">
        <v>83</v>
      </c>
      <c r="L311" s="178">
        <v>0</v>
      </c>
      <c r="M311" s="178">
        <v>0</v>
      </c>
      <c r="N311" s="178">
        <v>0</v>
      </c>
      <c r="O311" s="178">
        <v>0</v>
      </c>
    </row>
    <row r="312" spans="1:15" ht="16.5">
      <c r="A312" s="58" t="str">
        <f t="shared" si="146"/>
        <v>I73X</v>
      </c>
      <c r="B312" s="115" t="s">
        <v>4</v>
      </c>
      <c r="C312" s="117">
        <v>249769</v>
      </c>
      <c r="D312" s="117">
        <f t="shared" si="151"/>
        <v>0</v>
      </c>
      <c r="E312" s="117">
        <f>+N312</f>
        <v>0</v>
      </c>
      <c r="F312" s="117">
        <f t="shared" si="148"/>
        <v>0</v>
      </c>
      <c r="G312" s="117">
        <f t="shared" si="145"/>
        <v>0</v>
      </c>
      <c r="H312" s="117">
        <v>249769</v>
      </c>
      <c r="I312" s="117">
        <f t="shared" ref="I312:I319" si="152">+C312+D312-E312-F312+G312</f>
        <v>249769</v>
      </c>
      <c r="J312" s="9">
        <f t="shared" si="150"/>
        <v>0</v>
      </c>
      <c r="K312" s="45" t="s">
        <v>82</v>
      </c>
      <c r="L312" s="178">
        <v>0</v>
      </c>
      <c r="M312" s="178">
        <v>0</v>
      </c>
      <c r="N312" s="178">
        <v>0</v>
      </c>
      <c r="O312" s="178">
        <v>0</v>
      </c>
    </row>
    <row r="313" spans="1:15" ht="16.5">
      <c r="A313" s="58" t="str">
        <f t="shared" si="146"/>
        <v>Grace</v>
      </c>
      <c r="B313" s="59" t="s">
        <v>2</v>
      </c>
      <c r="C313" s="181">
        <v>155150</v>
      </c>
      <c r="D313" s="61">
        <f t="shared" si="151"/>
        <v>0</v>
      </c>
      <c r="E313" s="61">
        <f t="shared" ref="E313:E319" si="153">+N313</f>
        <v>19000</v>
      </c>
      <c r="F313" s="61">
        <f>+M313</f>
        <v>0</v>
      </c>
      <c r="G313" s="61">
        <f t="shared" si="145"/>
        <v>0</v>
      </c>
      <c r="H313" s="181">
        <v>136150</v>
      </c>
      <c r="I313" s="181">
        <f t="shared" si="152"/>
        <v>136150</v>
      </c>
      <c r="J313" s="9">
        <f t="shared" si="150"/>
        <v>0</v>
      </c>
      <c r="K313" s="183" t="s">
        <v>141</v>
      </c>
      <c r="L313" s="178">
        <v>0</v>
      </c>
      <c r="M313" s="178">
        <v>0</v>
      </c>
      <c r="N313" s="178">
        <v>19000</v>
      </c>
      <c r="O313" s="178">
        <v>0</v>
      </c>
    </row>
    <row r="314" spans="1:15" ht="16.5">
      <c r="A314" s="58" t="str">
        <f t="shared" si="146"/>
        <v>Hurielle</v>
      </c>
      <c r="B314" s="97" t="s">
        <v>152</v>
      </c>
      <c r="C314" s="61">
        <v>3500</v>
      </c>
      <c r="D314" s="61">
        <f t="shared" si="151"/>
        <v>166000</v>
      </c>
      <c r="E314" s="61">
        <f t="shared" si="153"/>
        <v>55000</v>
      </c>
      <c r="F314" s="61">
        <f t="shared" ref="F314:F319" si="154">+M314</f>
        <v>0</v>
      </c>
      <c r="G314" s="61">
        <f t="shared" si="145"/>
        <v>0</v>
      </c>
      <c r="H314" s="181">
        <v>114500</v>
      </c>
      <c r="I314" s="181">
        <f t="shared" si="152"/>
        <v>114500</v>
      </c>
      <c r="J314" s="9">
        <f t="shared" si="150"/>
        <v>0</v>
      </c>
      <c r="K314" s="45" t="s">
        <v>195</v>
      </c>
      <c r="L314" s="178">
        <v>166000</v>
      </c>
      <c r="M314" s="178">
        <v>0</v>
      </c>
      <c r="N314" s="178">
        <v>55000</v>
      </c>
      <c r="O314" s="178">
        <v>0</v>
      </c>
    </row>
    <row r="315" spans="1:15" ht="16.5">
      <c r="A315" s="58" t="str">
        <f t="shared" si="146"/>
        <v>IT87</v>
      </c>
      <c r="B315" s="59" t="s">
        <v>4</v>
      </c>
      <c r="C315" s="181">
        <v>2000</v>
      </c>
      <c r="D315" s="61">
        <f t="shared" si="151"/>
        <v>560000</v>
      </c>
      <c r="E315" s="61">
        <f t="shared" si="153"/>
        <v>556000</v>
      </c>
      <c r="F315" s="61">
        <f t="shared" si="154"/>
        <v>0</v>
      </c>
      <c r="G315" s="61">
        <f t="shared" si="145"/>
        <v>0</v>
      </c>
      <c r="H315" s="181">
        <v>6000</v>
      </c>
      <c r="I315" s="181">
        <f t="shared" si="152"/>
        <v>6000</v>
      </c>
      <c r="J315" s="9">
        <f t="shared" si="150"/>
        <v>0</v>
      </c>
      <c r="K315" s="183" t="s">
        <v>306</v>
      </c>
      <c r="L315" s="178">
        <v>560000</v>
      </c>
      <c r="M315" s="178">
        <v>0</v>
      </c>
      <c r="N315" s="178">
        <v>556000</v>
      </c>
      <c r="O315" s="178">
        <v>0</v>
      </c>
    </row>
    <row r="316" spans="1:15" ht="16.5">
      <c r="A316" s="58" t="str">
        <f t="shared" si="146"/>
        <v>Merveille</v>
      </c>
      <c r="B316" s="97" t="s">
        <v>313</v>
      </c>
      <c r="C316" s="61">
        <v>36600</v>
      </c>
      <c r="D316" s="61">
        <f t="shared" si="151"/>
        <v>209000</v>
      </c>
      <c r="E316" s="61">
        <f t="shared" si="153"/>
        <v>85000</v>
      </c>
      <c r="F316" s="61">
        <f t="shared" si="154"/>
        <v>5000</v>
      </c>
      <c r="G316" s="61">
        <f t="shared" si="145"/>
        <v>0</v>
      </c>
      <c r="H316" s="181">
        <v>155600</v>
      </c>
      <c r="I316" s="181">
        <f t="shared" si="152"/>
        <v>155600</v>
      </c>
      <c r="J316" s="9">
        <f t="shared" si="150"/>
        <v>0</v>
      </c>
      <c r="K316" s="45" t="s">
        <v>92</v>
      </c>
      <c r="L316" s="178">
        <v>209000</v>
      </c>
      <c r="M316" s="178">
        <v>5000</v>
      </c>
      <c r="N316" s="178">
        <v>85000</v>
      </c>
      <c r="O316" s="178">
        <v>0</v>
      </c>
    </row>
    <row r="317" spans="1:15" ht="16.5">
      <c r="A317" s="58" t="str">
        <f t="shared" si="146"/>
        <v>Oracle</v>
      </c>
      <c r="B317" s="97" t="s">
        <v>152</v>
      </c>
      <c r="C317" s="61">
        <v>96225</v>
      </c>
      <c r="D317" s="61">
        <f t="shared" si="151"/>
        <v>270000</v>
      </c>
      <c r="E317" s="61">
        <f t="shared" si="153"/>
        <v>248800</v>
      </c>
      <c r="F317" s="61">
        <f t="shared" si="154"/>
        <v>0</v>
      </c>
      <c r="G317" s="61">
        <f t="shared" si="145"/>
        <v>0</v>
      </c>
      <c r="H317" s="181">
        <v>117425</v>
      </c>
      <c r="I317" s="181">
        <f t="shared" si="152"/>
        <v>117425</v>
      </c>
      <c r="J317" s="9">
        <f t="shared" si="150"/>
        <v>0</v>
      </c>
      <c r="K317" s="45" t="s">
        <v>293</v>
      </c>
      <c r="L317" s="178">
        <v>270000</v>
      </c>
      <c r="M317" s="178">
        <v>0</v>
      </c>
      <c r="N317" s="178">
        <v>248800</v>
      </c>
      <c r="O317" s="178">
        <v>0</v>
      </c>
    </row>
    <row r="318" spans="1:15" ht="16.5">
      <c r="A318" s="58" t="str">
        <f t="shared" si="146"/>
        <v>P29</v>
      </c>
      <c r="B318" s="59" t="s">
        <v>4</v>
      </c>
      <c r="C318" s="61">
        <v>47800</v>
      </c>
      <c r="D318" s="61">
        <f t="shared" si="151"/>
        <v>861000</v>
      </c>
      <c r="E318" s="61">
        <f t="shared" si="153"/>
        <v>783700</v>
      </c>
      <c r="F318" s="61">
        <f t="shared" si="154"/>
        <v>0</v>
      </c>
      <c r="G318" s="61">
        <f t="shared" si="145"/>
        <v>0</v>
      </c>
      <c r="H318" s="181">
        <v>125100</v>
      </c>
      <c r="I318" s="181">
        <f t="shared" si="152"/>
        <v>125100</v>
      </c>
      <c r="J318" s="9">
        <f t="shared" si="150"/>
        <v>0</v>
      </c>
      <c r="K318" s="45" t="s">
        <v>28</v>
      </c>
      <c r="L318" s="178">
        <v>861000</v>
      </c>
      <c r="M318" s="178">
        <v>0</v>
      </c>
      <c r="N318" s="178">
        <v>783700</v>
      </c>
      <c r="O318" s="178">
        <v>0</v>
      </c>
    </row>
    <row r="319" spans="1:15" ht="16.5">
      <c r="A319" s="58" t="str">
        <f t="shared" si="146"/>
        <v>T73</v>
      </c>
      <c r="B319" s="59" t="s">
        <v>4</v>
      </c>
      <c r="C319" s="61">
        <v>10200</v>
      </c>
      <c r="D319" s="61">
        <f t="shared" si="151"/>
        <v>860000</v>
      </c>
      <c r="E319" s="61">
        <f t="shared" si="153"/>
        <v>811000</v>
      </c>
      <c r="F319" s="61">
        <f t="shared" si="154"/>
        <v>0</v>
      </c>
      <c r="G319" s="61">
        <f t="shared" si="145"/>
        <v>0</v>
      </c>
      <c r="H319" s="181">
        <v>59200</v>
      </c>
      <c r="I319" s="181">
        <f t="shared" si="152"/>
        <v>59200</v>
      </c>
      <c r="J319" s="9">
        <f t="shared" si="150"/>
        <v>0</v>
      </c>
      <c r="K319" s="45" t="s">
        <v>263</v>
      </c>
      <c r="L319" s="178">
        <v>860000</v>
      </c>
      <c r="M319" s="178">
        <v>0</v>
      </c>
      <c r="N319" s="178">
        <v>811000</v>
      </c>
      <c r="O319" s="178">
        <v>0</v>
      </c>
    </row>
    <row r="320" spans="1:15" ht="16.5">
      <c r="A320" s="10" t="s">
        <v>49</v>
      </c>
      <c r="B320" s="11"/>
      <c r="C320" s="12">
        <f t="shared" ref="C320:I320" si="155">SUM(C303:C319)</f>
        <v>23141214</v>
      </c>
      <c r="D320" s="57">
        <f t="shared" si="155"/>
        <v>11080300</v>
      </c>
      <c r="E320" s="57">
        <f t="shared" si="155"/>
        <v>9283398</v>
      </c>
      <c r="F320" s="57">
        <f t="shared" si="155"/>
        <v>11080300</v>
      </c>
      <c r="G320" s="57">
        <f t="shared" si="155"/>
        <v>5687720</v>
      </c>
      <c r="H320" s="57">
        <f t="shared" si="155"/>
        <v>19545536</v>
      </c>
      <c r="I320" s="57">
        <f t="shared" si="155"/>
        <v>19545536</v>
      </c>
      <c r="J320" s="9"/>
      <c r="K320" s="3"/>
      <c r="L320" s="47">
        <f>+SUM(L303:L319)</f>
        <v>11080300</v>
      </c>
      <c r="M320" s="47">
        <f>+SUM(M303:M319)</f>
        <v>11080300</v>
      </c>
      <c r="N320" s="47">
        <f>+SUM(N303:N319)</f>
        <v>9283398</v>
      </c>
      <c r="O320" s="47">
        <f>+SUM(O303:O319)</f>
        <v>5687720</v>
      </c>
    </row>
    <row r="321" spans="1:15" ht="16.5">
      <c r="A321" s="10"/>
      <c r="B321" s="11"/>
      <c r="C321" s="12"/>
      <c r="D321" s="13"/>
      <c r="E321" s="12"/>
      <c r="F321" s="13"/>
      <c r="G321" s="12"/>
      <c r="H321" s="12"/>
      <c r="I321" s="13" t="b">
        <f>I320=D323</f>
        <v>1</v>
      </c>
      <c r="J321" s="9"/>
      <c r="L321" s="5"/>
      <c r="M321" s="5"/>
      <c r="N321" s="5"/>
      <c r="O321" s="5"/>
    </row>
    <row r="322" spans="1:15" ht="16.5">
      <c r="A322" s="10" t="s">
        <v>309</v>
      </c>
      <c r="B322" s="11" t="s">
        <v>228</v>
      </c>
      <c r="C322" s="12" t="s">
        <v>229</v>
      </c>
      <c r="D322" s="12" t="s">
        <v>310</v>
      </c>
      <c r="E322" s="12" t="s">
        <v>50</v>
      </c>
      <c r="F322" s="12"/>
      <c r="G322" s="12">
        <f>+D320-F320</f>
        <v>0</v>
      </c>
      <c r="H322" s="12"/>
      <c r="I322" s="186"/>
    </row>
    <row r="323" spans="1:15" ht="16.5">
      <c r="A323" s="14">
        <f>C320</f>
        <v>23141214</v>
      </c>
      <c r="B323" s="15">
        <f>G320</f>
        <v>5687720</v>
      </c>
      <c r="C323" s="12">
        <f>E320</f>
        <v>9283398</v>
      </c>
      <c r="D323" s="12">
        <f>A323+B323-C323</f>
        <v>19545536</v>
      </c>
      <c r="E323" s="13">
        <f>I320-D323</f>
        <v>0</v>
      </c>
      <c r="F323" s="12"/>
      <c r="G323" s="12"/>
      <c r="H323" s="12"/>
      <c r="I323" s="12"/>
    </row>
    <row r="324" spans="1:15" ht="16.5">
      <c r="A324" s="14"/>
      <c r="B324" s="15"/>
      <c r="C324" s="12"/>
      <c r="D324" s="12"/>
      <c r="E324" s="13"/>
      <c r="F324" s="12"/>
      <c r="G324" s="12"/>
      <c r="H324" s="12"/>
      <c r="I324" s="12"/>
    </row>
    <row r="325" spans="1:15">
      <c r="A325" s="16" t="s">
        <v>51</v>
      </c>
      <c r="B325" s="16"/>
      <c r="C325" s="16"/>
      <c r="D325" s="17"/>
      <c r="E325" s="17"/>
      <c r="F325" s="17"/>
      <c r="G325" s="17"/>
      <c r="H325" s="17"/>
      <c r="I325" s="17"/>
    </row>
    <row r="326" spans="1:15">
      <c r="A326" s="18" t="s">
        <v>314</v>
      </c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5">
      <c r="A327" s="19"/>
      <c r="B327" s="17"/>
      <c r="C327" s="20"/>
      <c r="D327" s="20"/>
      <c r="E327" s="20"/>
      <c r="F327" s="20"/>
      <c r="G327" s="20"/>
      <c r="H327" s="17"/>
      <c r="I327" s="17"/>
    </row>
    <row r="328" spans="1:15">
      <c r="A328" s="166" t="s">
        <v>52</v>
      </c>
      <c r="B328" s="168" t="s">
        <v>53</v>
      </c>
      <c r="C328" s="170" t="s">
        <v>311</v>
      </c>
      <c r="D328" s="171" t="s">
        <v>54</v>
      </c>
      <c r="E328" s="172"/>
      <c r="F328" s="172"/>
      <c r="G328" s="173"/>
      <c r="H328" s="174" t="s">
        <v>55</v>
      </c>
      <c r="I328" s="162" t="s">
        <v>56</v>
      </c>
      <c r="J328" s="185"/>
    </row>
    <row r="329" spans="1:15" ht="25.5">
      <c r="A329" s="167"/>
      <c r="B329" s="169"/>
      <c r="C329" s="22"/>
      <c r="D329" s="21" t="s">
        <v>23</v>
      </c>
      <c r="E329" s="21" t="s">
        <v>24</v>
      </c>
      <c r="F329" s="22" t="s">
        <v>121</v>
      </c>
      <c r="G329" s="21" t="s">
        <v>57</v>
      </c>
      <c r="H329" s="175"/>
      <c r="I329" s="163"/>
      <c r="J329" s="165" t="s">
        <v>312</v>
      </c>
      <c r="K329" s="142"/>
    </row>
    <row r="330" spans="1:15">
      <c r="A330" s="23"/>
      <c r="B330" s="24" t="s">
        <v>58</v>
      </c>
      <c r="C330" s="25"/>
      <c r="D330" s="25"/>
      <c r="E330" s="25"/>
      <c r="F330" s="25"/>
      <c r="G330" s="25"/>
      <c r="H330" s="25"/>
      <c r="I330" s="26"/>
      <c r="J330" s="165"/>
      <c r="K330" s="142"/>
    </row>
    <row r="331" spans="1:15">
      <c r="A331" s="121" t="s">
        <v>137</v>
      </c>
      <c r="B331" s="126" t="str">
        <f>A306</f>
        <v>Crépin</v>
      </c>
      <c r="C331" s="32">
        <f>+C306</f>
        <v>229120</v>
      </c>
      <c r="D331" s="31"/>
      <c r="E331" s="32">
        <f>+D306</f>
        <v>845000</v>
      </c>
      <c r="F331" s="32"/>
      <c r="G331" s="32"/>
      <c r="H331" s="55">
        <f>+F306</f>
        <v>0</v>
      </c>
      <c r="I331" s="32">
        <f t="shared" ref="I331:I344" si="156">+E306</f>
        <v>591000</v>
      </c>
      <c r="J331" s="30">
        <f t="shared" ref="J331:J333" si="157">+SUM(C331:G331)-(H331+I331)</f>
        <v>483120</v>
      </c>
      <c r="K331" s="143" t="b">
        <f t="shared" ref="K331:K344" si="158">J331=I306</f>
        <v>1</v>
      </c>
    </row>
    <row r="332" spans="1:15">
      <c r="A332" s="121" t="str">
        <f>+A331</f>
        <v>AOUT</v>
      </c>
      <c r="B332" s="126" t="str">
        <f t="shared" ref="B332:B344" si="159">A307</f>
        <v>D58</v>
      </c>
      <c r="C332" s="32">
        <f>+C307</f>
        <v>44300</v>
      </c>
      <c r="D332" s="31"/>
      <c r="E332" s="32">
        <f>+D307</f>
        <v>0</v>
      </c>
      <c r="F332" s="32"/>
      <c r="G332" s="32"/>
      <c r="H332" s="55">
        <f>+F307</f>
        <v>44300</v>
      </c>
      <c r="I332" s="32">
        <f t="shared" si="156"/>
        <v>0</v>
      </c>
      <c r="J332" s="30">
        <f t="shared" si="157"/>
        <v>0</v>
      </c>
      <c r="K332" s="143" t="b">
        <f t="shared" si="158"/>
        <v>1</v>
      </c>
    </row>
    <row r="333" spans="1:15">
      <c r="A333" s="121" t="str">
        <f t="shared" ref="A333:A344" si="160">+A332</f>
        <v>AOUT</v>
      </c>
      <c r="B333" s="126" t="str">
        <f t="shared" si="159"/>
        <v>Donald-Roméo</v>
      </c>
      <c r="C333" s="32">
        <f>+C308</f>
        <v>44655</v>
      </c>
      <c r="D333" s="31"/>
      <c r="E333" s="32">
        <f>+D308</f>
        <v>517000</v>
      </c>
      <c r="F333" s="32"/>
      <c r="G333" s="32"/>
      <c r="H333" s="55">
        <f>+F308</f>
        <v>25000</v>
      </c>
      <c r="I333" s="32">
        <f t="shared" si="156"/>
        <v>447800</v>
      </c>
      <c r="J333" s="30">
        <f t="shared" si="157"/>
        <v>88855</v>
      </c>
      <c r="K333" s="143" t="b">
        <f t="shared" si="158"/>
        <v>1</v>
      </c>
    </row>
    <row r="334" spans="1:15">
      <c r="A334" s="121" t="str">
        <f t="shared" si="160"/>
        <v>AOUT</v>
      </c>
      <c r="B334" s="126" t="str">
        <f t="shared" si="159"/>
        <v>Dovi</v>
      </c>
      <c r="C334" s="32">
        <f>+C309</f>
        <v>48000</v>
      </c>
      <c r="D334" s="31"/>
      <c r="E334" s="32">
        <f>+D309</f>
        <v>421000</v>
      </c>
      <c r="F334" s="32"/>
      <c r="G334" s="32"/>
      <c r="H334" s="55">
        <f>+F309</f>
        <v>0</v>
      </c>
      <c r="I334" s="32">
        <f t="shared" si="156"/>
        <v>54000</v>
      </c>
      <c r="J334" s="30">
        <f t="shared" ref="J334" si="161">+SUM(C334:G334)-(H334+I334)</f>
        <v>415000</v>
      </c>
      <c r="K334" s="143" t="b">
        <f t="shared" si="158"/>
        <v>1</v>
      </c>
    </row>
    <row r="335" spans="1:15">
      <c r="A335" s="121" t="str">
        <f t="shared" si="160"/>
        <v>AOUT</v>
      </c>
      <c r="B335" s="126" t="str">
        <f t="shared" si="159"/>
        <v>Evariste</v>
      </c>
      <c r="C335" s="32">
        <f t="shared" ref="C335:C344" si="162">+C310</f>
        <v>17975</v>
      </c>
      <c r="D335" s="31"/>
      <c r="E335" s="32">
        <f t="shared" ref="E335:E344" si="163">+D310</f>
        <v>297000</v>
      </c>
      <c r="F335" s="32"/>
      <c r="G335" s="32"/>
      <c r="H335" s="55">
        <f t="shared" ref="H335:H344" si="164">+F310</f>
        <v>0</v>
      </c>
      <c r="I335" s="32">
        <f t="shared" si="156"/>
        <v>239000</v>
      </c>
      <c r="J335" s="30">
        <f t="shared" ref="J335" si="165">+SUM(C335:G335)-(H335+I335)</f>
        <v>75975</v>
      </c>
      <c r="K335" s="143" t="b">
        <f t="shared" si="158"/>
        <v>1</v>
      </c>
    </row>
    <row r="336" spans="1:15">
      <c r="A336" s="121" t="str">
        <f t="shared" si="160"/>
        <v>AOUT</v>
      </c>
      <c r="B336" s="128" t="str">
        <f t="shared" si="159"/>
        <v>I55S</v>
      </c>
      <c r="C336" s="119">
        <f t="shared" si="162"/>
        <v>233614</v>
      </c>
      <c r="D336" s="122"/>
      <c r="E336" s="119">
        <f t="shared" si="163"/>
        <v>0</v>
      </c>
      <c r="F336" s="136"/>
      <c r="G336" s="136"/>
      <c r="H336" s="154">
        <f t="shared" si="164"/>
        <v>0</v>
      </c>
      <c r="I336" s="119">
        <f t="shared" si="156"/>
        <v>0</v>
      </c>
      <c r="J336" s="120">
        <f>+SUM(C336:G336)-(H336+I336)</f>
        <v>233614</v>
      </c>
      <c r="K336" s="143" t="b">
        <f t="shared" si="158"/>
        <v>1</v>
      </c>
    </row>
    <row r="337" spans="1:16">
      <c r="A337" s="121" t="str">
        <f t="shared" si="160"/>
        <v>AOUT</v>
      </c>
      <c r="B337" s="128" t="str">
        <f t="shared" si="159"/>
        <v>I73X</v>
      </c>
      <c r="C337" s="119">
        <f t="shared" si="162"/>
        <v>249769</v>
      </c>
      <c r="D337" s="122"/>
      <c r="E337" s="119">
        <f t="shared" si="163"/>
        <v>0</v>
      </c>
      <c r="F337" s="136"/>
      <c r="G337" s="136"/>
      <c r="H337" s="154">
        <f t="shared" si="164"/>
        <v>0</v>
      </c>
      <c r="I337" s="119">
        <f t="shared" si="156"/>
        <v>0</v>
      </c>
      <c r="J337" s="120">
        <f t="shared" ref="J337:J344" si="166">+SUM(C337:G337)-(H337+I337)</f>
        <v>249769</v>
      </c>
      <c r="K337" s="143" t="b">
        <f t="shared" si="158"/>
        <v>1</v>
      </c>
    </row>
    <row r="338" spans="1:16">
      <c r="A338" s="121" t="str">
        <f t="shared" si="160"/>
        <v>AOUT</v>
      </c>
      <c r="B338" s="126" t="str">
        <f t="shared" si="159"/>
        <v>Grace</v>
      </c>
      <c r="C338" s="32">
        <f t="shared" si="162"/>
        <v>155150</v>
      </c>
      <c r="D338" s="31"/>
      <c r="E338" s="32">
        <f t="shared" si="163"/>
        <v>0</v>
      </c>
      <c r="F338" s="32"/>
      <c r="G338" s="103"/>
      <c r="H338" s="55">
        <f t="shared" si="164"/>
        <v>0</v>
      </c>
      <c r="I338" s="32">
        <f t="shared" si="156"/>
        <v>19000</v>
      </c>
      <c r="J338" s="30">
        <f t="shared" si="166"/>
        <v>136150</v>
      </c>
      <c r="K338" s="143" t="b">
        <f t="shared" si="158"/>
        <v>1</v>
      </c>
    </row>
    <row r="339" spans="1:16">
      <c r="A339" s="121" t="str">
        <f t="shared" si="160"/>
        <v>AOUT</v>
      </c>
      <c r="B339" s="126" t="str">
        <f t="shared" si="159"/>
        <v>Hurielle</v>
      </c>
      <c r="C339" s="32">
        <f t="shared" si="162"/>
        <v>3500</v>
      </c>
      <c r="D339" s="31"/>
      <c r="E339" s="32">
        <f t="shared" si="163"/>
        <v>166000</v>
      </c>
      <c r="F339" s="32"/>
      <c r="G339" s="103"/>
      <c r="H339" s="55">
        <f t="shared" si="164"/>
        <v>0</v>
      </c>
      <c r="I339" s="32">
        <f t="shared" si="156"/>
        <v>55000</v>
      </c>
      <c r="J339" s="30">
        <f t="shared" si="166"/>
        <v>114500</v>
      </c>
      <c r="K339" s="143" t="b">
        <f t="shared" si="158"/>
        <v>1</v>
      </c>
    </row>
    <row r="340" spans="1:16">
      <c r="A340" s="121" t="str">
        <f t="shared" si="160"/>
        <v>AOUT</v>
      </c>
      <c r="B340" s="126" t="str">
        <f t="shared" si="159"/>
        <v>IT87</v>
      </c>
      <c r="C340" s="32">
        <f t="shared" si="162"/>
        <v>2000</v>
      </c>
      <c r="D340" s="31"/>
      <c r="E340" s="32">
        <f t="shared" si="163"/>
        <v>560000</v>
      </c>
      <c r="F340" s="32"/>
      <c r="G340" s="103"/>
      <c r="H340" s="55">
        <f t="shared" si="164"/>
        <v>0</v>
      </c>
      <c r="I340" s="32">
        <f t="shared" si="156"/>
        <v>556000</v>
      </c>
      <c r="J340" s="30">
        <f t="shared" si="166"/>
        <v>6000</v>
      </c>
      <c r="K340" s="143" t="b">
        <f t="shared" si="158"/>
        <v>1</v>
      </c>
    </row>
    <row r="341" spans="1:16">
      <c r="A341" s="121" t="str">
        <f t="shared" si="160"/>
        <v>AOUT</v>
      </c>
      <c r="B341" s="126" t="str">
        <f t="shared" si="159"/>
        <v>Merveille</v>
      </c>
      <c r="C341" s="32">
        <f t="shared" si="162"/>
        <v>36600</v>
      </c>
      <c r="D341" s="31"/>
      <c r="E341" s="32">
        <f t="shared" si="163"/>
        <v>209000</v>
      </c>
      <c r="F341" s="32"/>
      <c r="G341" s="103"/>
      <c r="H341" s="55">
        <f t="shared" si="164"/>
        <v>5000</v>
      </c>
      <c r="I341" s="32">
        <f t="shared" si="156"/>
        <v>85000</v>
      </c>
      <c r="J341" s="30">
        <f t="shared" si="166"/>
        <v>155600</v>
      </c>
      <c r="K341" s="143" t="b">
        <f t="shared" si="158"/>
        <v>1</v>
      </c>
    </row>
    <row r="342" spans="1:16">
      <c r="A342" s="121" t="str">
        <f t="shared" si="160"/>
        <v>AOUT</v>
      </c>
      <c r="B342" s="126" t="str">
        <f t="shared" si="159"/>
        <v>Oracle</v>
      </c>
      <c r="C342" s="32">
        <f t="shared" si="162"/>
        <v>96225</v>
      </c>
      <c r="D342" s="31"/>
      <c r="E342" s="32">
        <f t="shared" si="163"/>
        <v>270000</v>
      </c>
      <c r="F342" s="32"/>
      <c r="G342" s="103"/>
      <c r="H342" s="55">
        <f t="shared" si="164"/>
        <v>0</v>
      </c>
      <c r="I342" s="32">
        <f t="shared" si="156"/>
        <v>248800</v>
      </c>
      <c r="J342" s="30">
        <f t="shared" si="166"/>
        <v>117425</v>
      </c>
      <c r="K342" s="143" t="b">
        <f t="shared" si="158"/>
        <v>1</v>
      </c>
    </row>
    <row r="343" spans="1:16">
      <c r="A343" s="121" t="str">
        <f t="shared" si="160"/>
        <v>AOUT</v>
      </c>
      <c r="B343" s="126" t="str">
        <f t="shared" si="159"/>
        <v>P29</v>
      </c>
      <c r="C343" s="32">
        <f t="shared" si="162"/>
        <v>47800</v>
      </c>
      <c r="D343" s="118"/>
      <c r="E343" s="32">
        <f t="shared" si="163"/>
        <v>861000</v>
      </c>
      <c r="F343" s="51"/>
      <c r="G343" s="137"/>
      <c r="H343" s="55">
        <f t="shared" si="164"/>
        <v>0</v>
      </c>
      <c r="I343" s="32">
        <f t="shared" si="156"/>
        <v>783700</v>
      </c>
      <c r="J343" s="30">
        <f t="shared" si="166"/>
        <v>125100</v>
      </c>
      <c r="K343" s="143" t="b">
        <f t="shared" si="158"/>
        <v>1</v>
      </c>
    </row>
    <row r="344" spans="1:16">
      <c r="A344" s="121" t="str">
        <f t="shared" si="160"/>
        <v>AOUT</v>
      </c>
      <c r="B344" s="126" t="str">
        <f t="shared" si="159"/>
        <v>T73</v>
      </c>
      <c r="C344" s="32">
        <f t="shared" si="162"/>
        <v>10200</v>
      </c>
      <c r="D344" s="118"/>
      <c r="E344" s="32">
        <f t="shared" si="163"/>
        <v>860000</v>
      </c>
      <c r="F344" s="51"/>
      <c r="G344" s="137"/>
      <c r="H344" s="55">
        <f t="shared" si="164"/>
        <v>0</v>
      </c>
      <c r="I344" s="32">
        <f t="shared" si="156"/>
        <v>811000</v>
      </c>
      <c r="J344" s="30">
        <f t="shared" si="166"/>
        <v>59200</v>
      </c>
      <c r="K344" s="143" t="b">
        <f t="shared" si="158"/>
        <v>1</v>
      </c>
    </row>
    <row r="345" spans="1:16">
      <c r="A345" s="34" t="s">
        <v>59</v>
      </c>
      <c r="B345" s="35"/>
      <c r="C345" s="35"/>
      <c r="D345" s="35"/>
      <c r="E345" s="35"/>
      <c r="F345" s="35"/>
      <c r="G345" s="35"/>
      <c r="H345" s="35"/>
      <c r="I345" s="35"/>
      <c r="J345" s="36"/>
      <c r="K345" s="142"/>
    </row>
    <row r="346" spans="1:16">
      <c r="A346" s="121" t="str">
        <f>A344</f>
        <v>AOUT</v>
      </c>
      <c r="B346" s="37" t="s">
        <v>60</v>
      </c>
      <c r="C346" s="38">
        <f>+C305</f>
        <v>1129247</v>
      </c>
      <c r="D346" s="49"/>
      <c r="E346" s="49">
        <f>D305</f>
        <v>6074300</v>
      </c>
      <c r="F346" s="49"/>
      <c r="G346" s="124"/>
      <c r="H346" s="51">
        <f>+F305</f>
        <v>5006000</v>
      </c>
      <c r="I346" s="125">
        <f>+E305</f>
        <v>1821465</v>
      </c>
      <c r="J346" s="30">
        <f>+SUM(C346:G346)-(H346+I346)</f>
        <v>376082</v>
      </c>
      <c r="K346" s="143" t="b">
        <f>J346=I305</f>
        <v>1</v>
      </c>
    </row>
    <row r="347" spans="1:16">
      <c r="A347" s="43" t="s">
        <v>61</v>
      </c>
      <c r="B347" s="24"/>
      <c r="C347" s="35"/>
      <c r="D347" s="24"/>
      <c r="E347" s="24"/>
      <c r="F347" s="24"/>
      <c r="G347" s="24"/>
      <c r="H347" s="24"/>
      <c r="I347" s="24"/>
      <c r="J347" s="36"/>
      <c r="K347" s="142"/>
    </row>
    <row r="348" spans="1:16">
      <c r="A348" s="121" t="str">
        <f>+A346</f>
        <v>AOUT</v>
      </c>
      <c r="B348" s="37" t="s">
        <v>23</v>
      </c>
      <c r="C348" s="124">
        <f>+C303</f>
        <v>4607330</v>
      </c>
      <c r="D348" s="131">
        <f>+G303</f>
        <v>5687720</v>
      </c>
      <c r="E348" s="49"/>
      <c r="F348" s="49"/>
      <c r="G348" s="49"/>
      <c r="H348" s="51">
        <f>+F303</f>
        <v>2000000</v>
      </c>
      <c r="I348" s="53">
        <f>+E303</f>
        <v>993345</v>
      </c>
      <c r="J348" s="30">
        <f>+SUM(C348:G348)-(H348+I348)</f>
        <v>7301705</v>
      </c>
      <c r="K348" s="143" t="b">
        <f>+J348=I303</f>
        <v>1</v>
      </c>
    </row>
    <row r="349" spans="1:16">
      <c r="A349" s="121" t="str">
        <f t="shared" ref="A349" si="167">+A348</f>
        <v>AOUT</v>
      </c>
      <c r="B349" s="37" t="s">
        <v>63</v>
      </c>
      <c r="C349" s="124">
        <f>+C304</f>
        <v>16185729</v>
      </c>
      <c r="D349" s="49">
        <f>+G304</f>
        <v>0</v>
      </c>
      <c r="E349" s="48"/>
      <c r="F349" s="48"/>
      <c r="G349" s="48">
        <f>+D304</f>
        <v>0</v>
      </c>
      <c r="H349" s="32">
        <f>+F304</f>
        <v>4000000</v>
      </c>
      <c r="I349" s="50">
        <f>+E304</f>
        <v>2578288</v>
      </c>
      <c r="J349" s="30">
        <f>+SUM(C349:G349)-(H349+I349)</f>
        <v>9607441</v>
      </c>
      <c r="K349" s="143" t="b">
        <f>+J349=I304</f>
        <v>1</v>
      </c>
    </row>
    <row r="350" spans="1:16" ht="15.75">
      <c r="C350" s="140">
        <f>SUM(C331:C349)</f>
        <v>23141214</v>
      </c>
      <c r="I350" s="139">
        <f>SUM(I331:I349)</f>
        <v>9283398</v>
      </c>
      <c r="J350" s="104">
        <f>+SUM(J331:J349)</f>
        <v>19545536</v>
      </c>
      <c r="K350" s="5" t="b">
        <f>J350=I320</f>
        <v>1</v>
      </c>
    </row>
    <row r="351" spans="1:16" ht="15.75">
      <c r="C351" s="140"/>
      <c r="I351" s="139"/>
      <c r="J351" s="104"/>
    </row>
    <row r="352" spans="1:16" ht="15.75">
      <c r="A352" s="157"/>
      <c r="B352" s="157"/>
      <c r="C352" s="158"/>
      <c r="D352" s="157"/>
      <c r="E352" s="157"/>
      <c r="F352" s="157"/>
      <c r="G352" s="157"/>
      <c r="H352" s="157"/>
      <c r="I352" s="159"/>
      <c r="J352" s="160"/>
      <c r="K352" s="157"/>
      <c r="L352" s="161"/>
      <c r="M352" s="161"/>
      <c r="N352" s="161"/>
      <c r="O352" s="161"/>
      <c r="P352" s="157"/>
    </row>
    <row r="354" spans="1:15" ht="15.75">
      <c r="A354" s="6" t="s">
        <v>35</v>
      </c>
      <c r="B354" s="6" t="s">
        <v>1</v>
      </c>
      <c r="C354" s="6">
        <v>45108</v>
      </c>
      <c r="D354" s="7" t="s">
        <v>36</v>
      </c>
      <c r="E354" s="7" t="s">
        <v>37</v>
      </c>
      <c r="F354" s="7" t="s">
        <v>38</v>
      </c>
      <c r="G354" s="7" t="s">
        <v>39</v>
      </c>
      <c r="H354" s="6">
        <v>45138</v>
      </c>
      <c r="I354" s="7" t="s">
        <v>40</v>
      </c>
      <c r="K354" s="45"/>
      <c r="L354" s="45" t="s">
        <v>41</v>
      </c>
      <c r="M354" s="45" t="s">
        <v>42</v>
      </c>
      <c r="N354" s="45" t="s">
        <v>43</v>
      </c>
      <c r="O354" s="45" t="s">
        <v>44</v>
      </c>
    </row>
    <row r="355" spans="1:15" ht="16.5">
      <c r="A355" s="58" t="str">
        <f>K355</f>
        <v>BCI</v>
      </c>
      <c r="B355" s="59" t="s">
        <v>45</v>
      </c>
      <c r="C355" s="61">
        <v>7240675</v>
      </c>
      <c r="D355" s="61">
        <f>+L355</f>
        <v>0</v>
      </c>
      <c r="E355" s="61">
        <f>+N355</f>
        <v>633345</v>
      </c>
      <c r="F355" s="61">
        <f>+M355</f>
        <v>2000000</v>
      </c>
      <c r="G355" s="61">
        <f t="shared" ref="G355:G371" si="168">+O355</f>
        <v>0</v>
      </c>
      <c r="H355" s="61">
        <v>4607330</v>
      </c>
      <c r="I355" s="61">
        <f>+C355+D355-E355-F355+G355</f>
        <v>4607330</v>
      </c>
      <c r="J355" s="9">
        <f>I355-H355</f>
        <v>0</v>
      </c>
      <c r="K355" s="45" t="s">
        <v>23</v>
      </c>
      <c r="L355" s="178">
        <v>0</v>
      </c>
      <c r="M355" s="178">
        <v>2000000</v>
      </c>
      <c r="N355" s="178">
        <v>633345</v>
      </c>
      <c r="O355" s="178">
        <v>0</v>
      </c>
    </row>
    <row r="356" spans="1:15" ht="16.5">
      <c r="A356" s="58" t="str">
        <f t="shared" ref="A356:A371" si="169">K356</f>
        <v>BCI-Sous Compte</v>
      </c>
      <c r="B356" s="59" t="s">
        <v>45</v>
      </c>
      <c r="C356" s="61">
        <v>13642205</v>
      </c>
      <c r="D356" s="61">
        <f>+L356</f>
        <v>0</v>
      </c>
      <c r="E356" s="61">
        <f t="shared" ref="E356:E362" si="170">+N356</f>
        <v>5228280</v>
      </c>
      <c r="F356" s="61">
        <f t="shared" ref="F356:F364" si="171">+M356</f>
        <v>4000000</v>
      </c>
      <c r="G356" s="61">
        <f t="shared" si="168"/>
        <v>11771804</v>
      </c>
      <c r="H356" s="61">
        <v>16185729</v>
      </c>
      <c r="I356" s="61">
        <f t="shared" ref="I356:I362" si="172">+C356+D356-E356-F356+G356</f>
        <v>16185729</v>
      </c>
      <c r="J356" s="9">
        <f t="shared" ref="J356:J371" si="173">I356-H356</f>
        <v>0</v>
      </c>
      <c r="K356" s="45" t="s">
        <v>146</v>
      </c>
      <c r="L356" s="178">
        <v>0</v>
      </c>
      <c r="M356" s="178">
        <v>4000000</v>
      </c>
      <c r="N356" s="178">
        <v>5228280</v>
      </c>
      <c r="O356" s="178">
        <v>11771804</v>
      </c>
    </row>
    <row r="357" spans="1:15" ht="16.5">
      <c r="A357" s="58" t="str">
        <f t="shared" si="169"/>
        <v>Caisse</v>
      </c>
      <c r="B357" s="59" t="s">
        <v>24</v>
      </c>
      <c r="C357" s="61">
        <v>798884</v>
      </c>
      <c r="D357" s="61">
        <f t="shared" ref="D357:D371" si="174">+L357</f>
        <v>6705000</v>
      </c>
      <c r="E357" s="61">
        <f t="shared" si="170"/>
        <v>2962137</v>
      </c>
      <c r="F357" s="61">
        <f t="shared" si="171"/>
        <v>3412500</v>
      </c>
      <c r="G357" s="61">
        <f t="shared" si="168"/>
        <v>0</v>
      </c>
      <c r="H357" s="61">
        <v>1129247</v>
      </c>
      <c r="I357" s="61">
        <f t="shared" si="172"/>
        <v>1129247</v>
      </c>
      <c r="J357" s="9">
        <f t="shared" si="173"/>
        <v>0</v>
      </c>
      <c r="K357" s="45" t="s">
        <v>24</v>
      </c>
      <c r="L357" s="178">
        <v>6705000</v>
      </c>
      <c r="M357" s="178">
        <v>3412500</v>
      </c>
      <c r="N357" s="178">
        <v>2962137</v>
      </c>
      <c r="O357" s="178">
        <v>0</v>
      </c>
    </row>
    <row r="358" spans="1:15" ht="16.5">
      <c r="A358" s="58" t="str">
        <f t="shared" si="169"/>
        <v>Crépin</v>
      </c>
      <c r="B358" s="59" t="s">
        <v>2</v>
      </c>
      <c r="C358" s="61">
        <v>304020</v>
      </c>
      <c r="D358" s="61">
        <f t="shared" si="174"/>
        <v>317000</v>
      </c>
      <c r="E358" s="61">
        <f t="shared" si="170"/>
        <v>391900</v>
      </c>
      <c r="F358" s="61">
        <f t="shared" si="171"/>
        <v>0</v>
      </c>
      <c r="G358" s="61">
        <f t="shared" si="168"/>
        <v>0</v>
      </c>
      <c r="H358" s="61">
        <v>229120</v>
      </c>
      <c r="I358" s="61">
        <f t="shared" si="172"/>
        <v>229120</v>
      </c>
      <c r="J358" s="9">
        <f t="shared" si="173"/>
        <v>0</v>
      </c>
      <c r="K358" s="45" t="s">
        <v>46</v>
      </c>
      <c r="L358" s="178">
        <v>317000</v>
      </c>
      <c r="M358" s="178">
        <v>0</v>
      </c>
      <c r="N358" s="178">
        <v>391900</v>
      </c>
      <c r="O358" s="178">
        <v>0</v>
      </c>
    </row>
    <row r="359" spans="1:15" ht="16.5">
      <c r="A359" s="58" t="str">
        <f t="shared" si="169"/>
        <v>D58</v>
      </c>
      <c r="B359" s="59" t="s">
        <v>4</v>
      </c>
      <c r="C359" s="61">
        <v>53800</v>
      </c>
      <c r="D359" s="61">
        <f t="shared" si="174"/>
        <v>441000</v>
      </c>
      <c r="E359" s="61">
        <f t="shared" si="170"/>
        <v>450500</v>
      </c>
      <c r="F359" s="61">
        <f t="shared" si="171"/>
        <v>0</v>
      </c>
      <c r="G359" s="61">
        <f t="shared" si="168"/>
        <v>0</v>
      </c>
      <c r="H359" s="61">
        <v>44300</v>
      </c>
      <c r="I359" s="61">
        <f t="shared" si="172"/>
        <v>44300</v>
      </c>
      <c r="J359" s="9">
        <f t="shared" si="173"/>
        <v>0</v>
      </c>
      <c r="K359" s="45" t="s">
        <v>264</v>
      </c>
      <c r="L359" s="178">
        <v>441000</v>
      </c>
      <c r="M359" s="178">
        <v>0</v>
      </c>
      <c r="N359" s="178">
        <v>450500</v>
      </c>
      <c r="O359" s="178">
        <v>0</v>
      </c>
    </row>
    <row r="360" spans="1:15" ht="16.5">
      <c r="A360" s="58" t="str">
        <f t="shared" si="169"/>
        <v>Donald-Roméo</v>
      </c>
      <c r="B360" s="59" t="s">
        <v>152</v>
      </c>
      <c r="C360" s="61">
        <v>236135</v>
      </c>
      <c r="D360" s="61">
        <f t="shared" si="174"/>
        <v>649500</v>
      </c>
      <c r="E360" s="61">
        <f t="shared" si="170"/>
        <v>775980</v>
      </c>
      <c r="F360" s="61">
        <f t="shared" si="171"/>
        <v>65000</v>
      </c>
      <c r="G360" s="61">
        <f t="shared" si="168"/>
        <v>0</v>
      </c>
      <c r="H360" s="61">
        <v>44655</v>
      </c>
      <c r="I360" s="61">
        <f t="shared" si="172"/>
        <v>44655</v>
      </c>
      <c r="J360" s="9">
        <f t="shared" si="173"/>
        <v>0</v>
      </c>
      <c r="K360" s="45" t="s">
        <v>292</v>
      </c>
      <c r="L360" s="178">
        <v>649500</v>
      </c>
      <c r="M360" s="178">
        <v>65000</v>
      </c>
      <c r="N360" s="178">
        <v>775980</v>
      </c>
      <c r="O360" s="178">
        <v>0</v>
      </c>
    </row>
    <row r="361" spans="1:15" ht="16.5">
      <c r="A361" s="58" t="str">
        <f t="shared" si="169"/>
        <v>Dovi</v>
      </c>
      <c r="B361" s="59" t="s">
        <v>2</v>
      </c>
      <c r="C361" s="61">
        <v>76000</v>
      </c>
      <c r="D361" s="61">
        <f t="shared" si="174"/>
        <v>0</v>
      </c>
      <c r="E361" s="61">
        <f t="shared" si="170"/>
        <v>28000</v>
      </c>
      <c r="F361" s="61">
        <f t="shared" si="171"/>
        <v>0</v>
      </c>
      <c r="G361" s="61">
        <f t="shared" si="168"/>
        <v>0</v>
      </c>
      <c r="H361" s="61">
        <v>48000</v>
      </c>
      <c r="I361" s="61">
        <f t="shared" si="172"/>
        <v>48000</v>
      </c>
      <c r="J361" s="9">
        <f t="shared" si="173"/>
        <v>0</v>
      </c>
      <c r="K361" s="45" t="s">
        <v>299</v>
      </c>
      <c r="L361" s="178">
        <v>0</v>
      </c>
      <c r="M361" s="178">
        <v>0</v>
      </c>
      <c r="N361" s="178">
        <v>28000</v>
      </c>
      <c r="O361" s="178">
        <v>0</v>
      </c>
    </row>
    <row r="362" spans="1:15" ht="16.5">
      <c r="A362" s="58" t="str">
        <f t="shared" si="169"/>
        <v>Evariste</v>
      </c>
      <c r="B362" s="59" t="s">
        <v>153</v>
      </c>
      <c r="C362" s="61">
        <v>78975</v>
      </c>
      <c r="D362" s="61">
        <f t="shared" si="174"/>
        <v>75000</v>
      </c>
      <c r="E362" s="61">
        <f t="shared" si="170"/>
        <v>136000</v>
      </c>
      <c r="F362" s="61">
        <f t="shared" si="171"/>
        <v>0</v>
      </c>
      <c r="G362" s="61">
        <f t="shared" si="168"/>
        <v>0</v>
      </c>
      <c r="H362" s="61">
        <v>17975</v>
      </c>
      <c r="I362" s="61">
        <f t="shared" si="172"/>
        <v>17975</v>
      </c>
      <c r="J362" s="9">
        <f t="shared" si="173"/>
        <v>0</v>
      </c>
      <c r="K362" s="45" t="s">
        <v>30</v>
      </c>
      <c r="L362" s="178">
        <v>75000</v>
      </c>
      <c r="M362" s="178">
        <v>0</v>
      </c>
      <c r="N362" s="178">
        <v>136000</v>
      </c>
      <c r="O362" s="178">
        <v>0</v>
      </c>
    </row>
    <row r="363" spans="1:15" ht="16.5">
      <c r="A363" s="58" t="str">
        <f t="shared" si="169"/>
        <v>I55S</v>
      </c>
      <c r="B363" s="115" t="s">
        <v>4</v>
      </c>
      <c r="C363" s="117">
        <v>233614</v>
      </c>
      <c r="D363" s="117">
        <f t="shared" si="174"/>
        <v>0</v>
      </c>
      <c r="E363" s="117">
        <f>+N363</f>
        <v>0</v>
      </c>
      <c r="F363" s="117">
        <f t="shared" si="171"/>
        <v>0</v>
      </c>
      <c r="G363" s="117">
        <f t="shared" si="168"/>
        <v>0</v>
      </c>
      <c r="H363" s="117">
        <v>233614</v>
      </c>
      <c r="I363" s="117">
        <f>+C363+D363-E363-F363+G363</f>
        <v>233614</v>
      </c>
      <c r="J363" s="9">
        <f t="shared" si="173"/>
        <v>0</v>
      </c>
      <c r="K363" s="45" t="s">
        <v>83</v>
      </c>
      <c r="L363" s="178">
        <v>0</v>
      </c>
      <c r="M363" s="178">
        <v>0</v>
      </c>
      <c r="N363" s="178">
        <v>0</v>
      </c>
      <c r="O363" s="178">
        <v>0</v>
      </c>
    </row>
    <row r="364" spans="1:15" ht="16.5">
      <c r="A364" s="58" t="str">
        <f t="shared" si="169"/>
        <v>I73X</v>
      </c>
      <c r="B364" s="115" t="s">
        <v>4</v>
      </c>
      <c r="C364" s="117">
        <v>249769</v>
      </c>
      <c r="D364" s="117">
        <f t="shared" si="174"/>
        <v>0</v>
      </c>
      <c r="E364" s="117">
        <f>+N364</f>
        <v>0</v>
      </c>
      <c r="F364" s="117">
        <f t="shared" si="171"/>
        <v>0</v>
      </c>
      <c r="G364" s="117">
        <f t="shared" si="168"/>
        <v>0</v>
      </c>
      <c r="H364" s="117">
        <v>249769</v>
      </c>
      <c r="I364" s="117">
        <f t="shared" ref="I364:I365" si="175">+C364+D364-E364-F364+G364</f>
        <v>249769</v>
      </c>
      <c r="J364" s="9">
        <f t="shared" si="173"/>
        <v>0</v>
      </c>
      <c r="K364" s="45" t="s">
        <v>82</v>
      </c>
      <c r="L364" s="178">
        <v>0</v>
      </c>
      <c r="M364" s="178">
        <v>0</v>
      </c>
      <c r="N364" s="178">
        <v>0</v>
      </c>
      <c r="O364" s="178">
        <v>0</v>
      </c>
    </row>
    <row r="365" spans="1:15" ht="16.5">
      <c r="A365" s="58" t="str">
        <f t="shared" si="169"/>
        <v>Grace</v>
      </c>
      <c r="B365" s="59" t="s">
        <v>2</v>
      </c>
      <c r="C365" s="181">
        <v>300650</v>
      </c>
      <c r="D365" s="61">
        <f t="shared" si="174"/>
        <v>0</v>
      </c>
      <c r="E365" s="61">
        <f t="shared" ref="E365:E371" si="176">+N365</f>
        <v>25500</v>
      </c>
      <c r="F365" s="61">
        <f>+M365</f>
        <v>120000</v>
      </c>
      <c r="G365" s="61">
        <f t="shared" si="168"/>
        <v>0</v>
      </c>
      <c r="H365" s="181">
        <v>155150</v>
      </c>
      <c r="I365" s="181">
        <f t="shared" si="175"/>
        <v>155150</v>
      </c>
      <c r="J365" s="9">
        <f t="shared" si="173"/>
        <v>0</v>
      </c>
      <c r="K365" s="183" t="s">
        <v>141</v>
      </c>
      <c r="L365" s="178">
        <v>0</v>
      </c>
      <c r="M365" s="178">
        <v>120000</v>
      </c>
      <c r="N365" s="178">
        <v>25500</v>
      </c>
      <c r="O365" s="178">
        <v>0</v>
      </c>
    </row>
    <row r="366" spans="1:15" ht="16.5">
      <c r="A366" s="58" t="str">
        <f t="shared" si="169"/>
        <v>Hurielle</v>
      </c>
      <c r="B366" s="97" t="s">
        <v>152</v>
      </c>
      <c r="C366" s="61">
        <v>0</v>
      </c>
      <c r="D366" s="61">
        <f t="shared" si="174"/>
        <v>20000</v>
      </c>
      <c r="E366" s="61">
        <f t="shared" si="176"/>
        <v>16500</v>
      </c>
      <c r="F366" s="61">
        <f t="shared" ref="F366:F371" si="177">+M366</f>
        <v>0</v>
      </c>
      <c r="G366" s="61">
        <f t="shared" si="168"/>
        <v>0</v>
      </c>
      <c r="H366" s="181">
        <v>3500</v>
      </c>
      <c r="I366" s="181">
        <f>+C366+D366-E366-F366+G366</f>
        <v>3500</v>
      </c>
      <c r="J366" s="9">
        <f t="shared" si="173"/>
        <v>0</v>
      </c>
      <c r="K366" s="45" t="s">
        <v>195</v>
      </c>
      <c r="L366" s="178">
        <v>20000</v>
      </c>
      <c r="M366" s="178">
        <v>0</v>
      </c>
      <c r="N366" s="178">
        <v>16500</v>
      </c>
      <c r="O366" s="178">
        <v>0</v>
      </c>
    </row>
    <row r="367" spans="1:15" ht="16.5">
      <c r="A367" s="58" t="str">
        <f t="shared" si="169"/>
        <v>IT87</v>
      </c>
      <c r="B367" s="59" t="s">
        <v>4</v>
      </c>
      <c r="C367" s="181">
        <v>0</v>
      </c>
      <c r="D367" s="61">
        <f t="shared" si="174"/>
        <v>40000</v>
      </c>
      <c r="E367" s="61">
        <f t="shared" si="176"/>
        <v>38000</v>
      </c>
      <c r="F367" s="61">
        <f t="shared" si="177"/>
        <v>0</v>
      </c>
      <c r="G367" s="61">
        <f t="shared" si="168"/>
        <v>0</v>
      </c>
      <c r="H367" s="181">
        <v>2000</v>
      </c>
      <c r="I367" s="181">
        <f t="shared" ref="I367:I371" si="178">+C367+D367-E367-F367+G367</f>
        <v>2000</v>
      </c>
      <c r="J367" s="9">
        <f t="shared" si="173"/>
        <v>0</v>
      </c>
      <c r="K367" s="183" t="s">
        <v>306</v>
      </c>
      <c r="L367" s="178">
        <v>40000</v>
      </c>
      <c r="M367" s="178">
        <v>0</v>
      </c>
      <c r="N367" s="178">
        <v>38000</v>
      </c>
      <c r="O367" s="178">
        <v>0</v>
      </c>
    </row>
    <row r="368" spans="1:15" ht="16.5">
      <c r="A368" s="58" t="str">
        <f t="shared" si="169"/>
        <v>Merveille</v>
      </c>
      <c r="B368" s="97" t="s">
        <v>2</v>
      </c>
      <c r="C368" s="61">
        <v>225600</v>
      </c>
      <c r="D368" s="61">
        <f t="shared" si="174"/>
        <v>20000</v>
      </c>
      <c r="E368" s="61">
        <f t="shared" si="176"/>
        <v>49000</v>
      </c>
      <c r="F368" s="61">
        <f t="shared" si="177"/>
        <v>160000</v>
      </c>
      <c r="G368" s="61">
        <f t="shared" si="168"/>
        <v>0</v>
      </c>
      <c r="H368" s="181">
        <v>36600</v>
      </c>
      <c r="I368" s="181">
        <f t="shared" si="178"/>
        <v>36600</v>
      </c>
      <c r="J368" s="9">
        <f t="shared" si="173"/>
        <v>0</v>
      </c>
      <c r="K368" s="45" t="s">
        <v>92</v>
      </c>
      <c r="L368" s="178">
        <v>20000</v>
      </c>
      <c r="M368" s="178">
        <v>160000</v>
      </c>
      <c r="N368" s="178">
        <v>49000</v>
      </c>
      <c r="O368" s="178">
        <v>0</v>
      </c>
    </row>
    <row r="369" spans="1:15" ht="16.5">
      <c r="A369" s="58" t="str">
        <f t="shared" si="169"/>
        <v>Oracle</v>
      </c>
      <c r="B369" s="97" t="s">
        <v>152</v>
      </c>
      <c r="C369" s="61">
        <v>25225</v>
      </c>
      <c r="D369" s="61">
        <f t="shared" si="174"/>
        <v>449000</v>
      </c>
      <c r="E369" s="61">
        <f t="shared" si="176"/>
        <v>378000</v>
      </c>
      <c r="F369" s="61">
        <f t="shared" si="177"/>
        <v>0</v>
      </c>
      <c r="G369" s="61">
        <f t="shared" si="168"/>
        <v>0</v>
      </c>
      <c r="H369" s="181">
        <v>96225</v>
      </c>
      <c r="I369" s="181">
        <f t="shared" si="178"/>
        <v>96225</v>
      </c>
      <c r="J369" s="9">
        <f t="shared" si="173"/>
        <v>0</v>
      </c>
      <c r="K369" s="45" t="s">
        <v>293</v>
      </c>
      <c r="L369" s="178">
        <v>449000</v>
      </c>
      <c r="M369" s="178">
        <v>0</v>
      </c>
      <c r="N369" s="178">
        <v>378000</v>
      </c>
      <c r="O369" s="178">
        <v>0</v>
      </c>
    </row>
    <row r="370" spans="1:15" ht="16.5">
      <c r="A370" s="58" t="str">
        <f t="shared" si="169"/>
        <v>P29</v>
      </c>
      <c r="B370" s="59" t="s">
        <v>4</v>
      </c>
      <c r="C370" s="61">
        <v>92800</v>
      </c>
      <c r="D370" s="61">
        <f t="shared" si="174"/>
        <v>870000</v>
      </c>
      <c r="E370" s="61">
        <f t="shared" si="176"/>
        <v>555000</v>
      </c>
      <c r="F370" s="61">
        <f t="shared" si="177"/>
        <v>360000</v>
      </c>
      <c r="G370" s="61">
        <f t="shared" si="168"/>
        <v>0</v>
      </c>
      <c r="H370" s="181">
        <v>47800</v>
      </c>
      <c r="I370" s="181">
        <f t="shared" si="178"/>
        <v>47800</v>
      </c>
      <c r="J370" s="9">
        <f t="shared" si="173"/>
        <v>0</v>
      </c>
      <c r="K370" s="45" t="s">
        <v>28</v>
      </c>
      <c r="L370" s="178">
        <v>870000</v>
      </c>
      <c r="M370" s="178">
        <v>360000</v>
      </c>
      <c r="N370" s="178">
        <v>555000</v>
      </c>
      <c r="O370" s="178">
        <v>0</v>
      </c>
    </row>
    <row r="371" spans="1:15" ht="16.5">
      <c r="A371" s="58" t="str">
        <f t="shared" si="169"/>
        <v>T73</v>
      </c>
      <c r="B371" s="59" t="s">
        <v>2</v>
      </c>
      <c r="C371" s="61">
        <v>35200</v>
      </c>
      <c r="D371" s="61">
        <f t="shared" si="174"/>
        <v>531000</v>
      </c>
      <c r="E371" s="61">
        <f t="shared" si="176"/>
        <v>556000</v>
      </c>
      <c r="F371" s="61">
        <f t="shared" si="177"/>
        <v>0</v>
      </c>
      <c r="G371" s="61">
        <f t="shared" si="168"/>
        <v>0</v>
      </c>
      <c r="H371" s="181">
        <v>10200</v>
      </c>
      <c r="I371" s="181">
        <f t="shared" si="178"/>
        <v>10200</v>
      </c>
      <c r="J371" s="9">
        <f t="shared" si="173"/>
        <v>0</v>
      </c>
      <c r="K371" s="45" t="s">
        <v>263</v>
      </c>
      <c r="L371" s="178">
        <v>531000</v>
      </c>
      <c r="M371" s="178">
        <v>0</v>
      </c>
      <c r="N371" s="178">
        <v>556000</v>
      </c>
      <c r="O371" s="178">
        <v>0</v>
      </c>
    </row>
    <row r="372" spans="1:15" ht="16.5">
      <c r="A372" s="10" t="s">
        <v>49</v>
      </c>
      <c r="B372" s="11"/>
      <c r="C372" s="12">
        <f t="shared" ref="C372:I372" si="179">SUM(C355:C371)</f>
        <v>23593552</v>
      </c>
      <c r="D372" s="57">
        <f t="shared" si="179"/>
        <v>10117500</v>
      </c>
      <c r="E372" s="57">
        <f t="shared" si="179"/>
        <v>12224142</v>
      </c>
      <c r="F372" s="57">
        <f t="shared" si="179"/>
        <v>10117500</v>
      </c>
      <c r="G372" s="57">
        <f t="shared" si="179"/>
        <v>11771804</v>
      </c>
      <c r="H372" s="57">
        <f t="shared" si="179"/>
        <v>23141214</v>
      </c>
      <c r="I372" s="57">
        <f t="shared" si="179"/>
        <v>23141214</v>
      </c>
      <c r="J372" s="9"/>
      <c r="K372" s="3"/>
      <c r="L372" s="47">
        <f>+SUM(L355:L371)</f>
        <v>10117500</v>
      </c>
      <c r="M372" s="47">
        <f>+SUM(M355:M371)</f>
        <v>10117500</v>
      </c>
      <c r="N372" s="47">
        <f>+SUM(N355:N371)</f>
        <v>12224142</v>
      </c>
      <c r="O372" s="47">
        <f>+SUM(O355:O371)</f>
        <v>11771804</v>
      </c>
    </row>
    <row r="373" spans="1:15" ht="16.5">
      <c r="A373" s="10"/>
      <c r="B373" s="11"/>
      <c r="C373" s="12"/>
      <c r="D373" s="13"/>
      <c r="E373" s="12"/>
      <c r="F373" s="13"/>
      <c r="G373" s="12"/>
      <c r="H373" s="12"/>
      <c r="I373" s="133" t="b">
        <f>I372=D375</f>
        <v>1</v>
      </c>
      <c r="J373" s="9"/>
      <c r="L373" s="5"/>
      <c r="M373" s="5"/>
      <c r="N373" s="5"/>
      <c r="O373" s="5"/>
    </row>
    <row r="374" spans="1:15" ht="16.5">
      <c r="A374" s="10" t="s">
        <v>302</v>
      </c>
      <c r="B374" s="11" t="s">
        <v>231</v>
      </c>
      <c r="C374" s="12" t="s">
        <v>225</v>
      </c>
      <c r="D374" s="12" t="s">
        <v>308</v>
      </c>
      <c r="E374" s="12" t="s">
        <v>50</v>
      </c>
      <c r="F374" s="12"/>
      <c r="G374" s="12">
        <f>+D372-F372</f>
        <v>0</v>
      </c>
      <c r="H374" s="12"/>
      <c r="I374" s="186"/>
    </row>
    <row r="375" spans="1:15" ht="16.5">
      <c r="A375" s="14">
        <f>C372</f>
        <v>23593552</v>
      </c>
      <c r="B375" s="15">
        <f>G372</f>
        <v>11771804</v>
      </c>
      <c r="C375" s="12">
        <f>E372</f>
        <v>12224142</v>
      </c>
      <c r="D375" s="12">
        <f>A375+B375-C375</f>
        <v>23141214</v>
      </c>
      <c r="E375" s="13">
        <f>I372-D375</f>
        <v>0</v>
      </c>
      <c r="F375" s="12"/>
      <c r="G375" s="12"/>
      <c r="H375" s="12"/>
      <c r="I375" s="12"/>
    </row>
    <row r="376" spans="1:15" ht="16.5">
      <c r="A376" s="14"/>
      <c r="B376" s="15"/>
      <c r="C376" s="12"/>
      <c r="D376" s="12"/>
      <c r="E376" s="13"/>
      <c r="F376" s="12"/>
      <c r="G376" s="12"/>
      <c r="H376" s="12"/>
      <c r="I376" s="12"/>
    </row>
    <row r="377" spans="1:15">
      <c r="A377" s="16" t="s">
        <v>51</v>
      </c>
      <c r="B377" s="16"/>
      <c r="C377" s="16"/>
      <c r="D377" s="17"/>
      <c r="E377" s="17"/>
      <c r="F377" s="17"/>
      <c r="G377" s="17"/>
      <c r="H377" s="17"/>
      <c r="I377" s="17"/>
    </row>
    <row r="378" spans="1:15">
      <c r="A378" s="18" t="s">
        <v>303</v>
      </c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5">
      <c r="A379" s="19"/>
      <c r="B379" s="17"/>
      <c r="C379" s="20"/>
      <c r="D379" s="20"/>
      <c r="E379" s="20"/>
      <c r="F379" s="20"/>
      <c r="G379" s="20"/>
      <c r="H379" s="17"/>
      <c r="I379" s="17"/>
    </row>
    <row r="380" spans="1:15">
      <c r="A380" s="166" t="s">
        <v>52</v>
      </c>
      <c r="B380" s="168" t="s">
        <v>53</v>
      </c>
      <c r="C380" s="170" t="s">
        <v>304</v>
      </c>
      <c r="D380" s="171" t="s">
        <v>54</v>
      </c>
      <c r="E380" s="172"/>
      <c r="F380" s="172"/>
      <c r="G380" s="173"/>
      <c r="H380" s="174" t="s">
        <v>55</v>
      </c>
      <c r="I380" s="162" t="s">
        <v>56</v>
      </c>
      <c r="J380" s="185"/>
    </row>
    <row r="381" spans="1:15" ht="25.5">
      <c r="A381" s="167"/>
      <c r="B381" s="169"/>
      <c r="C381" s="22"/>
      <c r="D381" s="21" t="s">
        <v>23</v>
      </c>
      <c r="E381" s="21" t="s">
        <v>24</v>
      </c>
      <c r="F381" s="22" t="s">
        <v>121</v>
      </c>
      <c r="G381" s="21" t="s">
        <v>57</v>
      </c>
      <c r="H381" s="175"/>
      <c r="I381" s="163"/>
      <c r="J381" s="165" t="s">
        <v>305</v>
      </c>
      <c r="K381" s="142"/>
    </row>
    <row r="382" spans="1:15">
      <c r="A382" s="23"/>
      <c r="B382" s="24" t="s">
        <v>58</v>
      </c>
      <c r="C382" s="25"/>
      <c r="D382" s="25"/>
      <c r="E382" s="25"/>
      <c r="F382" s="25"/>
      <c r="G382" s="25"/>
      <c r="H382" s="25"/>
      <c r="I382" s="26"/>
      <c r="J382" s="165"/>
      <c r="K382" s="142"/>
    </row>
    <row r="383" spans="1:15">
      <c r="A383" s="121" t="s">
        <v>71</v>
      </c>
      <c r="B383" s="126" t="str">
        <f>A358</f>
        <v>Crépin</v>
      </c>
      <c r="C383" s="32">
        <f>+C358</f>
        <v>304020</v>
      </c>
      <c r="D383" s="31"/>
      <c r="E383" s="32">
        <f>+D358</f>
        <v>317000</v>
      </c>
      <c r="F383" s="32"/>
      <c r="G383" s="32"/>
      <c r="H383" s="55">
        <f>+F358</f>
        <v>0</v>
      </c>
      <c r="I383" s="32">
        <f t="shared" ref="I383:I396" si="180">+E358</f>
        <v>391900</v>
      </c>
      <c r="J383" s="30">
        <f t="shared" ref="J383:J385" si="181">+SUM(C383:G383)-(H383+I383)</f>
        <v>229120</v>
      </c>
      <c r="K383" s="143" t="b">
        <f t="shared" ref="K383:K396" si="182">J383=I358</f>
        <v>1</v>
      </c>
    </row>
    <row r="384" spans="1:15">
      <c r="A384" s="121" t="str">
        <f>+A383</f>
        <v>JUILLET</v>
      </c>
      <c r="B384" s="126" t="str">
        <f t="shared" ref="B384:B396" si="183">A359</f>
        <v>D58</v>
      </c>
      <c r="C384" s="32">
        <f>+C359</f>
        <v>53800</v>
      </c>
      <c r="D384" s="31"/>
      <c r="E384" s="32">
        <f>+D359</f>
        <v>441000</v>
      </c>
      <c r="F384" s="32"/>
      <c r="G384" s="32"/>
      <c r="H384" s="55">
        <f>+F359</f>
        <v>0</v>
      </c>
      <c r="I384" s="32">
        <f t="shared" si="180"/>
        <v>450500</v>
      </c>
      <c r="J384" s="30">
        <f t="shared" si="181"/>
        <v>44300</v>
      </c>
      <c r="K384" s="143" t="b">
        <f t="shared" si="182"/>
        <v>1</v>
      </c>
    </row>
    <row r="385" spans="1:11">
      <c r="A385" s="121" t="str">
        <f t="shared" ref="A385:A396" si="184">+A384</f>
        <v>JUILLET</v>
      </c>
      <c r="B385" s="126" t="str">
        <f t="shared" si="183"/>
        <v>Donald-Roméo</v>
      </c>
      <c r="C385" s="32">
        <f>+C360</f>
        <v>236135</v>
      </c>
      <c r="D385" s="31"/>
      <c r="E385" s="32">
        <f>+D360</f>
        <v>649500</v>
      </c>
      <c r="F385" s="32"/>
      <c r="G385" s="32"/>
      <c r="H385" s="55">
        <f>+F360</f>
        <v>65000</v>
      </c>
      <c r="I385" s="32">
        <f t="shared" si="180"/>
        <v>775980</v>
      </c>
      <c r="J385" s="30">
        <f t="shared" si="181"/>
        <v>44655</v>
      </c>
      <c r="K385" s="143" t="b">
        <f t="shared" si="182"/>
        <v>1</v>
      </c>
    </row>
    <row r="386" spans="1:11">
      <c r="A386" s="121" t="str">
        <f t="shared" si="184"/>
        <v>JUILLET</v>
      </c>
      <c r="B386" s="126" t="str">
        <f t="shared" si="183"/>
        <v>Dovi</v>
      </c>
      <c r="C386" s="32">
        <f>+C361</f>
        <v>76000</v>
      </c>
      <c r="D386" s="31"/>
      <c r="E386" s="32">
        <f>+D361</f>
        <v>0</v>
      </c>
      <c r="F386" s="32"/>
      <c r="G386" s="32"/>
      <c r="H386" s="55">
        <f>+F361</f>
        <v>0</v>
      </c>
      <c r="I386" s="32">
        <f t="shared" si="180"/>
        <v>28000</v>
      </c>
      <c r="J386" s="30">
        <f t="shared" ref="J386" si="185">+SUM(C386:G386)-(H386+I386)</f>
        <v>48000</v>
      </c>
      <c r="K386" s="143" t="b">
        <f t="shared" si="182"/>
        <v>1</v>
      </c>
    </row>
    <row r="387" spans="1:11">
      <c r="A387" s="121" t="str">
        <f t="shared" si="184"/>
        <v>JUILLET</v>
      </c>
      <c r="B387" s="126" t="str">
        <f t="shared" si="183"/>
        <v>Evariste</v>
      </c>
      <c r="C387" s="32">
        <f t="shared" ref="C387:C396" si="186">+C362</f>
        <v>78975</v>
      </c>
      <c r="D387" s="31"/>
      <c r="E387" s="32">
        <f t="shared" ref="E387:E396" si="187">+D362</f>
        <v>75000</v>
      </c>
      <c r="F387" s="32"/>
      <c r="G387" s="32"/>
      <c r="H387" s="55">
        <f t="shared" ref="H387:H396" si="188">+F362</f>
        <v>0</v>
      </c>
      <c r="I387" s="32">
        <f t="shared" si="180"/>
        <v>136000</v>
      </c>
      <c r="J387" s="30">
        <f t="shared" ref="J387" si="189">+SUM(C387:G387)-(H387+I387)</f>
        <v>17975</v>
      </c>
      <c r="K387" s="143" t="b">
        <f t="shared" si="182"/>
        <v>1</v>
      </c>
    </row>
    <row r="388" spans="1:11">
      <c r="A388" s="121" t="str">
        <f t="shared" si="184"/>
        <v>JUILLET</v>
      </c>
      <c r="B388" s="128" t="str">
        <f t="shared" si="183"/>
        <v>I55S</v>
      </c>
      <c r="C388" s="119">
        <f t="shared" si="186"/>
        <v>233614</v>
      </c>
      <c r="D388" s="122"/>
      <c r="E388" s="119">
        <f t="shared" si="187"/>
        <v>0</v>
      </c>
      <c r="F388" s="136"/>
      <c r="G388" s="136"/>
      <c r="H388" s="154">
        <f t="shared" si="188"/>
        <v>0</v>
      </c>
      <c r="I388" s="119">
        <f t="shared" si="180"/>
        <v>0</v>
      </c>
      <c r="J388" s="120">
        <f>+SUM(C388:G388)-(H388+I388)</f>
        <v>233614</v>
      </c>
      <c r="K388" s="143" t="b">
        <f t="shared" si="182"/>
        <v>1</v>
      </c>
    </row>
    <row r="389" spans="1:11">
      <c r="A389" s="121" t="str">
        <f t="shared" si="184"/>
        <v>JUILLET</v>
      </c>
      <c r="B389" s="128" t="str">
        <f t="shared" si="183"/>
        <v>I73X</v>
      </c>
      <c r="C389" s="119">
        <f t="shared" si="186"/>
        <v>249769</v>
      </c>
      <c r="D389" s="122"/>
      <c r="E389" s="119">
        <f t="shared" si="187"/>
        <v>0</v>
      </c>
      <c r="F389" s="136"/>
      <c r="G389" s="136"/>
      <c r="H389" s="154">
        <f t="shared" si="188"/>
        <v>0</v>
      </c>
      <c r="I389" s="119">
        <f t="shared" si="180"/>
        <v>0</v>
      </c>
      <c r="J389" s="120">
        <f t="shared" ref="J389:J396" si="190">+SUM(C389:G389)-(H389+I389)</f>
        <v>249769</v>
      </c>
      <c r="K389" s="143" t="b">
        <f t="shared" si="182"/>
        <v>1</v>
      </c>
    </row>
    <row r="390" spans="1:11">
      <c r="A390" s="121" t="str">
        <f t="shared" si="184"/>
        <v>JUILLET</v>
      </c>
      <c r="B390" s="126" t="str">
        <f t="shared" si="183"/>
        <v>Grace</v>
      </c>
      <c r="C390" s="32">
        <f t="shared" si="186"/>
        <v>300650</v>
      </c>
      <c r="D390" s="31"/>
      <c r="E390" s="32">
        <f t="shared" si="187"/>
        <v>0</v>
      </c>
      <c r="F390" s="32"/>
      <c r="G390" s="103"/>
      <c r="H390" s="55">
        <f t="shared" si="188"/>
        <v>120000</v>
      </c>
      <c r="I390" s="32">
        <f t="shared" si="180"/>
        <v>25500</v>
      </c>
      <c r="J390" s="30">
        <f t="shared" si="190"/>
        <v>155150</v>
      </c>
      <c r="K390" s="143" t="b">
        <f t="shared" si="182"/>
        <v>1</v>
      </c>
    </row>
    <row r="391" spans="1:11">
      <c r="A391" s="121" t="str">
        <f t="shared" si="184"/>
        <v>JUILLET</v>
      </c>
      <c r="B391" s="126" t="str">
        <f t="shared" si="183"/>
        <v>Hurielle</v>
      </c>
      <c r="C391" s="32">
        <f t="shared" si="186"/>
        <v>0</v>
      </c>
      <c r="D391" s="31"/>
      <c r="E391" s="32">
        <f t="shared" si="187"/>
        <v>20000</v>
      </c>
      <c r="F391" s="32"/>
      <c r="G391" s="103"/>
      <c r="H391" s="55">
        <f t="shared" si="188"/>
        <v>0</v>
      </c>
      <c r="I391" s="32">
        <f t="shared" si="180"/>
        <v>16500</v>
      </c>
      <c r="J391" s="30">
        <f t="shared" si="190"/>
        <v>3500</v>
      </c>
      <c r="K391" s="143" t="b">
        <f t="shared" si="182"/>
        <v>1</v>
      </c>
    </row>
    <row r="392" spans="1:11">
      <c r="A392" s="121" t="str">
        <f t="shared" si="184"/>
        <v>JUILLET</v>
      </c>
      <c r="B392" s="126" t="str">
        <f t="shared" si="183"/>
        <v>IT87</v>
      </c>
      <c r="C392" s="32">
        <f t="shared" si="186"/>
        <v>0</v>
      </c>
      <c r="D392" s="31"/>
      <c r="E392" s="32">
        <f t="shared" si="187"/>
        <v>40000</v>
      </c>
      <c r="F392" s="32"/>
      <c r="G392" s="103"/>
      <c r="H392" s="55">
        <f t="shared" si="188"/>
        <v>0</v>
      </c>
      <c r="I392" s="32">
        <f t="shared" si="180"/>
        <v>38000</v>
      </c>
      <c r="J392" s="30">
        <f t="shared" si="190"/>
        <v>2000</v>
      </c>
      <c r="K392" s="143" t="b">
        <f t="shared" si="182"/>
        <v>1</v>
      </c>
    </row>
    <row r="393" spans="1:11">
      <c r="A393" s="121" t="str">
        <f t="shared" si="184"/>
        <v>JUILLET</v>
      </c>
      <c r="B393" s="126" t="str">
        <f t="shared" si="183"/>
        <v>Merveille</v>
      </c>
      <c r="C393" s="32">
        <f t="shared" si="186"/>
        <v>225600</v>
      </c>
      <c r="D393" s="31"/>
      <c r="E393" s="32">
        <f t="shared" si="187"/>
        <v>20000</v>
      </c>
      <c r="F393" s="32"/>
      <c r="G393" s="103"/>
      <c r="H393" s="55">
        <f t="shared" si="188"/>
        <v>160000</v>
      </c>
      <c r="I393" s="32">
        <f t="shared" si="180"/>
        <v>49000</v>
      </c>
      <c r="J393" s="30">
        <f t="shared" si="190"/>
        <v>36600</v>
      </c>
      <c r="K393" s="143" t="b">
        <f t="shared" si="182"/>
        <v>1</v>
      </c>
    </row>
    <row r="394" spans="1:11">
      <c r="A394" s="121" t="str">
        <f t="shared" si="184"/>
        <v>JUILLET</v>
      </c>
      <c r="B394" s="126" t="str">
        <f t="shared" si="183"/>
        <v>Oracle</v>
      </c>
      <c r="C394" s="32">
        <f t="shared" si="186"/>
        <v>25225</v>
      </c>
      <c r="D394" s="31"/>
      <c r="E394" s="32">
        <f t="shared" si="187"/>
        <v>449000</v>
      </c>
      <c r="F394" s="32"/>
      <c r="G394" s="103"/>
      <c r="H394" s="55">
        <f t="shared" si="188"/>
        <v>0</v>
      </c>
      <c r="I394" s="32">
        <f t="shared" si="180"/>
        <v>378000</v>
      </c>
      <c r="J394" s="30">
        <f t="shared" si="190"/>
        <v>96225</v>
      </c>
      <c r="K394" s="143" t="b">
        <f t="shared" si="182"/>
        <v>1</v>
      </c>
    </row>
    <row r="395" spans="1:11">
      <c r="A395" s="121" t="str">
        <f t="shared" si="184"/>
        <v>JUILLET</v>
      </c>
      <c r="B395" s="126" t="str">
        <f t="shared" si="183"/>
        <v>P29</v>
      </c>
      <c r="C395" s="32">
        <f t="shared" si="186"/>
        <v>92800</v>
      </c>
      <c r="D395" s="118"/>
      <c r="E395" s="32">
        <f t="shared" si="187"/>
        <v>870000</v>
      </c>
      <c r="F395" s="51"/>
      <c r="G395" s="137"/>
      <c r="H395" s="55">
        <f t="shared" si="188"/>
        <v>360000</v>
      </c>
      <c r="I395" s="32">
        <f t="shared" si="180"/>
        <v>555000</v>
      </c>
      <c r="J395" s="30">
        <f t="shared" si="190"/>
        <v>47800</v>
      </c>
      <c r="K395" s="143" t="b">
        <f t="shared" si="182"/>
        <v>1</v>
      </c>
    </row>
    <row r="396" spans="1:11">
      <c r="A396" s="121" t="str">
        <f t="shared" si="184"/>
        <v>JUILLET</v>
      </c>
      <c r="B396" s="126" t="str">
        <f t="shared" si="183"/>
        <v>T73</v>
      </c>
      <c r="C396" s="32">
        <f t="shared" si="186"/>
        <v>35200</v>
      </c>
      <c r="D396" s="118"/>
      <c r="E396" s="32">
        <f t="shared" si="187"/>
        <v>531000</v>
      </c>
      <c r="F396" s="51"/>
      <c r="G396" s="137"/>
      <c r="H396" s="55">
        <f t="shared" si="188"/>
        <v>0</v>
      </c>
      <c r="I396" s="32">
        <f t="shared" si="180"/>
        <v>556000</v>
      </c>
      <c r="J396" s="30">
        <f t="shared" si="190"/>
        <v>10200</v>
      </c>
      <c r="K396" s="143" t="b">
        <f t="shared" si="182"/>
        <v>1</v>
      </c>
    </row>
    <row r="397" spans="1:11">
      <c r="A397" s="34" t="s">
        <v>59</v>
      </c>
      <c r="B397" s="35"/>
      <c r="C397" s="35"/>
      <c r="D397" s="35"/>
      <c r="E397" s="35"/>
      <c r="F397" s="35"/>
      <c r="G397" s="35"/>
      <c r="H397" s="35"/>
      <c r="I397" s="35"/>
      <c r="J397" s="36"/>
      <c r="K397" s="142"/>
    </row>
    <row r="398" spans="1:11">
      <c r="A398" s="121" t="str">
        <f>A396</f>
        <v>JUILLET</v>
      </c>
      <c r="B398" s="37" t="s">
        <v>60</v>
      </c>
      <c r="C398" s="38">
        <f>+C357</f>
        <v>798884</v>
      </c>
      <c r="D398" s="49"/>
      <c r="E398" s="49">
        <f>D357</f>
        <v>6705000</v>
      </c>
      <c r="F398" s="49"/>
      <c r="G398" s="124"/>
      <c r="H398" s="51">
        <f>+F357</f>
        <v>3412500</v>
      </c>
      <c r="I398" s="125">
        <f>+E357</f>
        <v>2962137</v>
      </c>
      <c r="J398" s="30">
        <f>+SUM(C398:G398)-(H398+I398)</f>
        <v>1129247</v>
      </c>
      <c r="K398" s="143" t="b">
        <f>J398=I357</f>
        <v>1</v>
      </c>
    </row>
    <row r="399" spans="1:11">
      <c r="A399" s="43" t="s">
        <v>61</v>
      </c>
      <c r="B399" s="24"/>
      <c r="C399" s="35"/>
      <c r="D399" s="24"/>
      <c r="E399" s="24"/>
      <c r="F399" s="24"/>
      <c r="G399" s="24"/>
      <c r="H399" s="24"/>
      <c r="I399" s="24"/>
      <c r="J399" s="36"/>
      <c r="K399" s="142"/>
    </row>
    <row r="400" spans="1:11">
      <c r="A400" s="121" t="str">
        <f>+A398</f>
        <v>JUILLET</v>
      </c>
      <c r="B400" s="37" t="s">
        <v>23</v>
      </c>
      <c r="C400" s="124">
        <f>+C355</f>
        <v>7240675</v>
      </c>
      <c r="D400" s="131">
        <f>+G355</f>
        <v>0</v>
      </c>
      <c r="E400" s="49"/>
      <c r="F400" s="49"/>
      <c r="G400" s="49"/>
      <c r="H400" s="51">
        <f>+F355</f>
        <v>2000000</v>
      </c>
      <c r="I400" s="53">
        <f>+E355</f>
        <v>633345</v>
      </c>
      <c r="J400" s="30">
        <f>+SUM(C400:G400)-(H400+I400)</f>
        <v>4607330</v>
      </c>
      <c r="K400" s="143" t="b">
        <f>+J400=I355</f>
        <v>1</v>
      </c>
    </row>
    <row r="401" spans="1:16">
      <c r="A401" s="121" t="str">
        <f t="shared" ref="A401" si="191">+A400</f>
        <v>JUILLET</v>
      </c>
      <c r="B401" s="37" t="s">
        <v>63</v>
      </c>
      <c r="C401" s="124">
        <f>+C356</f>
        <v>13642205</v>
      </c>
      <c r="D401" s="49">
        <f>+G356</f>
        <v>11771804</v>
      </c>
      <c r="E401" s="48"/>
      <c r="F401" s="48"/>
      <c r="G401" s="48">
        <f>+D356</f>
        <v>0</v>
      </c>
      <c r="H401" s="32">
        <f>+F356</f>
        <v>4000000</v>
      </c>
      <c r="I401" s="50">
        <f>+E356</f>
        <v>5228280</v>
      </c>
      <c r="J401" s="30">
        <f>+SUM(C401:G401)-(H401+I401)</f>
        <v>16185729</v>
      </c>
      <c r="K401" s="143" t="b">
        <f>+J401=I356</f>
        <v>1</v>
      </c>
    </row>
    <row r="402" spans="1:16" ht="15.75">
      <c r="C402" s="140">
        <f>SUM(C383:C401)</f>
        <v>23593552</v>
      </c>
      <c r="I402" s="139">
        <f>SUM(I383:I401)</f>
        <v>12224142</v>
      </c>
      <c r="J402" s="104">
        <f>+SUM(J383:J401)</f>
        <v>23141214</v>
      </c>
      <c r="K402" s="5" t="b">
        <f>J402=I372</f>
        <v>1</v>
      </c>
    </row>
    <row r="403" spans="1:16" ht="15.75">
      <c r="C403" s="140"/>
      <c r="I403" s="139"/>
      <c r="J403" s="104"/>
    </row>
    <row r="404" spans="1:16" ht="15.75">
      <c r="A404" s="157"/>
      <c r="B404" s="157"/>
      <c r="C404" s="158"/>
      <c r="D404" s="157"/>
      <c r="E404" s="157"/>
      <c r="F404" s="157"/>
      <c r="G404" s="157"/>
      <c r="H404" s="157"/>
      <c r="I404" s="159"/>
      <c r="J404" s="160"/>
      <c r="K404" s="157"/>
      <c r="L404" s="161"/>
      <c r="M404" s="161"/>
      <c r="N404" s="161"/>
      <c r="O404" s="161"/>
      <c r="P404" s="157"/>
    </row>
    <row r="406" spans="1:16" ht="15.75">
      <c r="A406" s="6" t="s">
        <v>35</v>
      </c>
      <c r="B406" s="6" t="s">
        <v>1</v>
      </c>
      <c r="C406" s="6">
        <v>45078</v>
      </c>
      <c r="D406" s="7" t="s">
        <v>36</v>
      </c>
      <c r="E406" s="7" t="s">
        <v>37</v>
      </c>
      <c r="F406" s="7" t="s">
        <v>38</v>
      </c>
      <c r="G406" s="7" t="s">
        <v>39</v>
      </c>
      <c r="H406" s="6">
        <v>45107</v>
      </c>
      <c r="I406" s="7" t="s">
        <v>40</v>
      </c>
      <c r="K406" s="45"/>
      <c r="L406" s="45" t="s">
        <v>41</v>
      </c>
      <c r="M406" s="45" t="s">
        <v>42</v>
      </c>
      <c r="N406" s="45" t="s">
        <v>43</v>
      </c>
      <c r="O406" s="45" t="s">
        <v>44</v>
      </c>
    </row>
    <row r="407" spans="1:16" ht="16.5">
      <c r="A407" s="58" t="str">
        <f>K407</f>
        <v>BCI</v>
      </c>
      <c r="B407" s="59" t="s">
        <v>45</v>
      </c>
      <c r="C407" s="61">
        <v>14703145</v>
      </c>
      <c r="D407" s="61">
        <f>+L407</f>
        <v>0</v>
      </c>
      <c r="E407" s="61">
        <f>+N407</f>
        <v>35235</v>
      </c>
      <c r="F407" s="61">
        <f>+M407</f>
        <v>25049328</v>
      </c>
      <c r="G407" s="61">
        <f t="shared" ref="G407:G423" si="192">+O407</f>
        <v>17622093</v>
      </c>
      <c r="H407" s="61">
        <v>7240675</v>
      </c>
      <c r="I407" s="61">
        <f>+C407+D407-E407-F407+G407</f>
        <v>7240675</v>
      </c>
      <c r="J407" s="9">
        <f>I407-H407</f>
        <v>0</v>
      </c>
      <c r="K407" s="45" t="s">
        <v>23</v>
      </c>
      <c r="L407" s="178">
        <v>0</v>
      </c>
      <c r="M407" s="178">
        <v>25049328</v>
      </c>
      <c r="N407" s="178">
        <v>35235</v>
      </c>
      <c r="O407" s="178">
        <v>17622093</v>
      </c>
    </row>
    <row r="408" spans="1:16" ht="16.5">
      <c r="A408" s="58" t="str">
        <f t="shared" ref="A408:A423" si="193">K408</f>
        <v>BCI-Sous Compte</v>
      </c>
      <c r="B408" s="59" t="s">
        <v>45</v>
      </c>
      <c r="C408" s="61">
        <v>499301</v>
      </c>
      <c r="D408" s="61">
        <f>+L408</f>
        <v>19049328</v>
      </c>
      <c r="E408" s="61">
        <f t="shared" ref="E408:E414" si="194">+N408</f>
        <v>3906424</v>
      </c>
      <c r="F408" s="61">
        <f t="shared" ref="F408:F414" si="195">+M408</f>
        <v>2000000</v>
      </c>
      <c r="G408" s="61">
        <f t="shared" si="192"/>
        <v>0</v>
      </c>
      <c r="H408" s="61">
        <v>13642205</v>
      </c>
      <c r="I408" s="61">
        <f t="shared" ref="I408:I414" si="196">+C408+D408-E408-F408+G408</f>
        <v>13642205</v>
      </c>
      <c r="J408" s="9">
        <f t="shared" ref="J408:J423" si="197">I408-H408</f>
        <v>0</v>
      </c>
      <c r="K408" s="45" t="s">
        <v>146</v>
      </c>
      <c r="L408" s="178">
        <v>19049328</v>
      </c>
      <c r="M408" s="178">
        <v>2000000</v>
      </c>
      <c r="N408" s="178">
        <v>3906424</v>
      </c>
      <c r="O408" s="178">
        <v>0</v>
      </c>
    </row>
    <row r="409" spans="1:16" ht="16.5">
      <c r="A409" s="58" t="str">
        <f t="shared" si="193"/>
        <v>Caisse</v>
      </c>
      <c r="B409" s="59" t="s">
        <v>24</v>
      </c>
      <c r="C409" s="61">
        <v>275723</v>
      </c>
      <c r="D409" s="61">
        <f t="shared" ref="D409:D414" si="198">+L409</f>
        <v>8454305</v>
      </c>
      <c r="E409" s="61">
        <f t="shared" si="194"/>
        <v>2771320</v>
      </c>
      <c r="F409" s="61">
        <f t="shared" si="195"/>
        <v>5159824</v>
      </c>
      <c r="G409" s="61">
        <f t="shared" si="192"/>
        <v>0</v>
      </c>
      <c r="H409" s="61">
        <v>798884</v>
      </c>
      <c r="I409" s="61">
        <f t="shared" si="196"/>
        <v>798884</v>
      </c>
      <c r="J409" s="9">
        <f t="shared" si="197"/>
        <v>0</v>
      </c>
      <c r="K409" s="45" t="s">
        <v>24</v>
      </c>
      <c r="L409" s="178">
        <v>8454305</v>
      </c>
      <c r="M409" s="178">
        <v>5159824</v>
      </c>
      <c r="N409" s="178">
        <v>2771320</v>
      </c>
      <c r="O409" s="178">
        <v>0</v>
      </c>
    </row>
    <row r="410" spans="1:16" ht="16.5">
      <c r="A410" s="58" t="str">
        <f t="shared" si="193"/>
        <v>Crépin</v>
      </c>
      <c r="B410" s="59" t="s">
        <v>152</v>
      </c>
      <c r="C410" s="61">
        <v>240620</v>
      </c>
      <c r="D410" s="61">
        <f t="shared" si="198"/>
        <v>555500</v>
      </c>
      <c r="E410" s="61">
        <f t="shared" si="194"/>
        <v>492100</v>
      </c>
      <c r="F410" s="61">
        <f t="shared" si="195"/>
        <v>0</v>
      </c>
      <c r="G410" s="61">
        <f t="shared" si="192"/>
        <v>0</v>
      </c>
      <c r="H410" s="61">
        <v>304020</v>
      </c>
      <c r="I410" s="61">
        <f t="shared" si="196"/>
        <v>304020</v>
      </c>
      <c r="J410" s="9">
        <f t="shared" si="197"/>
        <v>0</v>
      </c>
      <c r="K410" s="45" t="s">
        <v>46</v>
      </c>
      <c r="L410" s="178">
        <v>555500</v>
      </c>
      <c r="M410" s="178">
        <v>0</v>
      </c>
      <c r="N410" s="178">
        <v>492100</v>
      </c>
      <c r="O410" s="178">
        <v>0</v>
      </c>
    </row>
    <row r="411" spans="1:16" ht="16.5">
      <c r="A411" s="58" t="str">
        <f t="shared" si="193"/>
        <v>D58</v>
      </c>
      <c r="B411" s="59" t="s">
        <v>4</v>
      </c>
      <c r="C411" s="61">
        <v>14700</v>
      </c>
      <c r="D411" s="61">
        <f t="shared" si="198"/>
        <v>402500</v>
      </c>
      <c r="E411" s="61">
        <f t="shared" si="194"/>
        <v>363400</v>
      </c>
      <c r="F411" s="61">
        <f t="shared" si="195"/>
        <v>0</v>
      </c>
      <c r="G411" s="61">
        <f t="shared" si="192"/>
        <v>0</v>
      </c>
      <c r="H411" s="61">
        <v>53800</v>
      </c>
      <c r="I411" s="61">
        <f t="shared" si="196"/>
        <v>53800</v>
      </c>
      <c r="J411" s="9">
        <f t="shared" si="197"/>
        <v>0</v>
      </c>
      <c r="K411" s="45" t="s">
        <v>264</v>
      </c>
      <c r="L411" s="178">
        <v>402500</v>
      </c>
      <c r="M411" s="178">
        <v>0</v>
      </c>
      <c r="N411" s="178">
        <v>363400</v>
      </c>
      <c r="O411" s="178">
        <v>0</v>
      </c>
    </row>
    <row r="412" spans="1:16" ht="16.5">
      <c r="A412" s="58" t="str">
        <f t="shared" si="193"/>
        <v>Donald</v>
      </c>
      <c r="B412" s="59" t="s">
        <v>152</v>
      </c>
      <c r="C412" s="61">
        <v>111990</v>
      </c>
      <c r="D412" s="61">
        <f t="shared" si="198"/>
        <v>705000</v>
      </c>
      <c r="E412" s="61">
        <f t="shared" si="194"/>
        <v>557355</v>
      </c>
      <c r="F412" s="61">
        <f t="shared" si="195"/>
        <v>23500</v>
      </c>
      <c r="G412" s="61">
        <f t="shared" si="192"/>
        <v>0</v>
      </c>
      <c r="H412" s="61">
        <v>236135</v>
      </c>
      <c r="I412" s="61">
        <f t="shared" si="196"/>
        <v>236135</v>
      </c>
      <c r="J412" s="9">
        <f t="shared" si="197"/>
        <v>0</v>
      </c>
      <c r="K412" s="45" t="s">
        <v>251</v>
      </c>
      <c r="L412" s="178">
        <v>705000</v>
      </c>
      <c r="M412" s="178">
        <v>23500</v>
      </c>
      <c r="N412" s="178">
        <v>557355</v>
      </c>
      <c r="O412" s="178">
        <v>0</v>
      </c>
    </row>
    <row r="413" spans="1:16" ht="16.5">
      <c r="A413" s="58" t="str">
        <f t="shared" si="193"/>
        <v>Dovi</v>
      </c>
      <c r="B413" s="59" t="s">
        <v>2</v>
      </c>
      <c r="C413" s="61">
        <v>0</v>
      </c>
      <c r="D413" s="61">
        <f t="shared" si="198"/>
        <v>234000</v>
      </c>
      <c r="E413" s="61">
        <f t="shared" si="194"/>
        <v>158000</v>
      </c>
      <c r="F413" s="61">
        <f t="shared" si="195"/>
        <v>0</v>
      </c>
      <c r="G413" s="61">
        <f t="shared" si="192"/>
        <v>0</v>
      </c>
      <c r="H413" s="61">
        <v>76000</v>
      </c>
      <c r="I413" s="61">
        <f t="shared" si="196"/>
        <v>76000</v>
      </c>
      <c r="J413" s="9">
        <f t="shared" si="197"/>
        <v>0</v>
      </c>
      <c r="K413" s="45" t="s">
        <v>299</v>
      </c>
      <c r="L413" s="178">
        <v>234000</v>
      </c>
      <c r="M413" s="178">
        <v>0</v>
      </c>
      <c r="N413" s="178">
        <v>158000</v>
      </c>
      <c r="O413" s="178">
        <v>0</v>
      </c>
    </row>
    <row r="414" spans="1:16" ht="16.5">
      <c r="A414" s="58" t="str">
        <f t="shared" si="193"/>
        <v>Evariste</v>
      </c>
      <c r="B414" s="59" t="s">
        <v>153</v>
      </c>
      <c r="C414" s="61">
        <v>28375</v>
      </c>
      <c r="D414" s="61">
        <f t="shared" si="198"/>
        <v>322000</v>
      </c>
      <c r="E414" s="61">
        <f t="shared" si="194"/>
        <v>271400</v>
      </c>
      <c r="F414" s="61">
        <f t="shared" si="195"/>
        <v>0</v>
      </c>
      <c r="G414" s="61">
        <f t="shared" si="192"/>
        <v>0</v>
      </c>
      <c r="H414" s="61">
        <v>78975</v>
      </c>
      <c r="I414" s="61">
        <f t="shared" si="196"/>
        <v>78975</v>
      </c>
      <c r="J414" s="9">
        <f t="shared" si="197"/>
        <v>0</v>
      </c>
      <c r="K414" s="45" t="s">
        <v>30</v>
      </c>
      <c r="L414" s="178">
        <v>322000</v>
      </c>
      <c r="M414" s="178">
        <v>0</v>
      </c>
      <c r="N414" s="178">
        <v>271400</v>
      </c>
      <c r="O414" s="178">
        <v>0</v>
      </c>
    </row>
    <row r="415" spans="1:16" ht="16.5">
      <c r="A415" s="58" t="str">
        <f t="shared" si="193"/>
        <v>I55S</v>
      </c>
      <c r="B415" s="115" t="s">
        <v>4</v>
      </c>
      <c r="C415" s="117">
        <v>233614</v>
      </c>
      <c r="D415" s="117">
        <f t="shared" ref="D415:D423" si="199">+L415</f>
        <v>0</v>
      </c>
      <c r="E415" s="117">
        <f>+N415</f>
        <v>0</v>
      </c>
      <c r="F415" s="117">
        <f t="shared" ref="F415:F416" si="200">+M415</f>
        <v>0</v>
      </c>
      <c r="G415" s="117">
        <f t="shared" si="192"/>
        <v>0</v>
      </c>
      <c r="H415" s="117">
        <v>233614</v>
      </c>
      <c r="I415" s="117">
        <f>+C415+D415-E415-F415+G415</f>
        <v>233614</v>
      </c>
      <c r="J415" s="9">
        <f t="shared" si="197"/>
        <v>0</v>
      </c>
      <c r="K415" s="45" t="s">
        <v>83</v>
      </c>
      <c r="L415" s="178">
        <v>0</v>
      </c>
      <c r="M415" s="178">
        <v>0</v>
      </c>
      <c r="N415" s="178">
        <v>0</v>
      </c>
      <c r="O415" s="178">
        <v>0</v>
      </c>
    </row>
    <row r="416" spans="1:16" ht="16.5">
      <c r="A416" s="58" t="str">
        <f t="shared" si="193"/>
        <v>I73X</v>
      </c>
      <c r="B416" s="115" t="s">
        <v>4</v>
      </c>
      <c r="C416" s="117">
        <v>249769</v>
      </c>
      <c r="D416" s="117">
        <f t="shared" si="199"/>
        <v>0</v>
      </c>
      <c r="E416" s="117">
        <f>+N416</f>
        <v>0</v>
      </c>
      <c r="F416" s="117">
        <f t="shared" si="200"/>
        <v>0</v>
      </c>
      <c r="G416" s="117">
        <f t="shared" si="192"/>
        <v>0</v>
      </c>
      <c r="H416" s="117">
        <v>249769</v>
      </c>
      <c r="I416" s="117">
        <f t="shared" ref="I416:I423" si="201">+C416+D416-E416-F416+G416</f>
        <v>249769</v>
      </c>
      <c r="J416" s="9">
        <f t="shared" si="197"/>
        <v>0</v>
      </c>
      <c r="K416" s="45" t="s">
        <v>82</v>
      </c>
      <c r="L416" s="178">
        <v>0</v>
      </c>
      <c r="M416" s="178">
        <v>0</v>
      </c>
      <c r="N416" s="178">
        <v>0</v>
      </c>
      <c r="O416" s="178">
        <v>0</v>
      </c>
    </row>
    <row r="417" spans="1:15" ht="16.5">
      <c r="A417" s="58" t="str">
        <f t="shared" si="193"/>
        <v>Grace</v>
      </c>
      <c r="B417" s="59" t="s">
        <v>2</v>
      </c>
      <c r="C417" s="181">
        <v>46550</v>
      </c>
      <c r="D417" s="61">
        <f t="shared" si="199"/>
        <v>829000</v>
      </c>
      <c r="E417" s="61">
        <f t="shared" ref="E417:E423" si="202">+N417</f>
        <v>199900</v>
      </c>
      <c r="F417" s="61">
        <f>+M417</f>
        <v>375000</v>
      </c>
      <c r="G417" s="61">
        <f t="shared" si="192"/>
        <v>0</v>
      </c>
      <c r="H417" s="181">
        <v>300650</v>
      </c>
      <c r="I417" s="181">
        <f t="shared" si="201"/>
        <v>300650</v>
      </c>
      <c r="J417" s="9">
        <f t="shared" si="197"/>
        <v>0</v>
      </c>
      <c r="K417" s="183" t="s">
        <v>141</v>
      </c>
      <c r="L417" s="178">
        <v>829000</v>
      </c>
      <c r="M417" s="178">
        <v>375000</v>
      </c>
      <c r="N417" s="178">
        <v>199900</v>
      </c>
      <c r="O417" s="178">
        <v>0</v>
      </c>
    </row>
    <row r="418" spans="1:15" ht="16.5">
      <c r="A418" s="58" t="str">
        <f t="shared" si="193"/>
        <v>Hurielle</v>
      </c>
      <c r="B418" s="97" t="s">
        <v>152</v>
      </c>
      <c r="C418" s="61">
        <v>84605</v>
      </c>
      <c r="D418" s="61">
        <f t="shared" si="199"/>
        <v>38000</v>
      </c>
      <c r="E418" s="61">
        <f t="shared" si="202"/>
        <v>78800</v>
      </c>
      <c r="F418" s="61">
        <f t="shared" ref="F418:F423" si="203">+M418</f>
        <v>43805</v>
      </c>
      <c r="G418" s="61">
        <f t="shared" si="192"/>
        <v>0</v>
      </c>
      <c r="H418" s="181">
        <v>0</v>
      </c>
      <c r="I418" s="181">
        <f>+C418+D418-E418-F418+G418</f>
        <v>0</v>
      </c>
      <c r="J418" s="9">
        <f t="shared" si="197"/>
        <v>0</v>
      </c>
      <c r="K418" s="45" t="s">
        <v>195</v>
      </c>
      <c r="L418" s="178">
        <v>38000</v>
      </c>
      <c r="M418" s="178">
        <v>43805</v>
      </c>
      <c r="N418" s="178">
        <v>78800</v>
      </c>
      <c r="O418" s="178">
        <v>0</v>
      </c>
    </row>
    <row r="419" spans="1:15" ht="16.5">
      <c r="A419" s="58" t="str">
        <f t="shared" si="193"/>
        <v>Merveille</v>
      </c>
      <c r="B419" s="59" t="s">
        <v>2</v>
      </c>
      <c r="C419" s="181">
        <v>-7600</v>
      </c>
      <c r="D419" s="61">
        <f t="shared" si="199"/>
        <v>529000</v>
      </c>
      <c r="E419" s="61">
        <f t="shared" si="202"/>
        <v>275300</v>
      </c>
      <c r="F419" s="61">
        <f t="shared" si="203"/>
        <v>20500</v>
      </c>
      <c r="G419" s="61">
        <f t="shared" si="192"/>
        <v>0</v>
      </c>
      <c r="H419" s="181">
        <v>225600</v>
      </c>
      <c r="I419" s="181">
        <f t="shared" si="201"/>
        <v>225600</v>
      </c>
      <c r="J419" s="9">
        <f t="shared" si="197"/>
        <v>0</v>
      </c>
      <c r="K419" s="183" t="s">
        <v>92</v>
      </c>
      <c r="L419" s="178">
        <v>529000</v>
      </c>
      <c r="M419" s="178">
        <v>20500</v>
      </c>
      <c r="N419" s="178">
        <v>275300</v>
      </c>
      <c r="O419" s="178">
        <v>0</v>
      </c>
    </row>
    <row r="420" spans="1:15" ht="16.5">
      <c r="A420" s="58" t="str">
        <f t="shared" si="193"/>
        <v>Oracle</v>
      </c>
      <c r="B420" s="97" t="s">
        <v>152</v>
      </c>
      <c r="C420" s="61">
        <v>12000</v>
      </c>
      <c r="D420" s="61">
        <f t="shared" si="199"/>
        <v>421000</v>
      </c>
      <c r="E420" s="61">
        <f t="shared" si="202"/>
        <v>367775</v>
      </c>
      <c r="F420" s="61">
        <f t="shared" si="203"/>
        <v>40000</v>
      </c>
      <c r="G420" s="61">
        <f t="shared" si="192"/>
        <v>0</v>
      </c>
      <c r="H420" s="181">
        <v>25225</v>
      </c>
      <c r="I420" s="181">
        <f t="shared" si="201"/>
        <v>25225</v>
      </c>
      <c r="J420" s="9">
        <f t="shared" si="197"/>
        <v>0</v>
      </c>
      <c r="K420" s="45" t="s">
        <v>293</v>
      </c>
      <c r="L420" s="178">
        <v>421000</v>
      </c>
      <c r="M420" s="178">
        <v>40000</v>
      </c>
      <c r="N420" s="178">
        <v>367775</v>
      </c>
      <c r="O420" s="178">
        <v>0</v>
      </c>
    </row>
    <row r="421" spans="1:15" ht="16.5">
      <c r="A421" s="58" t="str">
        <f t="shared" si="193"/>
        <v>P29</v>
      </c>
      <c r="B421" s="97" t="s">
        <v>4</v>
      </c>
      <c r="C421" s="61">
        <v>149800</v>
      </c>
      <c r="D421" s="61">
        <f t="shared" si="199"/>
        <v>1048000</v>
      </c>
      <c r="E421" s="61">
        <f t="shared" si="202"/>
        <v>810000</v>
      </c>
      <c r="F421" s="61">
        <f t="shared" si="203"/>
        <v>295000</v>
      </c>
      <c r="G421" s="61">
        <f t="shared" si="192"/>
        <v>0</v>
      </c>
      <c r="H421" s="181">
        <v>92800</v>
      </c>
      <c r="I421" s="181">
        <f t="shared" si="201"/>
        <v>92800</v>
      </c>
      <c r="J421" s="9">
        <f t="shared" si="197"/>
        <v>0</v>
      </c>
      <c r="K421" s="45" t="s">
        <v>28</v>
      </c>
      <c r="L421" s="178">
        <v>1048000</v>
      </c>
      <c r="M421" s="178">
        <v>295000</v>
      </c>
      <c r="N421" s="178">
        <v>810000</v>
      </c>
      <c r="O421" s="178">
        <v>0</v>
      </c>
    </row>
    <row r="422" spans="1:15" ht="16.5">
      <c r="A422" s="58" t="str">
        <f t="shared" si="193"/>
        <v>T73</v>
      </c>
      <c r="B422" s="59" t="s">
        <v>4</v>
      </c>
      <c r="C422" s="61">
        <v>354300</v>
      </c>
      <c r="D422" s="61">
        <f t="shared" si="199"/>
        <v>574000</v>
      </c>
      <c r="E422" s="61">
        <f t="shared" si="202"/>
        <v>743100</v>
      </c>
      <c r="F422" s="61">
        <f t="shared" si="203"/>
        <v>150000</v>
      </c>
      <c r="G422" s="61">
        <f t="shared" si="192"/>
        <v>0</v>
      </c>
      <c r="H422" s="181">
        <v>35200</v>
      </c>
      <c r="I422" s="181">
        <f t="shared" si="201"/>
        <v>35200</v>
      </c>
      <c r="J422" s="9">
        <f t="shared" si="197"/>
        <v>0</v>
      </c>
      <c r="K422" s="45" t="s">
        <v>263</v>
      </c>
      <c r="L422" s="178">
        <v>574000</v>
      </c>
      <c r="M422" s="178">
        <v>150000</v>
      </c>
      <c r="N422" s="178">
        <v>743100</v>
      </c>
      <c r="O422" s="178">
        <v>0</v>
      </c>
    </row>
    <row r="423" spans="1:15" ht="16.5">
      <c r="A423" s="58" t="str">
        <f t="shared" si="193"/>
        <v>Tiffany</v>
      </c>
      <c r="B423" s="59" t="s">
        <v>2</v>
      </c>
      <c r="C423" s="61">
        <v>14676</v>
      </c>
      <c r="D423" s="61">
        <f t="shared" si="199"/>
        <v>25324</v>
      </c>
      <c r="E423" s="61">
        <f t="shared" si="202"/>
        <v>10000</v>
      </c>
      <c r="F423" s="61">
        <f t="shared" si="203"/>
        <v>30000</v>
      </c>
      <c r="G423" s="61">
        <f t="shared" si="192"/>
        <v>0</v>
      </c>
      <c r="H423" s="181">
        <v>0</v>
      </c>
      <c r="I423" s="181">
        <f t="shared" si="201"/>
        <v>0</v>
      </c>
      <c r="J423" s="9">
        <f t="shared" si="197"/>
        <v>0</v>
      </c>
      <c r="K423" s="45" t="s">
        <v>111</v>
      </c>
      <c r="L423" s="178">
        <v>25324</v>
      </c>
      <c r="M423" s="178">
        <v>30000</v>
      </c>
      <c r="N423" s="178">
        <v>10000</v>
      </c>
      <c r="O423" s="178">
        <v>0</v>
      </c>
    </row>
    <row r="424" spans="1:15" ht="16.5">
      <c r="A424" s="10" t="s">
        <v>49</v>
      </c>
      <c r="B424" s="11"/>
      <c r="C424" s="12">
        <f t="shared" ref="C424:I424" si="204">SUM(C407:C423)</f>
        <v>17011568</v>
      </c>
      <c r="D424" s="57">
        <f t="shared" si="204"/>
        <v>33186957</v>
      </c>
      <c r="E424" s="57">
        <f t="shared" si="204"/>
        <v>11040109</v>
      </c>
      <c r="F424" s="57">
        <f t="shared" si="204"/>
        <v>33186957</v>
      </c>
      <c r="G424" s="57">
        <f t="shared" si="204"/>
        <v>17622093</v>
      </c>
      <c r="H424" s="57">
        <f t="shared" si="204"/>
        <v>23593552</v>
      </c>
      <c r="I424" s="57">
        <f t="shared" si="204"/>
        <v>23593552</v>
      </c>
      <c r="J424" s="9"/>
      <c r="K424" s="3"/>
      <c r="L424" s="47">
        <f>+SUM(L407:L423)</f>
        <v>33186957</v>
      </c>
      <c r="M424" s="47">
        <f>+SUM(M407:M423)</f>
        <v>33186957</v>
      </c>
      <c r="N424" s="47">
        <f>+SUM(N407:N423)</f>
        <v>11040109</v>
      </c>
      <c r="O424" s="47">
        <f>+SUM(O407:O423)</f>
        <v>17622093</v>
      </c>
    </row>
    <row r="425" spans="1:15" ht="16.5">
      <c r="A425" s="10"/>
      <c r="B425" s="11"/>
      <c r="C425" s="12"/>
      <c r="D425" s="13"/>
      <c r="E425" s="12"/>
      <c r="F425" s="13"/>
      <c r="G425" s="12"/>
      <c r="H425" s="12"/>
      <c r="I425" s="133" t="b">
        <f>I424=D427</f>
        <v>1</v>
      </c>
      <c r="J425" s="9"/>
      <c r="L425" s="5"/>
      <c r="M425" s="5"/>
      <c r="N425" s="5"/>
      <c r="O425" s="5"/>
    </row>
    <row r="426" spans="1:15" ht="16.5">
      <c r="A426" s="10" t="s">
        <v>294</v>
      </c>
      <c r="B426" s="11" t="s">
        <v>215</v>
      </c>
      <c r="C426" s="12" t="s">
        <v>216</v>
      </c>
      <c r="D426" s="12" t="s">
        <v>295</v>
      </c>
      <c r="E426" s="12" t="s">
        <v>50</v>
      </c>
      <c r="F426" s="12"/>
      <c r="G426" s="12">
        <f>+D424-F424</f>
        <v>0</v>
      </c>
      <c r="H426" s="12"/>
      <c r="I426" s="186"/>
    </row>
    <row r="427" spans="1:15" ht="16.5">
      <c r="A427" s="14">
        <f>C424</f>
        <v>17011568</v>
      </c>
      <c r="B427" s="15">
        <f>G424</f>
        <v>17622093</v>
      </c>
      <c r="C427" s="12">
        <f>E424</f>
        <v>11040109</v>
      </c>
      <c r="D427" s="12">
        <f>A427+B427-C427</f>
        <v>23593552</v>
      </c>
      <c r="E427" s="13">
        <f>I424-D427</f>
        <v>0</v>
      </c>
      <c r="F427" s="12"/>
      <c r="G427" s="12"/>
      <c r="H427" s="12"/>
      <c r="I427" s="12"/>
    </row>
    <row r="428" spans="1:15" ht="16.5">
      <c r="A428" s="14"/>
      <c r="B428" s="15"/>
      <c r="C428" s="12"/>
      <c r="D428" s="12"/>
      <c r="E428" s="13"/>
      <c r="F428" s="12"/>
      <c r="G428" s="12"/>
      <c r="H428" s="12"/>
      <c r="I428" s="12"/>
    </row>
    <row r="429" spans="1:15">
      <c r="A429" s="16" t="s">
        <v>51</v>
      </c>
      <c r="B429" s="16"/>
      <c r="C429" s="16"/>
      <c r="D429" s="17"/>
      <c r="E429" s="17"/>
      <c r="F429" s="17"/>
      <c r="G429" s="17"/>
      <c r="H429" s="17"/>
      <c r="I429" s="17"/>
    </row>
    <row r="430" spans="1:15">
      <c r="A430" s="18" t="s">
        <v>296</v>
      </c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5">
      <c r="A431" s="19"/>
      <c r="B431" s="17"/>
      <c r="C431" s="20"/>
      <c r="D431" s="20"/>
      <c r="E431" s="20"/>
      <c r="F431" s="20"/>
      <c r="G431" s="20"/>
      <c r="H431" s="17"/>
      <c r="I431" s="17"/>
    </row>
    <row r="432" spans="1:15">
      <c r="A432" s="166" t="s">
        <v>52</v>
      </c>
      <c r="B432" s="168" t="s">
        <v>53</v>
      </c>
      <c r="C432" s="170" t="s">
        <v>297</v>
      </c>
      <c r="D432" s="171" t="s">
        <v>54</v>
      </c>
      <c r="E432" s="172"/>
      <c r="F432" s="172"/>
      <c r="G432" s="173"/>
      <c r="H432" s="174" t="s">
        <v>55</v>
      </c>
      <c r="I432" s="162" t="s">
        <v>56</v>
      </c>
      <c r="J432" s="185"/>
    </row>
    <row r="433" spans="1:11" ht="25.5">
      <c r="A433" s="167"/>
      <c r="B433" s="169"/>
      <c r="C433" s="22"/>
      <c r="D433" s="21" t="s">
        <v>23</v>
      </c>
      <c r="E433" s="21" t="s">
        <v>24</v>
      </c>
      <c r="F433" s="22" t="s">
        <v>121</v>
      </c>
      <c r="G433" s="21" t="s">
        <v>57</v>
      </c>
      <c r="H433" s="175"/>
      <c r="I433" s="163"/>
      <c r="J433" s="165" t="s">
        <v>298</v>
      </c>
      <c r="K433" s="142"/>
    </row>
    <row r="434" spans="1:11">
      <c r="A434" s="23"/>
      <c r="B434" s="24" t="s">
        <v>58</v>
      </c>
      <c r="C434" s="25"/>
      <c r="D434" s="25"/>
      <c r="E434" s="25"/>
      <c r="F434" s="25"/>
      <c r="G434" s="25"/>
      <c r="H434" s="25"/>
      <c r="I434" s="26"/>
      <c r="J434" s="165"/>
      <c r="K434" s="142"/>
    </row>
    <row r="435" spans="1:11">
      <c r="A435" s="121" t="s">
        <v>133</v>
      </c>
      <c r="B435" s="126" t="s">
        <v>46</v>
      </c>
      <c r="C435" s="32">
        <f>+C410</f>
        <v>240620</v>
      </c>
      <c r="D435" s="31"/>
      <c r="E435" s="32">
        <f>+D410</f>
        <v>555500</v>
      </c>
      <c r="F435" s="32"/>
      <c r="G435" s="32"/>
      <c r="H435" s="55">
        <f>+F410</f>
        <v>0</v>
      </c>
      <c r="I435" s="32">
        <f t="shared" ref="I435:I448" si="205">+E410</f>
        <v>492100</v>
      </c>
      <c r="J435" s="30">
        <f t="shared" ref="J435:J439" si="206">+SUM(C435:G435)-(H435+I435)</f>
        <v>304020</v>
      </c>
      <c r="K435" s="143" t="b">
        <f t="shared" ref="K435:K448" si="207">J435=I410</f>
        <v>1</v>
      </c>
    </row>
    <row r="436" spans="1:11">
      <c r="A436" s="121" t="str">
        <f>+A435</f>
        <v>JUIN</v>
      </c>
      <c r="B436" s="126" t="s">
        <v>264</v>
      </c>
      <c r="C436" s="32">
        <f>+C411</f>
        <v>14700</v>
      </c>
      <c r="D436" s="31"/>
      <c r="E436" s="32">
        <f>+D411</f>
        <v>402500</v>
      </c>
      <c r="F436" s="32"/>
      <c r="G436" s="32"/>
      <c r="H436" s="55">
        <f>+F411</f>
        <v>0</v>
      </c>
      <c r="I436" s="32">
        <f t="shared" si="205"/>
        <v>363400</v>
      </c>
      <c r="J436" s="30">
        <f t="shared" si="206"/>
        <v>53800</v>
      </c>
      <c r="K436" s="143" t="b">
        <f t="shared" si="207"/>
        <v>1</v>
      </c>
    </row>
    <row r="437" spans="1:11">
      <c r="A437" s="121" t="str">
        <f t="shared" ref="A437:A442" si="208">+A436</f>
        <v>JUIN</v>
      </c>
      <c r="B437" s="126" t="s">
        <v>251</v>
      </c>
      <c r="C437" s="32">
        <f>+C412</f>
        <v>111990</v>
      </c>
      <c r="D437" s="31"/>
      <c r="E437" s="32">
        <f>+D412</f>
        <v>705000</v>
      </c>
      <c r="F437" s="32"/>
      <c r="G437" s="32"/>
      <c r="H437" s="55">
        <f>+F412</f>
        <v>23500</v>
      </c>
      <c r="I437" s="32">
        <f t="shared" si="205"/>
        <v>557355</v>
      </c>
      <c r="J437" s="30">
        <f t="shared" si="206"/>
        <v>236135</v>
      </c>
      <c r="K437" s="143" t="b">
        <f t="shared" si="207"/>
        <v>1</v>
      </c>
    </row>
    <row r="438" spans="1:11">
      <c r="A438" s="121" t="str">
        <f t="shared" si="208"/>
        <v>JUIN</v>
      </c>
      <c r="B438" s="126" t="s">
        <v>299</v>
      </c>
      <c r="C438" s="32">
        <f>+C413</f>
        <v>0</v>
      </c>
      <c r="D438" s="31"/>
      <c r="E438" s="32">
        <f>+D413</f>
        <v>234000</v>
      </c>
      <c r="F438" s="32"/>
      <c r="G438" s="32"/>
      <c r="H438" s="55">
        <f>+F413</f>
        <v>0</v>
      </c>
      <c r="I438" s="32">
        <f t="shared" si="205"/>
        <v>158000</v>
      </c>
      <c r="J438" s="30">
        <f t="shared" ref="J438" si="209">+SUM(C438:G438)-(H438+I438)</f>
        <v>76000</v>
      </c>
      <c r="K438" s="143" t="b">
        <f t="shared" si="207"/>
        <v>1</v>
      </c>
    </row>
    <row r="439" spans="1:11">
      <c r="A439" s="121" t="str">
        <f t="shared" si="208"/>
        <v>JUIN</v>
      </c>
      <c r="B439" s="126" t="s">
        <v>30</v>
      </c>
      <c r="C439" s="32">
        <f t="shared" ref="C439" si="210">+C414</f>
        <v>28375</v>
      </c>
      <c r="D439" s="31"/>
      <c r="E439" s="32">
        <f t="shared" ref="E439" si="211">+D414</f>
        <v>322000</v>
      </c>
      <c r="F439" s="32"/>
      <c r="G439" s="32"/>
      <c r="H439" s="55">
        <f t="shared" ref="H439" si="212">+F414</f>
        <v>0</v>
      </c>
      <c r="I439" s="32">
        <f t="shared" si="205"/>
        <v>271400</v>
      </c>
      <c r="J439" s="30">
        <f t="shared" si="206"/>
        <v>78975</v>
      </c>
      <c r="K439" s="143" t="b">
        <f t="shared" si="207"/>
        <v>1</v>
      </c>
    </row>
    <row r="440" spans="1:11">
      <c r="A440" s="121" t="str">
        <f t="shared" si="208"/>
        <v>JUIN</v>
      </c>
      <c r="B440" s="128" t="s">
        <v>83</v>
      </c>
      <c r="C440" s="119">
        <f t="shared" ref="C440:C448" si="213">+C415</f>
        <v>233614</v>
      </c>
      <c r="D440" s="122"/>
      <c r="E440" s="119">
        <f t="shared" ref="E440:E448" si="214">+D415</f>
        <v>0</v>
      </c>
      <c r="F440" s="136"/>
      <c r="G440" s="136"/>
      <c r="H440" s="154">
        <f t="shared" ref="H440:H448" si="215">+F415</f>
        <v>0</v>
      </c>
      <c r="I440" s="119">
        <f t="shared" si="205"/>
        <v>0</v>
      </c>
      <c r="J440" s="120">
        <f>+SUM(C440:G440)-(H440+I440)</f>
        <v>233614</v>
      </c>
      <c r="K440" s="143" t="b">
        <f t="shared" si="207"/>
        <v>1</v>
      </c>
    </row>
    <row r="441" spans="1:11">
      <c r="A441" s="121" t="str">
        <f t="shared" si="208"/>
        <v>JUIN</v>
      </c>
      <c r="B441" s="128" t="s">
        <v>82</v>
      </c>
      <c r="C441" s="119">
        <f t="shared" si="213"/>
        <v>249769</v>
      </c>
      <c r="D441" s="122"/>
      <c r="E441" s="119">
        <f t="shared" si="214"/>
        <v>0</v>
      </c>
      <c r="F441" s="136"/>
      <c r="G441" s="136"/>
      <c r="H441" s="154">
        <f t="shared" si="215"/>
        <v>0</v>
      </c>
      <c r="I441" s="119">
        <f t="shared" si="205"/>
        <v>0</v>
      </c>
      <c r="J441" s="120">
        <f t="shared" ref="J441:J448" si="216">+SUM(C441:G441)-(H441+I441)</f>
        <v>249769</v>
      </c>
      <c r="K441" s="143" t="b">
        <f t="shared" si="207"/>
        <v>1</v>
      </c>
    </row>
    <row r="442" spans="1:11">
      <c r="A442" s="121" t="str">
        <f t="shared" si="208"/>
        <v>JUIN</v>
      </c>
      <c r="B442" s="126" t="s">
        <v>141</v>
      </c>
      <c r="C442" s="32">
        <f t="shared" si="213"/>
        <v>46550</v>
      </c>
      <c r="D442" s="31"/>
      <c r="E442" s="32">
        <f t="shared" si="214"/>
        <v>829000</v>
      </c>
      <c r="F442" s="32"/>
      <c r="G442" s="103"/>
      <c r="H442" s="55">
        <f t="shared" si="215"/>
        <v>375000</v>
      </c>
      <c r="I442" s="32">
        <f t="shared" si="205"/>
        <v>199900</v>
      </c>
      <c r="J442" s="30">
        <f t="shared" si="216"/>
        <v>300650</v>
      </c>
      <c r="K442" s="143" t="b">
        <f t="shared" si="207"/>
        <v>1</v>
      </c>
    </row>
    <row r="443" spans="1:11">
      <c r="A443" s="121" t="str">
        <f t="shared" ref="A443:A448" si="217">+A442</f>
        <v>JUIN</v>
      </c>
      <c r="B443" s="126" t="s">
        <v>195</v>
      </c>
      <c r="C443" s="32">
        <f t="shared" si="213"/>
        <v>84605</v>
      </c>
      <c r="D443" s="31"/>
      <c r="E443" s="32">
        <f t="shared" si="214"/>
        <v>38000</v>
      </c>
      <c r="F443" s="32"/>
      <c r="G443" s="103"/>
      <c r="H443" s="55">
        <f t="shared" si="215"/>
        <v>43805</v>
      </c>
      <c r="I443" s="32">
        <f t="shared" si="205"/>
        <v>78800</v>
      </c>
      <c r="J443" s="30">
        <f t="shared" si="216"/>
        <v>0</v>
      </c>
      <c r="K443" s="143" t="b">
        <f t="shared" si="207"/>
        <v>1</v>
      </c>
    </row>
    <row r="444" spans="1:11">
      <c r="A444" s="121" t="str">
        <f t="shared" si="217"/>
        <v>JUIN</v>
      </c>
      <c r="B444" s="126" t="s">
        <v>92</v>
      </c>
      <c r="C444" s="32">
        <f t="shared" si="213"/>
        <v>-7600</v>
      </c>
      <c r="D444" s="31"/>
      <c r="E444" s="32">
        <f t="shared" si="214"/>
        <v>529000</v>
      </c>
      <c r="F444" s="32"/>
      <c r="G444" s="103"/>
      <c r="H444" s="55">
        <f t="shared" si="215"/>
        <v>20500</v>
      </c>
      <c r="I444" s="32">
        <f t="shared" si="205"/>
        <v>275300</v>
      </c>
      <c r="J444" s="30">
        <f t="shared" si="216"/>
        <v>225600</v>
      </c>
      <c r="K444" s="143" t="b">
        <f t="shared" si="207"/>
        <v>1</v>
      </c>
    </row>
    <row r="445" spans="1:11">
      <c r="A445" s="121" t="str">
        <f t="shared" si="217"/>
        <v>JUIN</v>
      </c>
      <c r="B445" s="126" t="s">
        <v>293</v>
      </c>
      <c r="C445" s="32">
        <f t="shared" si="213"/>
        <v>12000</v>
      </c>
      <c r="D445" s="31"/>
      <c r="E445" s="32">
        <f t="shared" si="214"/>
        <v>421000</v>
      </c>
      <c r="F445" s="32"/>
      <c r="G445" s="103"/>
      <c r="H445" s="55">
        <f t="shared" si="215"/>
        <v>40000</v>
      </c>
      <c r="I445" s="32">
        <f t="shared" si="205"/>
        <v>367775</v>
      </c>
      <c r="J445" s="30">
        <f t="shared" si="216"/>
        <v>25225</v>
      </c>
      <c r="K445" s="143" t="b">
        <f t="shared" si="207"/>
        <v>1</v>
      </c>
    </row>
    <row r="446" spans="1:11">
      <c r="A446" s="121" t="str">
        <f t="shared" si="217"/>
        <v>JUIN</v>
      </c>
      <c r="B446" s="126" t="s">
        <v>28</v>
      </c>
      <c r="C446" s="32">
        <f t="shared" si="213"/>
        <v>149800</v>
      </c>
      <c r="D446" s="31"/>
      <c r="E446" s="32">
        <f t="shared" si="214"/>
        <v>1048000</v>
      </c>
      <c r="F446" s="32"/>
      <c r="G446" s="103"/>
      <c r="H446" s="55">
        <f t="shared" si="215"/>
        <v>295000</v>
      </c>
      <c r="I446" s="32">
        <f t="shared" si="205"/>
        <v>810000</v>
      </c>
      <c r="J446" s="30">
        <f t="shared" si="216"/>
        <v>92800</v>
      </c>
      <c r="K446" s="143" t="b">
        <f t="shared" si="207"/>
        <v>1</v>
      </c>
    </row>
    <row r="447" spans="1:11">
      <c r="A447" s="121" t="str">
        <f t="shared" si="217"/>
        <v>JUIN</v>
      </c>
      <c r="B447" s="127" t="s">
        <v>263</v>
      </c>
      <c r="C447" s="32">
        <f t="shared" si="213"/>
        <v>354300</v>
      </c>
      <c r="D447" s="118"/>
      <c r="E447" s="32">
        <f t="shared" si="214"/>
        <v>574000</v>
      </c>
      <c r="F447" s="51"/>
      <c r="G447" s="137"/>
      <c r="H447" s="55">
        <f t="shared" si="215"/>
        <v>150000</v>
      </c>
      <c r="I447" s="32">
        <f t="shared" si="205"/>
        <v>743100</v>
      </c>
      <c r="J447" s="30">
        <f t="shared" si="216"/>
        <v>35200</v>
      </c>
      <c r="K447" s="143" t="b">
        <f t="shared" si="207"/>
        <v>1</v>
      </c>
    </row>
    <row r="448" spans="1:11">
      <c r="A448" s="121" t="str">
        <f t="shared" si="217"/>
        <v>JUIN</v>
      </c>
      <c r="B448" s="127" t="s">
        <v>111</v>
      </c>
      <c r="C448" s="32">
        <f t="shared" si="213"/>
        <v>14676</v>
      </c>
      <c r="D448" s="118"/>
      <c r="E448" s="32">
        <f t="shared" si="214"/>
        <v>25324</v>
      </c>
      <c r="F448" s="51"/>
      <c r="G448" s="137"/>
      <c r="H448" s="55">
        <f t="shared" si="215"/>
        <v>30000</v>
      </c>
      <c r="I448" s="32">
        <f t="shared" si="205"/>
        <v>10000</v>
      </c>
      <c r="J448" s="30">
        <f t="shared" si="216"/>
        <v>0</v>
      </c>
      <c r="K448" s="143" t="b">
        <f t="shared" si="207"/>
        <v>1</v>
      </c>
    </row>
    <row r="449" spans="1:16">
      <c r="A449" s="34" t="s">
        <v>59</v>
      </c>
      <c r="B449" s="35"/>
      <c r="C449" s="35"/>
      <c r="D449" s="35"/>
      <c r="E449" s="35"/>
      <c r="F449" s="35"/>
      <c r="G449" s="35"/>
      <c r="H449" s="35"/>
      <c r="I449" s="35"/>
      <c r="J449" s="36"/>
      <c r="K449" s="142"/>
    </row>
    <row r="450" spans="1:16">
      <c r="A450" s="121" t="str">
        <f>A448</f>
        <v>JUIN</v>
      </c>
      <c r="B450" s="37" t="s">
        <v>60</v>
      </c>
      <c r="C450" s="38">
        <f>+C409</f>
        <v>275723</v>
      </c>
      <c r="D450" s="49"/>
      <c r="E450" s="49">
        <f>D409</f>
        <v>8454305</v>
      </c>
      <c r="F450" s="49"/>
      <c r="G450" s="124"/>
      <c r="H450" s="51">
        <f>+F409</f>
        <v>5159824</v>
      </c>
      <c r="I450" s="125">
        <f>+E409</f>
        <v>2771320</v>
      </c>
      <c r="J450" s="30">
        <f>+SUM(C450:G450)-(H450+I450)</f>
        <v>798884</v>
      </c>
      <c r="K450" s="143" t="b">
        <f>J450=I409</f>
        <v>1</v>
      </c>
    </row>
    <row r="451" spans="1:16">
      <c r="A451" s="43" t="s">
        <v>61</v>
      </c>
      <c r="B451" s="24"/>
      <c r="C451" s="35"/>
      <c r="D451" s="24"/>
      <c r="E451" s="24"/>
      <c r="F451" s="24"/>
      <c r="G451" s="24"/>
      <c r="H451" s="24"/>
      <c r="I451" s="24"/>
      <c r="J451" s="36"/>
      <c r="K451" s="142"/>
    </row>
    <row r="452" spans="1:16">
      <c r="A452" s="121" t="str">
        <f>+A450</f>
        <v>JUIN</v>
      </c>
      <c r="B452" s="37" t="s">
        <v>23</v>
      </c>
      <c r="C452" s="124">
        <f>+C407</f>
        <v>14703145</v>
      </c>
      <c r="D452" s="131">
        <f>+G407</f>
        <v>17622093</v>
      </c>
      <c r="E452" s="49"/>
      <c r="F452" s="49"/>
      <c r="G452" s="49"/>
      <c r="H452" s="51">
        <f>+F407</f>
        <v>25049328</v>
      </c>
      <c r="I452" s="53">
        <f>+E407</f>
        <v>35235</v>
      </c>
      <c r="J452" s="30">
        <f>+SUM(C452:G452)-(H452+I452)</f>
        <v>7240675</v>
      </c>
      <c r="K452" s="143" t="b">
        <f>+J452=I407</f>
        <v>1</v>
      </c>
    </row>
    <row r="453" spans="1:16">
      <c r="A453" s="121" t="str">
        <f t="shared" ref="A453" si="218">+A452</f>
        <v>JUIN</v>
      </c>
      <c r="B453" s="37" t="s">
        <v>63</v>
      </c>
      <c r="C453" s="124">
        <f>+C408</f>
        <v>499301</v>
      </c>
      <c r="D453" s="49">
        <f>+G408</f>
        <v>0</v>
      </c>
      <c r="E453" s="48"/>
      <c r="F453" s="48"/>
      <c r="G453" s="48">
        <f>+D408</f>
        <v>19049328</v>
      </c>
      <c r="H453" s="32">
        <f>+F408</f>
        <v>2000000</v>
      </c>
      <c r="I453" s="50">
        <f>+E408</f>
        <v>3906424</v>
      </c>
      <c r="J453" s="30">
        <f>+SUM(C453:G453)-(H453+I453)</f>
        <v>13642205</v>
      </c>
      <c r="K453" s="143" t="b">
        <f>+J453=I408</f>
        <v>1</v>
      </c>
    </row>
    <row r="454" spans="1:16" ht="15.75">
      <c r="C454" s="140">
        <f>SUM(C435:C453)</f>
        <v>17011568</v>
      </c>
      <c r="I454" s="139">
        <f>SUM(I435:I453)</f>
        <v>11040109</v>
      </c>
      <c r="J454" s="104">
        <f>+SUM(J435:J453)</f>
        <v>23593552</v>
      </c>
      <c r="K454" s="5" t="b">
        <f>J454=I424</f>
        <v>1</v>
      </c>
    </row>
    <row r="455" spans="1:16" ht="15.75">
      <c r="C455" s="140"/>
      <c r="I455" s="139"/>
      <c r="J455" s="104"/>
    </row>
    <row r="456" spans="1:16" ht="15.75">
      <c r="A456" s="157"/>
      <c r="B456" s="157"/>
      <c r="C456" s="158"/>
      <c r="D456" s="157"/>
      <c r="E456" s="157"/>
      <c r="F456" s="157"/>
      <c r="G456" s="157"/>
      <c r="H456" s="157"/>
      <c r="I456" s="159"/>
      <c r="J456" s="160"/>
      <c r="K456" s="157"/>
      <c r="L456" s="161"/>
      <c r="M456" s="161"/>
      <c r="N456" s="161"/>
      <c r="O456" s="161"/>
      <c r="P456" s="157"/>
    </row>
    <row r="459" spans="1:16" ht="15.75">
      <c r="A459" s="6" t="s">
        <v>35</v>
      </c>
      <c r="B459" s="6" t="s">
        <v>1</v>
      </c>
      <c r="C459" s="6">
        <v>45047</v>
      </c>
      <c r="D459" s="7" t="s">
        <v>36</v>
      </c>
      <c r="E459" s="7" t="s">
        <v>37</v>
      </c>
      <c r="F459" s="7" t="s">
        <v>38</v>
      </c>
      <c r="G459" s="7" t="s">
        <v>39</v>
      </c>
      <c r="H459" s="6">
        <v>45076</v>
      </c>
      <c r="I459" s="7" t="s">
        <v>40</v>
      </c>
      <c r="K459" s="45"/>
      <c r="L459" s="45" t="s">
        <v>41</v>
      </c>
      <c r="M459" s="45" t="s">
        <v>42</v>
      </c>
      <c r="N459" s="45" t="s">
        <v>43</v>
      </c>
      <c r="O459" s="45" t="s">
        <v>44</v>
      </c>
    </row>
    <row r="460" spans="1:16" ht="16.5">
      <c r="A460" s="58" t="str">
        <f>K460</f>
        <v>BCI</v>
      </c>
      <c r="B460" s="59" t="s">
        <v>45</v>
      </c>
      <c r="C460" s="61">
        <v>17286490</v>
      </c>
      <c r="D460" s="61">
        <f>+L460</f>
        <v>0</v>
      </c>
      <c r="E460" s="61">
        <f>+N460</f>
        <v>583345</v>
      </c>
      <c r="F460" s="61">
        <f>+M460</f>
        <v>2000000</v>
      </c>
      <c r="G460" s="61">
        <f t="shared" ref="G460:G475" si="219">+O460</f>
        <v>0</v>
      </c>
      <c r="H460" s="61">
        <v>14703145</v>
      </c>
      <c r="I460" s="61">
        <f>+C460+D460-E460-F460+G460</f>
        <v>14703145</v>
      </c>
      <c r="J460" s="9">
        <f>I460-H460</f>
        <v>0</v>
      </c>
      <c r="K460" s="45" t="s">
        <v>23</v>
      </c>
      <c r="L460" s="178">
        <v>0</v>
      </c>
      <c r="M460" s="178">
        <v>2000000</v>
      </c>
      <c r="N460" s="178">
        <v>583345</v>
      </c>
      <c r="O460" s="178">
        <v>0</v>
      </c>
    </row>
    <row r="461" spans="1:16" ht="16.5">
      <c r="A461" s="58" t="str">
        <f t="shared" ref="A461:A475" si="220">K461</f>
        <v>BCI-Sous Compte</v>
      </c>
      <c r="B461" s="59" t="s">
        <v>45</v>
      </c>
      <c r="C461" s="61">
        <v>5202151</v>
      </c>
      <c r="D461" s="61">
        <f t="shared" ref="D461:D475" si="221">+L461</f>
        <v>0</v>
      </c>
      <c r="E461" s="61">
        <f t="shared" ref="E461:E466" si="222">+N461</f>
        <v>4702850</v>
      </c>
      <c r="F461" s="61">
        <f t="shared" ref="F461:F475" si="223">+M461</f>
        <v>0</v>
      </c>
      <c r="G461" s="61">
        <f t="shared" si="219"/>
        <v>0</v>
      </c>
      <c r="H461" s="61">
        <v>499301</v>
      </c>
      <c r="I461" s="61">
        <f>+C461+D461-E461-F461+G461</f>
        <v>499301</v>
      </c>
      <c r="J461" s="9">
        <f t="shared" ref="J461:J468" si="224">I461-H461</f>
        <v>0</v>
      </c>
      <c r="K461" s="45" t="s">
        <v>146</v>
      </c>
      <c r="L461" s="178">
        <v>0</v>
      </c>
      <c r="M461" s="178">
        <v>0</v>
      </c>
      <c r="N461" s="178">
        <v>4702850</v>
      </c>
      <c r="O461" s="178">
        <v>0</v>
      </c>
    </row>
    <row r="462" spans="1:16" ht="16.5">
      <c r="A462" s="58" t="str">
        <f t="shared" si="220"/>
        <v>Caisse</v>
      </c>
      <c r="B462" s="59" t="s">
        <v>24</v>
      </c>
      <c r="C462" s="61">
        <v>3813317</v>
      </c>
      <c r="D462" s="61">
        <f t="shared" si="221"/>
        <v>2180000</v>
      </c>
      <c r="E462" s="61">
        <f t="shared" si="222"/>
        <v>1411594</v>
      </c>
      <c r="F462" s="61">
        <f t="shared" si="223"/>
        <v>4306000</v>
      </c>
      <c r="G462" s="61">
        <f t="shared" si="219"/>
        <v>0</v>
      </c>
      <c r="H462" s="61">
        <v>275723</v>
      </c>
      <c r="I462" s="61">
        <f>+C462+D462-E462-F462+G462</f>
        <v>275723</v>
      </c>
      <c r="J462" s="101">
        <f t="shared" si="224"/>
        <v>0</v>
      </c>
      <c r="K462" s="45" t="s">
        <v>24</v>
      </c>
      <c r="L462" s="178">
        <v>2180000</v>
      </c>
      <c r="M462" s="178">
        <v>4306000</v>
      </c>
      <c r="N462" s="178">
        <v>1411594</v>
      </c>
      <c r="O462" s="178">
        <v>0</v>
      </c>
    </row>
    <row r="463" spans="1:16" ht="16.5">
      <c r="A463" s="58" t="str">
        <f t="shared" si="220"/>
        <v>Crépin</v>
      </c>
      <c r="B463" s="59" t="s">
        <v>152</v>
      </c>
      <c r="C463" s="61">
        <v>74020</v>
      </c>
      <c r="D463" s="61">
        <f t="shared" si="221"/>
        <v>905000</v>
      </c>
      <c r="E463" s="61">
        <f t="shared" si="222"/>
        <v>665400</v>
      </c>
      <c r="F463" s="61">
        <f t="shared" si="223"/>
        <v>73000</v>
      </c>
      <c r="G463" s="61">
        <f t="shared" si="219"/>
        <v>0</v>
      </c>
      <c r="H463" s="61">
        <v>240620</v>
      </c>
      <c r="I463" s="61">
        <f>+C463+D463-E463-F463+G463</f>
        <v>240620</v>
      </c>
      <c r="J463" s="9">
        <f t="shared" si="224"/>
        <v>0</v>
      </c>
      <c r="K463" s="45" t="s">
        <v>46</v>
      </c>
      <c r="L463" s="178">
        <v>905000</v>
      </c>
      <c r="M463" s="178">
        <v>73000</v>
      </c>
      <c r="N463" s="178">
        <v>665400</v>
      </c>
      <c r="O463" s="178">
        <v>0</v>
      </c>
    </row>
    <row r="464" spans="1:16" ht="16.5">
      <c r="A464" s="58" t="str">
        <f t="shared" si="220"/>
        <v>D58</v>
      </c>
      <c r="B464" s="59" t="s">
        <v>4</v>
      </c>
      <c r="C464" s="61">
        <v>0</v>
      </c>
      <c r="D464" s="61">
        <f t="shared" si="221"/>
        <v>384500</v>
      </c>
      <c r="E464" s="61">
        <f t="shared" si="222"/>
        <v>369800</v>
      </c>
      <c r="F464" s="61">
        <f t="shared" si="223"/>
        <v>0</v>
      </c>
      <c r="G464" s="61">
        <f t="shared" si="219"/>
        <v>0</v>
      </c>
      <c r="H464" s="61">
        <v>14700</v>
      </c>
      <c r="I464" s="61">
        <f>+C464+D464-E464-F464+G464</f>
        <v>14700</v>
      </c>
      <c r="J464" s="9">
        <f t="shared" si="224"/>
        <v>0</v>
      </c>
      <c r="K464" s="45" t="s">
        <v>264</v>
      </c>
      <c r="L464" s="178">
        <v>384500</v>
      </c>
      <c r="M464" s="178">
        <v>0</v>
      </c>
      <c r="N464" s="178">
        <v>369800</v>
      </c>
      <c r="O464" s="178">
        <v>0</v>
      </c>
    </row>
    <row r="465" spans="1:15" ht="16.5">
      <c r="A465" s="58" t="str">
        <f t="shared" si="220"/>
        <v>Donald</v>
      </c>
      <c r="B465" s="59" t="s">
        <v>152</v>
      </c>
      <c r="C465" s="61">
        <v>28350</v>
      </c>
      <c r="D465" s="61">
        <f t="shared" si="221"/>
        <v>722000</v>
      </c>
      <c r="E465" s="61">
        <f t="shared" si="222"/>
        <v>540360</v>
      </c>
      <c r="F465" s="61">
        <f t="shared" si="223"/>
        <v>98000</v>
      </c>
      <c r="G465" s="61">
        <f t="shared" si="219"/>
        <v>0</v>
      </c>
      <c r="H465" s="61">
        <v>111990</v>
      </c>
      <c r="I465" s="61">
        <f t="shared" ref="I465:I466" si="225">+C465+D465-E465-F465+G465</f>
        <v>111990</v>
      </c>
      <c r="J465" s="9">
        <f t="shared" si="224"/>
        <v>0</v>
      </c>
      <c r="K465" s="45" t="s">
        <v>251</v>
      </c>
      <c r="L465" s="178">
        <v>722000</v>
      </c>
      <c r="M465" s="178">
        <v>98000</v>
      </c>
      <c r="N465" s="178">
        <v>540360</v>
      </c>
      <c r="O465" s="178">
        <v>0</v>
      </c>
    </row>
    <row r="466" spans="1:15" ht="16.5">
      <c r="A466" s="58" t="str">
        <f t="shared" si="220"/>
        <v>Evariste</v>
      </c>
      <c r="B466" s="59" t="s">
        <v>153</v>
      </c>
      <c r="C466" s="61">
        <v>39425</v>
      </c>
      <c r="D466" s="61">
        <f t="shared" si="221"/>
        <v>211000</v>
      </c>
      <c r="E466" s="61">
        <f t="shared" si="222"/>
        <v>222050</v>
      </c>
      <c r="F466" s="61">
        <f t="shared" si="223"/>
        <v>0</v>
      </c>
      <c r="G466" s="61">
        <f t="shared" si="219"/>
        <v>0</v>
      </c>
      <c r="H466" s="61">
        <v>28375</v>
      </c>
      <c r="I466" s="61">
        <f t="shared" si="225"/>
        <v>28375</v>
      </c>
      <c r="J466" s="9">
        <f t="shared" si="224"/>
        <v>0</v>
      </c>
      <c r="K466" s="45" t="s">
        <v>30</v>
      </c>
      <c r="L466" s="178">
        <v>211000</v>
      </c>
      <c r="M466" s="178">
        <v>0</v>
      </c>
      <c r="N466" s="178">
        <v>222050</v>
      </c>
      <c r="O466" s="178">
        <v>0</v>
      </c>
    </row>
    <row r="467" spans="1:15" ht="16.5">
      <c r="A467" s="58" t="str">
        <f t="shared" si="220"/>
        <v>I55S</v>
      </c>
      <c r="B467" s="115" t="s">
        <v>4</v>
      </c>
      <c r="C467" s="117">
        <v>233614</v>
      </c>
      <c r="D467" s="117">
        <f t="shared" si="221"/>
        <v>0</v>
      </c>
      <c r="E467" s="117">
        <f>+N467</f>
        <v>0</v>
      </c>
      <c r="F467" s="117">
        <f t="shared" si="223"/>
        <v>0</v>
      </c>
      <c r="G467" s="117">
        <f t="shared" si="219"/>
        <v>0</v>
      </c>
      <c r="H467" s="117">
        <v>233614</v>
      </c>
      <c r="I467" s="117">
        <f>+C467+D467-E467-F467+G467</f>
        <v>233614</v>
      </c>
      <c r="J467" s="9">
        <f t="shared" si="224"/>
        <v>0</v>
      </c>
      <c r="K467" s="45" t="s">
        <v>83</v>
      </c>
      <c r="L467" s="178">
        <v>0</v>
      </c>
      <c r="M467" s="178">
        <v>0</v>
      </c>
      <c r="N467" s="178">
        <v>0</v>
      </c>
      <c r="O467" s="178">
        <v>0</v>
      </c>
    </row>
    <row r="468" spans="1:15" ht="16.5">
      <c r="A468" s="58" t="str">
        <f t="shared" si="220"/>
        <v>I73X</v>
      </c>
      <c r="B468" s="115" t="s">
        <v>4</v>
      </c>
      <c r="C468" s="117">
        <v>249769</v>
      </c>
      <c r="D468" s="117">
        <f t="shared" si="221"/>
        <v>0</v>
      </c>
      <c r="E468" s="117">
        <f>+N468</f>
        <v>0</v>
      </c>
      <c r="F468" s="117">
        <f t="shared" si="223"/>
        <v>0</v>
      </c>
      <c r="G468" s="117">
        <f t="shared" si="219"/>
        <v>0</v>
      </c>
      <c r="H468" s="117">
        <v>249769</v>
      </c>
      <c r="I468" s="117">
        <f t="shared" ref="I468:I473" si="226">+C468+D468-E468-F468+G468</f>
        <v>249769</v>
      </c>
      <c r="J468" s="9">
        <f t="shared" si="224"/>
        <v>0</v>
      </c>
      <c r="K468" s="45" t="s">
        <v>82</v>
      </c>
      <c r="L468" s="178">
        <v>0</v>
      </c>
      <c r="M468" s="178">
        <v>0</v>
      </c>
      <c r="N468" s="178">
        <v>0</v>
      </c>
      <c r="O468" s="178">
        <v>0</v>
      </c>
    </row>
    <row r="469" spans="1:15" ht="16.5">
      <c r="A469" s="58" t="str">
        <f t="shared" si="220"/>
        <v>Grace</v>
      </c>
      <c r="B469" s="59" t="s">
        <v>2</v>
      </c>
      <c r="C469" s="181">
        <v>55550</v>
      </c>
      <c r="D469" s="61">
        <f t="shared" si="221"/>
        <v>382000</v>
      </c>
      <c r="E469" s="61">
        <f t="shared" ref="E469:E475" si="227">+N469</f>
        <v>91000</v>
      </c>
      <c r="F469" s="61">
        <f t="shared" si="223"/>
        <v>300000</v>
      </c>
      <c r="G469" s="61">
        <f t="shared" si="219"/>
        <v>0</v>
      </c>
      <c r="H469" s="181">
        <v>46550</v>
      </c>
      <c r="I469" s="181">
        <f t="shared" si="226"/>
        <v>46550</v>
      </c>
      <c r="J469" s="182">
        <f>I469-H469</f>
        <v>0</v>
      </c>
      <c r="K469" s="183" t="s">
        <v>141</v>
      </c>
      <c r="L469" s="178">
        <v>382000</v>
      </c>
      <c r="M469" s="178">
        <v>300000</v>
      </c>
      <c r="N469" s="178">
        <v>91000</v>
      </c>
      <c r="O469" s="178">
        <v>0</v>
      </c>
    </row>
    <row r="470" spans="1:15" ht="16.5">
      <c r="A470" s="58" t="str">
        <f t="shared" si="220"/>
        <v>Hurielle</v>
      </c>
      <c r="B470" s="97" t="s">
        <v>152</v>
      </c>
      <c r="C470" s="61">
        <v>30005</v>
      </c>
      <c r="D470" s="61">
        <f t="shared" si="221"/>
        <v>335000</v>
      </c>
      <c r="E470" s="61">
        <f t="shared" si="227"/>
        <v>280400</v>
      </c>
      <c r="F470" s="61">
        <f t="shared" si="223"/>
        <v>0</v>
      </c>
      <c r="G470" s="61">
        <f t="shared" si="219"/>
        <v>0</v>
      </c>
      <c r="H470" s="61">
        <v>84605</v>
      </c>
      <c r="I470" s="61">
        <f t="shared" si="226"/>
        <v>84605</v>
      </c>
      <c r="J470" s="9">
        <f t="shared" ref="J470" si="228">I470-H470</f>
        <v>0</v>
      </c>
      <c r="K470" s="45" t="s">
        <v>195</v>
      </c>
      <c r="L470" s="178">
        <v>335000</v>
      </c>
      <c r="M470" s="178">
        <v>0</v>
      </c>
      <c r="N470" s="178">
        <v>280400</v>
      </c>
      <c r="O470" s="178">
        <v>0</v>
      </c>
    </row>
    <row r="471" spans="1:15" ht="16.5">
      <c r="A471" s="58" t="str">
        <f t="shared" si="220"/>
        <v>Merveille</v>
      </c>
      <c r="B471" s="59" t="s">
        <v>2</v>
      </c>
      <c r="C471" s="181">
        <v>20800</v>
      </c>
      <c r="D471" s="61">
        <f t="shared" si="221"/>
        <v>132000</v>
      </c>
      <c r="E471" s="61">
        <f t="shared" si="227"/>
        <v>160400</v>
      </c>
      <c r="F471" s="61">
        <f t="shared" si="223"/>
        <v>0</v>
      </c>
      <c r="G471" s="61">
        <f t="shared" si="219"/>
        <v>0</v>
      </c>
      <c r="H471" s="181">
        <v>-7600</v>
      </c>
      <c r="I471" s="181">
        <f t="shared" si="226"/>
        <v>-7600</v>
      </c>
      <c r="J471" s="182">
        <f>I471-H471</f>
        <v>0</v>
      </c>
      <c r="K471" s="183" t="s">
        <v>92</v>
      </c>
      <c r="L471" s="178">
        <v>132000</v>
      </c>
      <c r="M471" s="178">
        <v>0</v>
      </c>
      <c r="N471" s="178">
        <v>160400</v>
      </c>
      <c r="O471" s="178">
        <v>0</v>
      </c>
    </row>
    <row r="472" spans="1:15" ht="16.5">
      <c r="A472" s="58" t="s">
        <v>293</v>
      </c>
      <c r="B472" s="97" t="s">
        <v>152</v>
      </c>
      <c r="C472" s="61">
        <v>0</v>
      </c>
      <c r="D472" s="61">
        <f t="shared" si="221"/>
        <v>35000</v>
      </c>
      <c r="E472" s="61">
        <f t="shared" si="227"/>
        <v>23000</v>
      </c>
      <c r="F472" s="61">
        <f t="shared" si="223"/>
        <v>0</v>
      </c>
      <c r="G472" s="61">
        <f t="shared" si="219"/>
        <v>0</v>
      </c>
      <c r="H472" s="61">
        <v>12000</v>
      </c>
      <c r="I472" s="61">
        <f t="shared" ref="I472" si="229">+C472+D472-E472-F472+G472</f>
        <v>12000</v>
      </c>
      <c r="J472" s="9">
        <f t="shared" ref="J472" si="230">I472-H472</f>
        <v>0</v>
      </c>
      <c r="K472" s="45" t="s">
        <v>293</v>
      </c>
      <c r="L472" s="178">
        <v>35000</v>
      </c>
      <c r="M472" s="178">
        <v>0</v>
      </c>
      <c r="N472" s="178">
        <v>23000</v>
      </c>
      <c r="O472" s="178">
        <v>0</v>
      </c>
    </row>
    <row r="473" spans="1:15" ht="16.5">
      <c r="A473" s="58" t="str">
        <f t="shared" si="220"/>
        <v>P29</v>
      </c>
      <c r="B473" s="97" t="s">
        <v>4</v>
      </c>
      <c r="C473" s="61">
        <v>11000</v>
      </c>
      <c r="D473" s="61">
        <f t="shared" si="221"/>
        <v>653000</v>
      </c>
      <c r="E473" s="61">
        <f t="shared" si="227"/>
        <v>514200</v>
      </c>
      <c r="F473" s="61">
        <f t="shared" si="223"/>
        <v>0</v>
      </c>
      <c r="G473" s="61">
        <f t="shared" si="219"/>
        <v>0</v>
      </c>
      <c r="H473" s="61">
        <v>149800</v>
      </c>
      <c r="I473" s="61">
        <f t="shared" si="226"/>
        <v>149800</v>
      </c>
      <c r="J473" s="9">
        <f t="shared" ref="J473:J474" si="231">I473-H473</f>
        <v>0</v>
      </c>
      <c r="K473" s="45" t="s">
        <v>28</v>
      </c>
      <c r="L473" s="178">
        <v>653000</v>
      </c>
      <c r="M473" s="178">
        <v>0</v>
      </c>
      <c r="N473" s="178">
        <v>514200</v>
      </c>
      <c r="O473" s="178">
        <v>0</v>
      </c>
    </row>
    <row r="474" spans="1:15" ht="16.5">
      <c r="A474" s="58" t="str">
        <f t="shared" si="220"/>
        <v>T73</v>
      </c>
      <c r="B474" s="59" t="s">
        <v>4</v>
      </c>
      <c r="C474" s="61">
        <v>173700</v>
      </c>
      <c r="D474" s="61">
        <f t="shared" si="221"/>
        <v>837500</v>
      </c>
      <c r="E474" s="61">
        <f t="shared" si="227"/>
        <v>656900</v>
      </c>
      <c r="F474" s="61">
        <f t="shared" si="223"/>
        <v>0</v>
      </c>
      <c r="G474" s="61">
        <f t="shared" si="219"/>
        <v>0</v>
      </c>
      <c r="H474" s="61">
        <v>354300</v>
      </c>
      <c r="I474" s="61">
        <f>+C474+D474-E474-F474+G474</f>
        <v>354300</v>
      </c>
      <c r="J474" s="9">
        <f t="shared" si="231"/>
        <v>0</v>
      </c>
      <c r="K474" s="45" t="s">
        <v>263</v>
      </c>
      <c r="L474" s="178">
        <v>837500</v>
      </c>
      <c r="M474" s="178">
        <v>0</v>
      </c>
      <c r="N474" s="178">
        <v>656900</v>
      </c>
      <c r="O474" s="178">
        <v>0</v>
      </c>
    </row>
    <row r="475" spans="1:15" ht="16.5">
      <c r="A475" s="58" t="str">
        <f t="shared" si="220"/>
        <v>Tiffany</v>
      </c>
      <c r="B475" s="59" t="s">
        <v>2</v>
      </c>
      <c r="C475" s="61">
        <v>24676</v>
      </c>
      <c r="D475" s="61">
        <f t="shared" si="221"/>
        <v>0</v>
      </c>
      <c r="E475" s="61">
        <f t="shared" si="227"/>
        <v>10000</v>
      </c>
      <c r="F475" s="61">
        <f t="shared" si="223"/>
        <v>0</v>
      </c>
      <c r="G475" s="61">
        <f t="shared" si="219"/>
        <v>0</v>
      </c>
      <c r="H475" s="61">
        <v>14676</v>
      </c>
      <c r="I475" s="61">
        <f>+C475+D475-E475-F475+G475</f>
        <v>14676</v>
      </c>
      <c r="J475" s="9">
        <f>I475-H475</f>
        <v>0</v>
      </c>
      <c r="K475" s="45" t="s">
        <v>111</v>
      </c>
      <c r="L475" s="178">
        <v>0</v>
      </c>
      <c r="M475" s="178">
        <v>0</v>
      </c>
      <c r="N475" s="178">
        <v>10000</v>
      </c>
      <c r="O475" s="178">
        <v>0</v>
      </c>
    </row>
    <row r="476" spans="1:15" ht="16.5">
      <c r="A476" s="10" t="s">
        <v>49</v>
      </c>
      <c r="B476" s="11"/>
      <c r="C476" s="12">
        <f t="shared" ref="C476:I476" si="232">SUM(C460:C475)</f>
        <v>27242867</v>
      </c>
      <c r="D476" s="57">
        <f t="shared" si="232"/>
        <v>6777000</v>
      </c>
      <c r="E476" s="57">
        <f t="shared" si="232"/>
        <v>10231299</v>
      </c>
      <c r="F476" s="57">
        <f t="shared" si="232"/>
        <v>6777000</v>
      </c>
      <c r="G476" s="57">
        <f t="shared" si="232"/>
        <v>0</v>
      </c>
      <c r="H476" s="57">
        <f t="shared" si="232"/>
        <v>17011568</v>
      </c>
      <c r="I476" s="57">
        <f t="shared" si="232"/>
        <v>17011568</v>
      </c>
      <c r="J476" s="9">
        <f>I476-H476</f>
        <v>0</v>
      </c>
      <c r="K476" s="3"/>
      <c r="L476" s="47">
        <f>+SUM(L460:L475)</f>
        <v>6777000</v>
      </c>
      <c r="M476" s="47">
        <f>+SUM(M460:M475)</f>
        <v>6777000</v>
      </c>
      <c r="N476" s="47">
        <f>+SUM(N460:N475)</f>
        <v>10231299</v>
      </c>
      <c r="O476" s="47">
        <f>+SUM(O460:O475)</f>
        <v>0</v>
      </c>
    </row>
    <row r="477" spans="1:15" ht="16.5">
      <c r="A477" s="10"/>
      <c r="B477" s="11"/>
      <c r="C477" s="12"/>
      <c r="D477" s="13"/>
      <c r="E477" s="12"/>
      <c r="F477" s="13"/>
      <c r="G477" s="12"/>
      <c r="H477" s="12"/>
      <c r="I477" s="133" t="b">
        <f>I476=D479</f>
        <v>1</v>
      </c>
      <c r="J477" s="9">
        <f>H476-I476</f>
        <v>0</v>
      </c>
      <c r="L477" s="5"/>
      <c r="M477" s="5"/>
      <c r="N477" s="5"/>
      <c r="O477" s="5"/>
    </row>
    <row r="478" spans="1:15" ht="16.5">
      <c r="A478" s="10" t="s">
        <v>287</v>
      </c>
      <c r="B478" s="11" t="s">
        <v>207</v>
      </c>
      <c r="C478" s="12" t="s">
        <v>206</v>
      </c>
      <c r="D478" s="12" t="s">
        <v>288</v>
      </c>
      <c r="E478" s="12" t="s">
        <v>50</v>
      </c>
      <c r="F478" s="12"/>
      <c r="G478" s="12">
        <f>+D476-F476</f>
        <v>0</v>
      </c>
      <c r="H478" s="12"/>
      <c r="I478" s="186"/>
    </row>
    <row r="479" spans="1:15" ht="16.5">
      <c r="A479" s="14">
        <f>C476</f>
        <v>27242867</v>
      </c>
      <c r="B479" s="15">
        <f>G476</f>
        <v>0</v>
      </c>
      <c r="C479" s="12">
        <f>E476</f>
        <v>10231299</v>
      </c>
      <c r="D479" s="12">
        <f>A479+B479-C479</f>
        <v>17011568</v>
      </c>
      <c r="E479" s="13">
        <f>I476-D479</f>
        <v>0</v>
      </c>
      <c r="F479" s="12"/>
      <c r="G479" s="12"/>
      <c r="H479" s="12"/>
      <c r="I479" s="12"/>
    </row>
    <row r="480" spans="1:15" ht="16.5">
      <c r="A480" s="14"/>
      <c r="B480" s="15"/>
      <c r="C480" s="12"/>
      <c r="D480" s="12"/>
      <c r="E480" s="13"/>
      <c r="F480" s="12"/>
      <c r="G480" s="12"/>
      <c r="H480" s="12"/>
      <c r="I480" s="12"/>
    </row>
    <row r="481" spans="1:11">
      <c r="A481" s="16" t="s">
        <v>51</v>
      </c>
      <c r="B481" s="16"/>
      <c r="C481" s="16"/>
      <c r="D481" s="17"/>
      <c r="E481" s="17"/>
      <c r="F481" s="17"/>
      <c r="G481" s="17"/>
      <c r="H481" s="17"/>
      <c r="I481" s="17"/>
    </row>
    <row r="482" spans="1:11">
      <c r="A482" s="18" t="s">
        <v>289</v>
      </c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1">
      <c r="A483" s="19"/>
      <c r="B483" s="17"/>
      <c r="C483" s="20"/>
      <c r="D483" s="20"/>
      <c r="E483" s="20"/>
      <c r="F483" s="20"/>
      <c r="G483" s="20"/>
      <c r="H483" s="17"/>
      <c r="I483" s="17"/>
    </row>
    <row r="484" spans="1:11">
      <c r="A484" s="166" t="s">
        <v>52</v>
      </c>
      <c r="B484" s="168" t="s">
        <v>53</v>
      </c>
      <c r="C484" s="170" t="s">
        <v>290</v>
      </c>
      <c r="D484" s="171" t="s">
        <v>54</v>
      </c>
      <c r="E484" s="172"/>
      <c r="F484" s="172"/>
      <c r="G484" s="173"/>
      <c r="H484" s="174" t="s">
        <v>55</v>
      </c>
      <c r="I484" s="162" t="s">
        <v>56</v>
      </c>
      <c r="J484" s="185"/>
    </row>
    <row r="485" spans="1:11" ht="25.5">
      <c r="A485" s="167"/>
      <c r="B485" s="169"/>
      <c r="C485" s="22"/>
      <c r="D485" s="21" t="s">
        <v>23</v>
      </c>
      <c r="E485" s="21" t="s">
        <v>24</v>
      </c>
      <c r="F485" s="22" t="s">
        <v>121</v>
      </c>
      <c r="G485" s="21" t="s">
        <v>57</v>
      </c>
      <c r="H485" s="175"/>
      <c r="I485" s="163"/>
      <c r="J485" s="165" t="s">
        <v>291</v>
      </c>
      <c r="K485" s="142"/>
    </row>
    <row r="486" spans="1:11">
      <c r="A486" s="23"/>
      <c r="B486" s="24" t="s">
        <v>58</v>
      </c>
      <c r="C486" s="25"/>
      <c r="D486" s="25"/>
      <c r="E486" s="25"/>
      <c r="F486" s="25"/>
      <c r="G486" s="25"/>
      <c r="H486" s="25"/>
      <c r="I486" s="26"/>
      <c r="J486" s="165"/>
      <c r="K486" s="142"/>
    </row>
    <row r="487" spans="1:11">
      <c r="A487" s="121" t="s">
        <v>129</v>
      </c>
      <c r="B487" s="126" t="s">
        <v>46</v>
      </c>
      <c r="C487" s="32">
        <f>+C463</f>
        <v>74020</v>
      </c>
      <c r="D487" s="31"/>
      <c r="E487" s="32">
        <f>+D463</f>
        <v>905000</v>
      </c>
      <c r="F487" s="32"/>
      <c r="G487" s="32"/>
      <c r="H487" s="55">
        <f>+F463</f>
        <v>73000</v>
      </c>
      <c r="I487" s="32">
        <f>+E463</f>
        <v>665400</v>
      </c>
      <c r="J487" s="30">
        <f t="shared" ref="J487:J490" si="233">+SUM(C487:G487)-(H487+I487)</f>
        <v>240620</v>
      </c>
      <c r="K487" s="143" t="b">
        <f t="shared" ref="K487:K499" si="234">J487=I463</f>
        <v>1</v>
      </c>
    </row>
    <row r="488" spans="1:11">
      <c r="A488" s="121" t="str">
        <f>+A487</f>
        <v>MAI</v>
      </c>
      <c r="B488" s="126" t="s">
        <v>264</v>
      </c>
      <c r="C488" s="32">
        <f t="shared" ref="C488:C490" si="235">+C464</f>
        <v>0</v>
      </c>
      <c r="D488" s="31"/>
      <c r="E488" s="32">
        <f t="shared" ref="E488:E490" si="236">+D464</f>
        <v>384500</v>
      </c>
      <c r="F488" s="32"/>
      <c r="G488" s="32"/>
      <c r="H488" s="55">
        <f t="shared" ref="H488:H490" si="237">+F464</f>
        <v>0</v>
      </c>
      <c r="I488" s="32">
        <f t="shared" ref="I488:I490" si="238">+E464</f>
        <v>369800</v>
      </c>
      <c r="J488" s="30">
        <f t="shared" si="233"/>
        <v>14700</v>
      </c>
      <c r="K488" s="143" t="b">
        <f t="shared" si="234"/>
        <v>1</v>
      </c>
    </row>
    <row r="489" spans="1:11">
      <c r="A489" s="121" t="str">
        <f t="shared" ref="A489:A499" si="239">+A488</f>
        <v>MAI</v>
      </c>
      <c r="B489" s="126" t="s">
        <v>251</v>
      </c>
      <c r="C489" s="32">
        <f t="shared" si="235"/>
        <v>28350</v>
      </c>
      <c r="D489" s="31"/>
      <c r="E489" s="32">
        <f t="shared" si="236"/>
        <v>722000</v>
      </c>
      <c r="F489" s="32"/>
      <c r="G489" s="32"/>
      <c r="H489" s="55">
        <f t="shared" si="237"/>
        <v>98000</v>
      </c>
      <c r="I489" s="32">
        <f t="shared" si="238"/>
        <v>540360</v>
      </c>
      <c r="J489" s="30">
        <f t="shared" si="233"/>
        <v>111990</v>
      </c>
      <c r="K489" s="143" t="b">
        <f t="shared" si="234"/>
        <v>1</v>
      </c>
    </row>
    <row r="490" spans="1:11">
      <c r="A490" s="121" t="str">
        <f t="shared" si="239"/>
        <v>MAI</v>
      </c>
      <c r="B490" s="126" t="s">
        <v>30</v>
      </c>
      <c r="C490" s="32">
        <f t="shared" si="235"/>
        <v>39425</v>
      </c>
      <c r="D490" s="31"/>
      <c r="E490" s="32">
        <f t="shared" si="236"/>
        <v>211000</v>
      </c>
      <c r="F490" s="32"/>
      <c r="G490" s="32"/>
      <c r="H490" s="55">
        <f t="shared" si="237"/>
        <v>0</v>
      </c>
      <c r="I490" s="32">
        <f t="shared" si="238"/>
        <v>222050</v>
      </c>
      <c r="J490" s="30">
        <f t="shared" si="233"/>
        <v>28375</v>
      </c>
      <c r="K490" s="143" t="b">
        <f t="shared" si="234"/>
        <v>1</v>
      </c>
    </row>
    <row r="491" spans="1:11">
      <c r="A491" s="121" t="str">
        <f t="shared" si="239"/>
        <v>MAI</v>
      </c>
      <c r="B491" s="128" t="s">
        <v>83</v>
      </c>
      <c r="C491" s="119">
        <f>+C467</f>
        <v>233614</v>
      </c>
      <c r="D491" s="122"/>
      <c r="E491" s="119">
        <f>+D467</f>
        <v>0</v>
      </c>
      <c r="F491" s="136"/>
      <c r="G491" s="136"/>
      <c r="H491" s="154">
        <f>+F467</f>
        <v>0</v>
      </c>
      <c r="I491" s="119">
        <f t="shared" ref="I491:I496" si="240">+E467</f>
        <v>0</v>
      </c>
      <c r="J491" s="120">
        <f>+SUM(C491:G491)-(H491+I491)</f>
        <v>233614</v>
      </c>
      <c r="K491" s="143" t="b">
        <f t="shared" si="234"/>
        <v>1</v>
      </c>
    </row>
    <row r="492" spans="1:11">
      <c r="A492" s="121" t="str">
        <f t="shared" si="239"/>
        <v>MAI</v>
      </c>
      <c r="B492" s="128" t="s">
        <v>82</v>
      </c>
      <c r="C492" s="119">
        <f>+C468</f>
        <v>249769</v>
      </c>
      <c r="D492" s="122"/>
      <c r="E492" s="119">
        <f>+D468</f>
        <v>0</v>
      </c>
      <c r="F492" s="136"/>
      <c r="G492" s="136"/>
      <c r="H492" s="154">
        <f>+F468</f>
        <v>0</v>
      </c>
      <c r="I492" s="119">
        <f t="shared" si="240"/>
        <v>0</v>
      </c>
      <c r="J492" s="120">
        <f t="shared" ref="J492:J499" si="241">+SUM(C492:G492)-(H492+I492)</f>
        <v>249769</v>
      </c>
      <c r="K492" s="143" t="b">
        <f t="shared" si="234"/>
        <v>1</v>
      </c>
    </row>
    <row r="493" spans="1:11">
      <c r="A493" s="121" t="str">
        <f t="shared" si="239"/>
        <v>MAI</v>
      </c>
      <c r="B493" s="126" t="s">
        <v>141</v>
      </c>
      <c r="C493" s="32">
        <f>+C469</f>
        <v>55550</v>
      </c>
      <c r="D493" s="31"/>
      <c r="E493" s="32">
        <f>+D469</f>
        <v>382000</v>
      </c>
      <c r="F493" s="32"/>
      <c r="G493" s="103"/>
      <c r="H493" s="55">
        <f>+F469</f>
        <v>300000</v>
      </c>
      <c r="I493" s="32">
        <f t="shared" si="240"/>
        <v>91000</v>
      </c>
      <c r="J493" s="30">
        <f t="shared" si="241"/>
        <v>46550</v>
      </c>
      <c r="K493" s="143" t="b">
        <f t="shared" si="234"/>
        <v>1</v>
      </c>
    </row>
    <row r="494" spans="1:11">
      <c r="A494" s="121" t="str">
        <f t="shared" si="239"/>
        <v>MAI</v>
      </c>
      <c r="B494" s="126" t="s">
        <v>195</v>
      </c>
      <c r="C494" s="32">
        <f t="shared" ref="C494:C499" si="242">+C470</f>
        <v>30005</v>
      </c>
      <c r="D494" s="31"/>
      <c r="E494" s="32">
        <f t="shared" ref="E494:E499" si="243">+D470</f>
        <v>335000</v>
      </c>
      <c r="F494" s="32"/>
      <c r="G494" s="103"/>
      <c r="H494" s="55">
        <f t="shared" ref="H494:H499" si="244">+F470</f>
        <v>0</v>
      </c>
      <c r="I494" s="32">
        <f t="shared" si="240"/>
        <v>280400</v>
      </c>
      <c r="J494" s="30">
        <f t="shared" si="241"/>
        <v>84605</v>
      </c>
      <c r="K494" s="143" t="b">
        <f t="shared" si="234"/>
        <v>1</v>
      </c>
    </row>
    <row r="495" spans="1:11">
      <c r="A495" s="121" t="str">
        <f t="shared" si="239"/>
        <v>MAI</v>
      </c>
      <c r="B495" s="126" t="s">
        <v>92</v>
      </c>
      <c r="C495" s="32">
        <f t="shared" si="242"/>
        <v>20800</v>
      </c>
      <c r="D495" s="31"/>
      <c r="E495" s="32">
        <f t="shared" si="243"/>
        <v>132000</v>
      </c>
      <c r="F495" s="32"/>
      <c r="G495" s="103"/>
      <c r="H495" s="55">
        <f t="shared" si="244"/>
        <v>0</v>
      </c>
      <c r="I495" s="32">
        <f t="shared" si="240"/>
        <v>160400</v>
      </c>
      <c r="J495" s="30">
        <f t="shared" si="241"/>
        <v>-7600</v>
      </c>
      <c r="K495" s="143" t="b">
        <f t="shared" si="234"/>
        <v>1</v>
      </c>
    </row>
    <row r="496" spans="1:11">
      <c r="A496" s="121" t="str">
        <f t="shared" si="239"/>
        <v>MAI</v>
      </c>
      <c r="B496" s="126" t="s">
        <v>293</v>
      </c>
      <c r="C496" s="32">
        <f t="shared" si="242"/>
        <v>0</v>
      </c>
      <c r="D496" s="31"/>
      <c r="E496" s="32">
        <f t="shared" si="243"/>
        <v>35000</v>
      </c>
      <c r="F496" s="32"/>
      <c r="G496" s="103"/>
      <c r="H496" s="55">
        <f t="shared" si="244"/>
        <v>0</v>
      </c>
      <c r="I496" s="32">
        <f t="shared" si="240"/>
        <v>23000</v>
      </c>
      <c r="J496" s="30">
        <f t="shared" ref="J496" si="245">+SUM(C496:G496)-(H496+I496)</f>
        <v>12000</v>
      </c>
      <c r="K496" s="143" t="b">
        <f t="shared" si="234"/>
        <v>1</v>
      </c>
    </row>
    <row r="497" spans="1:16">
      <c r="A497" s="121" t="str">
        <f t="shared" si="239"/>
        <v>MAI</v>
      </c>
      <c r="B497" s="126" t="s">
        <v>28</v>
      </c>
      <c r="C497" s="32">
        <f t="shared" si="242"/>
        <v>11000</v>
      </c>
      <c r="D497" s="31"/>
      <c r="E497" s="32">
        <f t="shared" si="243"/>
        <v>653000</v>
      </c>
      <c r="F497" s="32"/>
      <c r="G497" s="103"/>
      <c r="H497" s="55">
        <f t="shared" si="244"/>
        <v>0</v>
      </c>
      <c r="I497" s="32">
        <f t="shared" ref="I497:I499" si="246">+E473</f>
        <v>514200</v>
      </c>
      <c r="J497" s="30">
        <f t="shared" si="241"/>
        <v>149800</v>
      </c>
      <c r="K497" s="143" t="b">
        <f t="shared" si="234"/>
        <v>1</v>
      </c>
    </row>
    <row r="498" spans="1:16">
      <c r="A498" s="121" t="str">
        <f t="shared" si="239"/>
        <v>MAI</v>
      </c>
      <c r="B498" s="127" t="s">
        <v>263</v>
      </c>
      <c r="C498" s="32">
        <f t="shared" si="242"/>
        <v>173700</v>
      </c>
      <c r="D498" s="118"/>
      <c r="E498" s="32">
        <f t="shared" si="243"/>
        <v>837500</v>
      </c>
      <c r="F498" s="51"/>
      <c r="G498" s="137"/>
      <c r="H498" s="55">
        <f t="shared" si="244"/>
        <v>0</v>
      </c>
      <c r="I498" s="32">
        <f t="shared" si="246"/>
        <v>656900</v>
      </c>
      <c r="J498" s="30">
        <f t="shared" si="241"/>
        <v>354300</v>
      </c>
      <c r="K498" s="143" t="b">
        <f t="shared" si="234"/>
        <v>1</v>
      </c>
    </row>
    <row r="499" spans="1:16">
      <c r="A499" s="121" t="str">
        <f t="shared" si="239"/>
        <v>MAI</v>
      </c>
      <c r="B499" s="127" t="s">
        <v>111</v>
      </c>
      <c r="C499" s="32">
        <f t="shared" si="242"/>
        <v>24676</v>
      </c>
      <c r="D499" s="118"/>
      <c r="E499" s="32">
        <f t="shared" si="243"/>
        <v>0</v>
      </c>
      <c r="F499" s="51"/>
      <c r="G499" s="137"/>
      <c r="H499" s="55">
        <f t="shared" si="244"/>
        <v>0</v>
      </c>
      <c r="I499" s="32">
        <f t="shared" si="246"/>
        <v>10000</v>
      </c>
      <c r="J499" s="30">
        <f t="shared" si="241"/>
        <v>14676</v>
      </c>
      <c r="K499" s="143" t="b">
        <f t="shared" si="234"/>
        <v>1</v>
      </c>
    </row>
    <row r="500" spans="1:16">
      <c r="A500" s="34" t="s">
        <v>59</v>
      </c>
      <c r="B500" s="35"/>
      <c r="C500" s="35"/>
      <c r="D500" s="35"/>
      <c r="E500" s="35"/>
      <c r="F500" s="35"/>
      <c r="G500" s="35"/>
      <c r="H500" s="35"/>
      <c r="I500" s="35"/>
      <c r="J500" s="36"/>
      <c r="K500" s="142"/>
    </row>
    <row r="501" spans="1:16">
      <c r="A501" s="121" t="str">
        <f>A499</f>
        <v>MAI</v>
      </c>
      <c r="B501" s="37" t="s">
        <v>60</v>
      </c>
      <c r="C501" s="38">
        <f>+C462</f>
        <v>3813317</v>
      </c>
      <c r="D501" s="49"/>
      <c r="E501" s="49">
        <f>D462</f>
        <v>2180000</v>
      </c>
      <c r="F501" s="49"/>
      <c r="G501" s="124"/>
      <c r="H501" s="51">
        <f>+F462</f>
        <v>4306000</v>
      </c>
      <c r="I501" s="125">
        <f>+E462</f>
        <v>1411594</v>
      </c>
      <c r="J501" s="30">
        <f>+SUM(C501:G501)-(H501+I501)</f>
        <v>275723</v>
      </c>
      <c r="K501" s="143" t="b">
        <f>J501=I462</f>
        <v>1</v>
      </c>
    </row>
    <row r="502" spans="1:16">
      <c r="A502" s="43" t="s">
        <v>61</v>
      </c>
      <c r="B502" s="24"/>
      <c r="C502" s="35"/>
      <c r="D502" s="24"/>
      <c r="E502" s="24"/>
      <c r="F502" s="24"/>
      <c r="G502" s="24"/>
      <c r="H502" s="24"/>
      <c r="I502" s="24"/>
      <c r="J502" s="36"/>
      <c r="K502" s="142"/>
    </row>
    <row r="503" spans="1:16">
      <c r="A503" s="121" t="str">
        <f>+A501</f>
        <v>MAI</v>
      </c>
      <c r="B503" s="37" t="s">
        <v>23</v>
      </c>
      <c r="C503" s="124">
        <f>+C460</f>
        <v>17286490</v>
      </c>
      <c r="D503" s="131">
        <f>+G460</f>
        <v>0</v>
      </c>
      <c r="E503" s="49"/>
      <c r="F503" s="49"/>
      <c r="G503" s="49"/>
      <c r="H503" s="51">
        <f>+F460</f>
        <v>2000000</v>
      </c>
      <c r="I503" s="53">
        <f>+E460</f>
        <v>583345</v>
      </c>
      <c r="J503" s="30">
        <f>+SUM(C503:G503)-(H503+I503)</f>
        <v>14703145</v>
      </c>
      <c r="K503" s="143" t="b">
        <f>+J503=I460</f>
        <v>1</v>
      </c>
    </row>
    <row r="504" spans="1:16">
      <c r="A504" s="121" t="str">
        <f t="shared" ref="A504" si="247">+A503</f>
        <v>MAI</v>
      </c>
      <c r="B504" s="37" t="s">
        <v>63</v>
      </c>
      <c r="C504" s="124">
        <f>+C461</f>
        <v>5202151</v>
      </c>
      <c r="D504" s="49">
        <f>+G461</f>
        <v>0</v>
      </c>
      <c r="E504" s="48"/>
      <c r="F504" s="48"/>
      <c r="G504" s="48"/>
      <c r="H504" s="32">
        <f>+F461</f>
        <v>0</v>
      </c>
      <c r="I504" s="50">
        <f>+E461</f>
        <v>4702850</v>
      </c>
      <c r="J504" s="30">
        <f>SUM(C504:G504)-(H504+I504)</f>
        <v>499301</v>
      </c>
      <c r="K504" s="143" t="b">
        <f>+J504=I461</f>
        <v>1</v>
      </c>
    </row>
    <row r="505" spans="1:16" ht="15.75">
      <c r="C505" s="140">
        <f>SUM(C487:C504)</f>
        <v>27242867</v>
      </c>
      <c r="I505" s="139">
        <f>SUM(I487:I504)</f>
        <v>10231299</v>
      </c>
      <c r="J505" s="104">
        <f>+SUM(J487:J504)</f>
        <v>17011568</v>
      </c>
      <c r="K505" s="5" t="b">
        <f>J505=I476</f>
        <v>1</v>
      </c>
    </row>
    <row r="506" spans="1:16" ht="15.75">
      <c r="C506" s="140"/>
      <c r="I506" s="139"/>
      <c r="J506" s="104"/>
    </row>
    <row r="507" spans="1:16" ht="15.75">
      <c r="A507" s="157"/>
      <c r="B507" s="157"/>
      <c r="C507" s="158"/>
      <c r="D507" s="157"/>
      <c r="E507" s="157"/>
      <c r="F507" s="157"/>
      <c r="G507" s="157"/>
      <c r="H507" s="157"/>
      <c r="I507" s="159"/>
      <c r="J507" s="160"/>
      <c r="K507" s="157"/>
      <c r="L507" s="161"/>
      <c r="M507" s="161"/>
      <c r="N507" s="161"/>
      <c r="O507" s="161"/>
      <c r="P507" s="157"/>
    </row>
    <row r="510" spans="1:16" ht="15.75">
      <c r="A510" s="6" t="s">
        <v>35</v>
      </c>
      <c r="B510" s="6" t="s">
        <v>1</v>
      </c>
      <c r="C510" s="6">
        <v>45017</v>
      </c>
      <c r="D510" s="7" t="s">
        <v>36</v>
      </c>
      <c r="E510" s="7" t="s">
        <v>37</v>
      </c>
      <c r="F510" s="7" t="s">
        <v>38</v>
      </c>
      <c r="G510" s="7" t="s">
        <v>39</v>
      </c>
      <c r="H510" s="6">
        <v>45046</v>
      </c>
      <c r="I510" s="7" t="s">
        <v>40</v>
      </c>
      <c r="K510" s="45"/>
      <c r="L510" s="45" t="s">
        <v>41</v>
      </c>
      <c r="M510" s="45" t="s">
        <v>42</v>
      </c>
      <c r="N510" s="45" t="s">
        <v>43</v>
      </c>
      <c r="O510" s="45" t="s">
        <v>44</v>
      </c>
    </row>
    <row r="511" spans="1:16" ht="16.5">
      <c r="A511" s="58" t="str">
        <f>K511</f>
        <v>BCI</v>
      </c>
      <c r="B511" s="59" t="s">
        <v>45</v>
      </c>
      <c r="C511" s="61">
        <v>19719835</v>
      </c>
      <c r="D511" s="61">
        <f>+L511</f>
        <v>0</v>
      </c>
      <c r="E511" s="61">
        <f>+N511</f>
        <v>433345</v>
      </c>
      <c r="F511" s="61">
        <f>+M511</f>
        <v>2000000</v>
      </c>
      <c r="G511" s="61">
        <f t="shared" ref="G511:G525" si="248">+O511</f>
        <v>0</v>
      </c>
      <c r="H511" s="61">
        <v>17286490</v>
      </c>
      <c r="I511" s="61">
        <f>+C511+D511-E511-F511+G511</f>
        <v>17286490</v>
      </c>
      <c r="J511" s="9">
        <f>I511-H511</f>
        <v>0</v>
      </c>
      <c r="K511" s="45" t="s">
        <v>23</v>
      </c>
      <c r="L511" s="178"/>
      <c r="M511" s="178">
        <v>2000000</v>
      </c>
      <c r="N511" s="178">
        <v>433345</v>
      </c>
      <c r="O511" s="178"/>
    </row>
    <row r="512" spans="1:16" ht="16.5">
      <c r="A512" s="58" t="str">
        <f t="shared" ref="A512:A525" si="249">K512</f>
        <v>BCI-Sous Compte</v>
      </c>
      <c r="B512" s="59" t="s">
        <v>45</v>
      </c>
      <c r="C512" s="61">
        <v>14616884</v>
      </c>
      <c r="D512" s="61">
        <f t="shared" ref="D512:D523" si="250">+L512</f>
        <v>0</v>
      </c>
      <c r="E512" s="61">
        <f t="shared" ref="E512:E517" si="251">+N512</f>
        <v>5414733</v>
      </c>
      <c r="F512" s="61">
        <f t="shared" ref="F512:F520" si="252">+M512</f>
        <v>4000000</v>
      </c>
      <c r="G512" s="61">
        <f t="shared" si="248"/>
        <v>0</v>
      </c>
      <c r="H512" s="61">
        <v>5202151</v>
      </c>
      <c r="I512" s="61">
        <f>+C512+D512-E512-F512+G512</f>
        <v>5202151</v>
      </c>
      <c r="J512" s="9">
        <f t="shared" ref="J512:J519" si="253">I512-H512</f>
        <v>0</v>
      </c>
      <c r="K512" s="45" t="s">
        <v>146</v>
      </c>
      <c r="L512" s="178"/>
      <c r="M512" s="178">
        <v>4000000</v>
      </c>
      <c r="N512" s="178">
        <v>5414733</v>
      </c>
      <c r="O512" s="178"/>
    </row>
    <row r="513" spans="1:15" ht="16.5">
      <c r="A513" s="58" t="str">
        <f t="shared" si="249"/>
        <v>Caisse</v>
      </c>
      <c r="B513" s="59" t="s">
        <v>24</v>
      </c>
      <c r="C513" s="61">
        <v>410707</v>
      </c>
      <c r="D513" s="61">
        <f t="shared" si="250"/>
        <v>6276700</v>
      </c>
      <c r="E513" s="61">
        <f t="shared" si="251"/>
        <v>1365190</v>
      </c>
      <c r="F513" s="61">
        <f t="shared" si="252"/>
        <v>1508900</v>
      </c>
      <c r="G513" s="61">
        <f t="shared" si="248"/>
        <v>0</v>
      </c>
      <c r="H513" s="61">
        <v>3813317</v>
      </c>
      <c r="I513" s="61">
        <f>+C513+D513-E513-F513+G513</f>
        <v>3813317</v>
      </c>
      <c r="J513" s="101">
        <f t="shared" si="253"/>
        <v>0</v>
      </c>
      <c r="K513" s="45" t="s">
        <v>24</v>
      </c>
      <c r="L513" s="178">
        <v>6276700</v>
      </c>
      <c r="M513" s="178">
        <v>1508900</v>
      </c>
      <c r="N513" s="178">
        <v>1365190</v>
      </c>
      <c r="O513" s="178"/>
    </row>
    <row r="514" spans="1:15" ht="16.5">
      <c r="A514" s="58" t="str">
        <f t="shared" si="249"/>
        <v>Crépin</v>
      </c>
      <c r="B514" s="59" t="s">
        <v>152</v>
      </c>
      <c r="C514" s="61">
        <v>206020</v>
      </c>
      <c r="D514" s="61">
        <f t="shared" si="250"/>
        <v>292000</v>
      </c>
      <c r="E514" s="61">
        <f t="shared" si="251"/>
        <v>424000</v>
      </c>
      <c r="F514" s="61">
        <f t="shared" si="252"/>
        <v>0</v>
      </c>
      <c r="G514" s="61">
        <f t="shared" si="248"/>
        <v>0</v>
      </c>
      <c r="H514" s="61">
        <v>74020</v>
      </c>
      <c r="I514" s="61">
        <f>+C514+D514-E514-F514+G514</f>
        <v>74020</v>
      </c>
      <c r="J514" s="9">
        <f t="shared" si="253"/>
        <v>0</v>
      </c>
      <c r="K514" s="45" t="s">
        <v>46</v>
      </c>
      <c r="L514" s="178">
        <v>292000</v>
      </c>
      <c r="M514" s="178">
        <v>0</v>
      </c>
      <c r="N514" s="178">
        <v>424000</v>
      </c>
      <c r="O514" s="178"/>
    </row>
    <row r="515" spans="1:15" ht="16.5">
      <c r="A515" s="58" t="str">
        <f t="shared" si="249"/>
        <v>D58</v>
      </c>
      <c r="B515" s="59" t="s">
        <v>4</v>
      </c>
      <c r="C515" s="61">
        <v>105100</v>
      </c>
      <c r="D515" s="61">
        <f t="shared" si="250"/>
        <v>34900</v>
      </c>
      <c r="E515" s="61">
        <f t="shared" si="251"/>
        <v>140000</v>
      </c>
      <c r="F515" s="61">
        <f t="shared" si="252"/>
        <v>0</v>
      </c>
      <c r="G515" s="61">
        <f t="shared" si="248"/>
        <v>0</v>
      </c>
      <c r="H515" s="61">
        <v>0</v>
      </c>
      <c r="I515" s="61">
        <f>+C515+D515-E515-F515+G515</f>
        <v>0</v>
      </c>
      <c r="J515" s="9">
        <f t="shared" si="253"/>
        <v>0</v>
      </c>
      <c r="K515" s="45" t="s">
        <v>264</v>
      </c>
      <c r="L515" s="178">
        <v>34900</v>
      </c>
      <c r="M515" s="178">
        <v>0</v>
      </c>
      <c r="N515" s="178">
        <v>140000</v>
      </c>
      <c r="O515" s="178"/>
    </row>
    <row r="516" spans="1:15" ht="16.5">
      <c r="A516" s="58" t="str">
        <f t="shared" si="249"/>
        <v>Donald</v>
      </c>
      <c r="B516" s="59" t="s">
        <v>152</v>
      </c>
      <c r="C516" s="61">
        <v>19350</v>
      </c>
      <c r="D516" s="61">
        <f t="shared" si="250"/>
        <v>150000</v>
      </c>
      <c r="E516" s="61">
        <f t="shared" si="251"/>
        <v>141000</v>
      </c>
      <c r="F516" s="61">
        <f t="shared" si="252"/>
        <v>0</v>
      </c>
      <c r="G516" s="61">
        <f t="shared" si="248"/>
        <v>0</v>
      </c>
      <c r="H516" s="61">
        <v>28350</v>
      </c>
      <c r="I516" s="61">
        <f t="shared" ref="I516:I517" si="254">+C516+D516-E516-F516+G516</f>
        <v>28350</v>
      </c>
      <c r="J516" s="9">
        <f t="shared" si="253"/>
        <v>0</v>
      </c>
      <c r="K516" s="45" t="s">
        <v>251</v>
      </c>
      <c r="L516" s="178">
        <v>150000</v>
      </c>
      <c r="M516" s="178">
        <v>0</v>
      </c>
      <c r="N516" s="178">
        <v>141000</v>
      </c>
      <c r="O516" s="178"/>
    </row>
    <row r="517" spans="1:15" ht="16.5">
      <c r="A517" s="58" t="str">
        <f t="shared" si="249"/>
        <v>Evariste</v>
      </c>
      <c r="B517" s="59" t="s">
        <v>153</v>
      </c>
      <c r="C517" s="61">
        <v>25425</v>
      </c>
      <c r="D517" s="61">
        <f t="shared" si="250"/>
        <v>150000</v>
      </c>
      <c r="E517" s="61">
        <f t="shared" si="251"/>
        <v>136000</v>
      </c>
      <c r="F517" s="61">
        <f t="shared" si="252"/>
        <v>0</v>
      </c>
      <c r="G517" s="61">
        <f t="shared" si="248"/>
        <v>0</v>
      </c>
      <c r="H517" s="61">
        <v>39425</v>
      </c>
      <c r="I517" s="61">
        <f t="shared" si="254"/>
        <v>39425</v>
      </c>
      <c r="J517" s="9">
        <f t="shared" si="253"/>
        <v>0</v>
      </c>
      <c r="K517" s="45" t="s">
        <v>30</v>
      </c>
      <c r="L517" s="178">
        <v>150000</v>
      </c>
      <c r="M517" s="178">
        <v>0</v>
      </c>
      <c r="N517" s="178">
        <v>136000</v>
      </c>
      <c r="O517" s="178"/>
    </row>
    <row r="518" spans="1:15" ht="16.5">
      <c r="A518" s="58" t="str">
        <f t="shared" si="249"/>
        <v>I55S</v>
      </c>
      <c r="B518" s="115" t="s">
        <v>4</v>
      </c>
      <c r="C518" s="117">
        <v>233614</v>
      </c>
      <c r="D518" s="117">
        <f t="shared" si="250"/>
        <v>0</v>
      </c>
      <c r="E518" s="117">
        <f>+N518</f>
        <v>0</v>
      </c>
      <c r="F518" s="117">
        <f t="shared" si="252"/>
        <v>0</v>
      </c>
      <c r="G518" s="117">
        <f t="shared" si="248"/>
        <v>0</v>
      </c>
      <c r="H518" s="117">
        <v>233614</v>
      </c>
      <c r="I518" s="117">
        <f>+C518+D518-E518-F518+G518</f>
        <v>233614</v>
      </c>
      <c r="J518" s="9">
        <f t="shared" si="253"/>
        <v>0</v>
      </c>
      <c r="K518" s="45" t="s">
        <v>83</v>
      </c>
      <c r="L518" s="178"/>
      <c r="M518" s="178"/>
      <c r="N518" s="178"/>
      <c r="O518" s="178"/>
    </row>
    <row r="519" spans="1:15" ht="16.5">
      <c r="A519" s="58" t="str">
        <f t="shared" si="249"/>
        <v>I73X</v>
      </c>
      <c r="B519" s="115" t="s">
        <v>4</v>
      </c>
      <c r="C519" s="117">
        <v>249769</v>
      </c>
      <c r="D519" s="117">
        <f t="shared" si="250"/>
        <v>0</v>
      </c>
      <c r="E519" s="117">
        <f>+N519</f>
        <v>0</v>
      </c>
      <c r="F519" s="117">
        <f t="shared" si="252"/>
        <v>0</v>
      </c>
      <c r="G519" s="117">
        <f t="shared" si="248"/>
        <v>0</v>
      </c>
      <c r="H519" s="117">
        <v>249769</v>
      </c>
      <c r="I519" s="117">
        <f t="shared" ref="I519:I523" si="255">+C519+D519-E519-F519+G519</f>
        <v>249769</v>
      </c>
      <c r="J519" s="9">
        <f t="shared" si="253"/>
        <v>0</v>
      </c>
      <c r="K519" s="45" t="s">
        <v>82</v>
      </c>
      <c r="L519" s="178"/>
      <c r="M519" s="178"/>
      <c r="N519" s="178"/>
      <c r="O519" s="178"/>
    </row>
    <row r="520" spans="1:15" ht="16.5">
      <c r="A520" s="58" t="str">
        <f t="shared" si="249"/>
        <v>Grace</v>
      </c>
      <c r="B520" s="59" t="s">
        <v>2</v>
      </c>
      <c r="C520" s="181">
        <v>166600</v>
      </c>
      <c r="D520" s="61">
        <f t="shared" si="250"/>
        <v>150000</v>
      </c>
      <c r="E520" s="61">
        <f t="shared" ref="E520" si="256">+N520</f>
        <v>141050</v>
      </c>
      <c r="F520" s="61">
        <f t="shared" si="252"/>
        <v>120000</v>
      </c>
      <c r="G520" s="61">
        <f t="shared" si="248"/>
        <v>0</v>
      </c>
      <c r="H520" s="181">
        <v>55550</v>
      </c>
      <c r="I520" s="181">
        <f t="shared" si="255"/>
        <v>55550</v>
      </c>
      <c r="J520" s="182">
        <f>I520-H520</f>
        <v>0</v>
      </c>
      <c r="K520" s="183" t="s">
        <v>141</v>
      </c>
      <c r="L520" s="178">
        <v>150000</v>
      </c>
      <c r="M520" s="178">
        <v>120000</v>
      </c>
      <c r="N520" s="178">
        <v>141050</v>
      </c>
      <c r="O520" s="178"/>
    </row>
    <row r="521" spans="1:15" ht="16.5">
      <c r="A521" s="58" t="str">
        <f t="shared" si="249"/>
        <v>Hurielle</v>
      </c>
      <c r="B521" s="97" t="s">
        <v>152</v>
      </c>
      <c r="C521" s="61">
        <v>28005</v>
      </c>
      <c r="D521" s="61">
        <f t="shared" si="250"/>
        <v>150000</v>
      </c>
      <c r="E521" s="61">
        <f>+N521</f>
        <v>133000</v>
      </c>
      <c r="F521" s="61">
        <f>+M521</f>
        <v>15000</v>
      </c>
      <c r="G521" s="61">
        <f t="shared" si="248"/>
        <v>0</v>
      </c>
      <c r="H521" s="61">
        <v>30005</v>
      </c>
      <c r="I521" s="61">
        <f t="shared" si="255"/>
        <v>30005</v>
      </c>
      <c r="J521" s="9">
        <f t="shared" ref="J521" si="257">I521-H521</f>
        <v>0</v>
      </c>
      <c r="K521" s="45" t="s">
        <v>195</v>
      </c>
      <c r="L521" s="178">
        <v>150000</v>
      </c>
      <c r="M521" s="178">
        <v>15000</v>
      </c>
      <c r="N521" s="178">
        <v>133000</v>
      </c>
      <c r="O521" s="178"/>
    </row>
    <row r="522" spans="1:15" ht="16.5">
      <c r="A522" s="58" t="str">
        <f t="shared" si="249"/>
        <v>Merveille</v>
      </c>
      <c r="B522" s="59" t="s">
        <v>2</v>
      </c>
      <c r="C522" s="181">
        <v>18800</v>
      </c>
      <c r="D522" s="61">
        <f t="shared" si="250"/>
        <v>150000</v>
      </c>
      <c r="E522" s="61">
        <f t="shared" ref="E522:E525" si="258">+N522</f>
        <v>148000</v>
      </c>
      <c r="F522" s="61">
        <f t="shared" ref="F522:F525" si="259">+M522</f>
        <v>0</v>
      </c>
      <c r="G522" s="61">
        <f t="shared" si="248"/>
        <v>0</v>
      </c>
      <c r="H522" s="181">
        <v>20800</v>
      </c>
      <c r="I522" s="181">
        <f t="shared" si="255"/>
        <v>20800</v>
      </c>
      <c r="J522" s="182">
        <f>I522-H522</f>
        <v>0</v>
      </c>
      <c r="K522" s="183" t="s">
        <v>92</v>
      </c>
      <c r="L522" s="178">
        <v>150000</v>
      </c>
      <c r="M522" s="178">
        <v>0</v>
      </c>
      <c r="N522" s="178">
        <v>148000</v>
      </c>
      <c r="O522" s="178"/>
    </row>
    <row r="523" spans="1:15" ht="16.5">
      <c r="A523" s="58" t="str">
        <f t="shared" si="249"/>
        <v>P29</v>
      </c>
      <c r="B523" s="97" t="s">
        <v>4</v>
      </c>
      <c r="C523" s="61">
        <v>236000</v>
      </c>
      <c r="D523" s="61">
        <f t="shared" si="250"/>
        <v>270000</v>
      </c>
      <c r="E523" s="61">
        <f t="shared" si="258"/>
        <v>388300</v>
      </c>
      <c r="F523" s="61">
        <f t="shared" si="259"/>
        <v>106700</v>
      </c>
      <c r="G523" s="61">
        <f t="shared" si="248"/>
        <v>0</v>
      </c>
      <c r="H523" s="61">
        <v>11000</v>
      </c>
      <c r="I523" s="61">
        <f t="shared" si="255"/>
        <v>11000</v>
      </c>
      <c r="J523" s="9">
        <f t="shared" ref="J523:J524" si="260">I523-H523</f>
        <v>0</v>
      </c>
      <c r="K523" s="45" t="s">
        <v>28</v>
      </c>
      <c r="L523" s="178">
        <v>270000</v>
      </c>
      <c r="M523" s="178">
        <v>106700</v>
      </c>
      <c r="N523" s="178">
        <v>388300</v>
      </c>
      <c r="O523" s="178"/>
    </row>
    <row r="524" spans="1:15" ht="16.5">
      <c r="A524" s="58" t="str">
        <f t="shared" si="249"/>
        <v>T73</v>
      </c>
      <c r="B524" s="59" t="s">
        <v>4</v>
      </c>
      <c r="C524" s="61">
        <v>311700</v>
      </c>
      <c r="D524" s="61">
        <f>+L524</f>
        <v>30000</v>
      </c>
      <c r="E524" s="61">
        <f t="shared" si="258"/>
        <v>133000</v>
      </c>
      <c r="F524" s="61">
        <f t="shared" si="259"/>
        <v>35000</v>
      </c>
      <c r="G524" s="61">
        <f t="shared" si="248"/>
        <v>0</v>
      </c>
      <c r="H524" s="61">
        <v>173700</v>
      </c>
      <c r="I524" s="61">
        <f>+C524+D524-E524-F524+G524</f>
        <v>173700</v>
      </c>
      <c r="J524" s="9">
        <f t="shared" si="260"/>
        <v>0</v>
      </c>
      <c r="K524" s="45" t="s">
        <v>263</v>
      </c>
      <c r="L524" s="178">
        <v>30000</v>
      </c>
      <c r="M524" s="178">
        <v>35000</v>
      </c>
      <c r="N524" s="178">
        <v>133000</v>
      </c>
      <c r="O524" s="178"/>
    </row>
    <row r="525" spans="1:15" ht="16.5">
      <c r="A525" s="58" t="str">
        <f t="shared" si="249"/>
        <v>Tiffany</v>
      </c>
      <c r="B525" s="59" t="s">
        <v>2</v>
      </c>
      <c r="C525" s="61">
        <v>16676</v>
      </c>
      <c r="D525" s="61">
        <f t="shared" ref="D525" si="261">+L525</f>
        <v>132000</v>
      </c>
      <c r="E525" s="61">
        <f t="shared" si="258"/>
        <v>124000</v>
      </c>
      <c r="F525" s="61">
        <f t="shared" si="259"/>
        <v>0</v>
      </c>
      <c r="G525" s="61">
        <f t="shared" si="248"/>
        <v>0</v>
      </c>
      <c r="H525" s="61">
        <v>24676</v>
      </c>
      <c r="I525" s="61">
        <f>+C525+D525-E525-F525+G525</f>
        <v>24676</v>
      </c>
      <c r="J525" s="9">
        <f>I525-H525</f>
        <v>0</v>
      </c>
      <c r="K525" s="45" t="s">
        <v>111</v>
      </c>
      <c r="L525" s="178">
        <v>132000</v>
      </c>
      <c r="M525" s="178">
        <v>0</v>
      </c>
      <c r="N525" s="178">
        <v>124000</v>
      </c>
      <c r="O525" s="178"/>
    </row>
    <row r="526" spans="1:15" ht="16.5">
      <c r="A526" s="10" t="s">
        <v>49</v>
      </c>
      <c r="B526" s="11"/>
      <c r="C526" s="12">
        <f t="shared" ref="C526:I526" si="262">SUM(C511:C525)</f>
        <v>36364485</v>
      </c>
      <c r="D526" s="57">
        <f t="shared" si="262"/>
        <v>7785600</v>
      </c>
      <c r="E526" s="57">
        <f t="shared" si="262"/>
        <v>9121618</v>
      </c>
      <c r="F526" s="57">
        <f t="shared" si="262"/>
        <v>7785600</v>
      </c>
      <c r="G526" s="57">
        <f t="shared" si="262"/>
        <v>0</v>
      </c>
      <c r="H526" s="57">
        <f t="shared" si="262"/>
        <v>27242867</v>
      </c>
      <c r="I526" s="57">
        <f t="shared" si="262"/>
        <v>27242867</v>
      </c>
      <c r="J526" s="9">
        <f>I526-H526</f>
        <v>0</v>
      </c>
      <c r="K526" s="3"/>
      <c r="L526" s="47">
        <f>+SUM(L511:L525)</f>
        <v>7785600</v>
      </c>
      <c r="M526" s="47">
        <f>+SUM(M511:M525)</f>
        <v>7785600</v>
      </c>
      <c r="N526" s="47">
        <f>+SUM(N511:N525)</f>
        <v>9121618</v>
      </c>
      <c r="O526" s="47">
        <f>+SUM(O511:O525)</f>
        <v>0</v>
      </c>
    </row>
    <row r="527" spans="1:15" ht="16.5">
      <c r="A527" s="10"/>
      <c r="B527" s="11"/>
      <c r="C527" s="12"/>
      <c r="D527" s="13"/>
      <c r="E527" s="12"/>
      <c r="F527" s="13"/>
      <c r="G527" s="12"/>
      <c r="H527" s="12"/>
      <c r="I527" s="133" t="b">
        <f>I526=D529</f>
        <v>1</v>
      </c>
      <c r="J527" s="9">
        <f>H526-I526</f>
        <v>0</v>
      </c>
      <c r="L527" s="5"/>
      <c r="M527" s="5"/>
      <c r="N527" s="5"/>
      <c r="O527" s="5"/>
    </row>
    <row r="528" spans="1:15" ht="16.5">
      <c r="A528" s="10" t="s">
        <v>282</v>
      </c>
      <c r="B528" s="11" t="s">
        <v>200</v>
      </c>
      <c r="C528" s="12" t="s">
        <v>201</v>
      </c>
      <c r="D528" s="12" t="s">
        <v>283</v>
      </c>
      <c r="E528" s="12" t="s">
        <v>50</v>
      </c>
      <c r="F528" s="12"/>
      <c r="G528" s="12">
        <f>+D526-F526</f>
        <v>0</v>
      </c>
      <c r="H528" s="12"/>
      <c r="I528" s="186"/>
    </row>
    <row r="529" spans="1:11" ht="16.5">
      <c r="A529" s="14">
        <f>C526</f>
        <v>36364485</v>
      </c>
      <c r="B529" s="15">
        <f>G526</f>
        <v>0</v>
      </c>
      <c r="C529" s="12">
        <f>E526</f>
        <v>9121618</v>
      </c>
      <c r="D529" s="12">
        <f>A529+B529-C529</f>
        <v>27242867</v>
      </c>
      <c r="E529" s="13">
        <f>I526-D529</f>
        <v>0</v>
      </c>
      <c r="F529" s="12"/>
      <c r="G529" s="12"/>
      <c r="H529" s="12"/>
      <c r="I529" s="12"/>
    </row>
    <row r="530" spans="1:11" ht="16.5">
      <c r="A530" s="14"/>
      <c r="B530" s="15"/>
      <c r="C530" s="12"/>
      <c r="D530" s="12"/>
      <c r="E530" s="13"/>
      <c r="F530" s="12"/>
      <c r="G530" s="12"/>
      <c r="H530" s="12"/>
      <c r="I530" s="12"/>
    </row>
    <row r="531" spans="1:11">
      <c r="A531" s="16" t="s">
        <v>51</v>
      </c>
      <c r="B531" s="16"/>
      <c r="C531" s="16"/>
      <c r="D531" s="17"/>
      <c r="E531" s="17"/>
      <c r="F531" s="17"/>
      <c r="G531" s="17"/>
      <c r="H531" s="17"/>
      <c r="I531" s="17"/>
    </row>
    <row r="532" spans="1:11">
      <c r="A532" s="18" t="s">
        <v>284</v>
      </c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1">
      <c r="A533" s="19"/>
      <c r="B533" s="17"/>
      <c r="C533" s="20"/>
      <c r="D533" s="20"/>
      <c r="E533" s="20"/>
      <c r="F533" s="20"/>
      <c r="G533" s="20"/>
      <c r="H533" s="17"/>
      <c r="I533" s="17"/>
    </row>
    <row r="534" spans="1:11">
      <c r="A534" s="166" t="s">
        <v>52</v>
      </c>
      <c r="B534" s="168" t="s">
        <v>53</v>
      </c>
      <c r="C534" s="170" t="s">
        <v>285</v>
      </c>
      <c r="D534" s="171" t="s">
        <v>54</v>
      </c>
      <c r="E534" s="172"/>
      <c r="F534" s="172"/>
      <c r="G534" s="173"/>
      <c r="H534" s="174" t="s">
        <v>55</v>
      </c>
      <c r="I534" s="162" t="s">
        <v>56</v>
      </c>
      <c r="J534" s="185"/>
    </row>
    <row r="535" spans="1:11" ht="25.5">
      <c r="A535" s="167"/>
      <c r="B535" s="169"/>
      <c r="C535" s="22"/>
      <c r="D535" s="21" t="s">
        <v>23</v>
      </c>
      <c r="E535" s="21" t="s">
        <v>24</v>
      </c>
      <c r="F535" s="22" t="s">
        <v>121</v>
      </c>
      <c r="G535" s="21" t="s">
        <v>57</v>
      </c>
      <c r="H535" s="175"/>
      <c r="I535" s="163"/>
      <c r="J535" s="165" t="s">
        <v>286</v>
      </c>
      <c r="K535" s="142"/>
    </row>
    <row r="536" spans="1:11">
      <c r="A536" s="23"/>
      <c r="B536" s="24" t="s">
        <v>58</v>
      </c>
      <c r="C536" s="25"/>
      <c r="D536" s="25"/>
      <c r="E536" s="25"/>
      <c r="F536" s="25"/>
      <c r="G536" s="25"/>
      <c r="H536" s="25"/>
      <c r="I536" s="26"/>
      <c r="J536" s="165"/>
      <c r="K536" s="142"/>
    </row>
    <row r="537" spans="1:11">
      <c r="A537" s="121" t="s">
        <v>125</v>
      </c>
      <c r="B537" s="126" t="s">
        <v>46</v>
      </c>
      <c r="C537" s="32">
        <f>+C514</f>
        <v>206020</v>
      </c>
      <c r="D537" s="31"/>
      <c r="E537" s="32">
        <f>+D514</f>
        <v>292000</v>
      </c>
      <c r="F537" s="32"/>
      <c r="G537" s="32"/>
      <c r="H537" s="55">
        <f>+F514</f>
        <v>0</v>
      </c>
      <c r="I537" s="32">
        <f>+E514</f>
        <v>424000</v>
      </c>
      <c r="J537" s="30">
        <f t="shared" ref="J537:J540" si="263">+SUM(C537:G537)-(H537+I537)</f>
        <v>74020</v>
      </c>
      <c r="K537" s="143" t="b">
        <f t="shared" ref="K537:K548" si="264">J537=I514</f>
        <v>1</v>
      </c>
    </row>
    <row r="538" spans="1:11">
      <c r="A538" s="121" t="str">
        <f>+A537</f>
        <v>AVRIL</v>
      </c>
      <c r="B538" s="126" t="s">
        <v>264</v>
      </c>
      <c r="C538" s="32">
        <f t="shared" ref="C538:C540" si="265">+C515</f>
        <v>105100</v>
      </c>
      <c r="D538" s="31"/>
      <c r="E538" s="32">
        <f t="shared" ref="E538:E540" si="266">+D515</f>
        <v>34900</v>
      </c>
      <c r="F538" s="32"/>
      <c r="G538" s="32"/>
      <c r="H538" s="55">
        <f t="shared" ref="H538:H540" si="267">+F515</f>
        <v>0</v>
      </c>
      <c r="I538" s="32">
        <f t="shared" ref="I538:I540" si="268">+E515</f>
        <v>140000</v>
      </c>
      <c r="J538" s="30">
        <f t="shared" si="263"/>
        <v>0</v>
      </c>
      <c r="K538" s="143" t="b">
        <f t="shared" si="264"/>
        <v>1</v>
      </c>
    </row>
    <row r="539" spans="1:11">
      <c r="A539" s="121" t="str">
        <f t="shared" ref="A539:A548" si="269">+A538</f>
        <v>AVRIL</v>
      </c>
      <c r="B539" s="126" t="s">
        <v>251</v>
      </c>
      <c r="C539" s="32">
        <f t="shared" si="265"/>
        <v>19350</v>
      </c>
      <c r="D539" s="31"/>
      <c r="E539" s="32">
        <f t="shared" si="266"/>
        <v>150000</v>
      </c>
      <c r="F539" s="32"/>
      <c r="G539" s="32"/>
      <c r="H539" s="55">
        <f t="shared" si="267"/>
        <v>0</v>
      </c>
      <c r="I539" s="32">
        <f t="shared" si="268"/>
        <v>141000</v>
      </c>
      <c r="J539" s="30">
        <f t="shared" si="263"/>
        <v>28350</v>
      </c>
      <c r="K539" s="143" t="b">
        <f t="shared" si="264"/>
        <v>1</v>
      </c>
    </row>
    <row r="540" spans="1:11">
      <c r="A540" s="121" t="str">
        <f t="shared" si="269"/>
        <v>AVRIL</v>
      </c>
      <c r="B540" s="126" t="s">
        <v>30</v>
      </c>
      <c r="C540" s="32">
        <f t="shared" si="265"/>
        <v>25425</v>
      </c>
      <c r="D540" s="31"/>
      <c r="E540" s="32">
        <f t="shared" si="266"/>
        <v>150000</v>
      </c>
      <c r="F540" s="32"/>
      <c r="G540" s="32"/>
      <c r="H540" s="55">
        <f t="shared" si="267"/>
        <v>0</v>
      </c>
      <c r="I540" s="32">
        <f t="shared" si="268"/>
        <v>136000</v>
      </c>
      <c r="J540" s="30">
        <f t="shared" si="263"/>
        <v>39425</v>
      </c>
      <c r="K540" s="143" t="b">
        <f t="shared" si="264"/>
        <v>1</v>
      </c>
    </row>
    <row r="541" spans="1:11">
      <c r="A541" s="121" t="str">
        <f t="shared" si="269"/>
        <v>AVRIL</v>
      </c>
      <c r="B541" s="128" t="s">
        <v>83</v>
      </c>
      <c r="C541" s="119">
        <f>+C518</f>
        <v>233614</v>
      </c>
      <c r="D541" s="122"/>
      <c r="E541" s="119">
        <f>+D518</f>
        <v>0</v>
      </c>
      <c r="F541" s="136"/>
      <c r="G541" s="136"/>
      <c r="H541" s="154">
        <f>+F518</f>
        <v>0</v>
      </c>
      <c r="I541" s="119">
        <f>+E518</f>
        <v>0</v>
      </c>
      <c r="J541" s="120">
        <f>+SUM(C541:G541)-(H541+I541)</f>
        <v>233614</v>
      </c>
      <c r="K541" s="143" t="b">
        <f t="shared" si="264"/>
        <v>1</v>
      </c>
    </row>
    <row r="542" spans="1:11">
      <c r="A542" s="121" t="str">
        <f t="shared" si="269"/>
        <v>AVRIL</v>
      </c>
      <c r="B542" s="128" t="s">
        <v>82</v>
      </c>
      <c r="C542" s="119">
        <f>+C519</f>
        <v>249769</v>
      </c>
      <c r="D542" s="122"/>
      <c r="E542" s="119">
        <f>+D519</f>
        <v>0</v>
      </c>
      <c r="F542" s="136"/>
      <c r="G542" s="136"/>
      <c r="H542" s="154">
        <f>+F519</f>
        <v>0</v>
      </c>
      <c r="I542" s="119">
        <f>+E519</f>
        <v>0</v>
      </c>
      <c r="J542" s="120">
        <f t="shared" ref="J542:J548" si="270">+SUM(C542:G542)-(H542+I542)</f>
        <v>249769</v>
      </c>
      <c r="K542" s="143" t="b">
        <f t="shared" si="264"/>
        <v>1</v>
      </c>
    </row>
    <row r="543" spans="1:11">
      <c r="A543" s="121" t="str">
        <f t="shared" si="269"/>
        <v>AVRIL</v>
      </c>
      <c r="B543" s="126" t="s">
        <v>141</v>
      </c>
      <c r="C543" s="32">
        <f>+C520</f>
        <v>166600</v>
      </c>
      <c r="D543" s="31"/>
      <c r="E543" s="32">
        <f>+D520</f>
        <v>150000</v>
      </c>
      <c r="F543" s="32"/>
      <c r="G543" s="103"/>
      <c r="H543" s="55">
        <f>+F520</f>
        <v>120000</v>
      </c>
      <c r="I543" s="32">
        <f>+E520</f>
        <v>141050</v>
      </c>
      <c r="J543" s="30">
        <f t="shared" si="270"/>
        <v>55550</v>
      </c>
      <c r="K543" s="143" t="b">
        <f t="shared" si="264"/>
        <v>1</v>
      </c>
    </row>
    <row r="544" spans="1:11">
      <c r="A544" s="121" t="str">
        <f t="shared" si="269"/>
        <v>AVRIL</v>
      </c>
      <c r="B544" s="126" t="s">
        <v>195</v>
      </c>
      <c r="C544" s="32">
        <f>+C521</f>
        <v>28005</v>
      </c>
      <c r="D544" s="31"/>
      <c r="E544" s="32">
        <f>+D521</f>
        <v>150000</v>
      </c>
      <c r="F544" s="32"/>
      <c r="G544" s="103"/>
      <c r="H544" s="55">
        <f>+F521</f>
        <v>15000</v>
      </c>
      <c r="I544" s="32">
        <f>+E521</f>
        <v>133000</v>
      </c>
      <c r="J544" s="30">
        <f t="shared" si="270"/>
        <v>30005</v>
      </c>
      <c r="K544" s="143" t="b">
        <f t="shared" si="264"/>
        <v>1</v>
      </c>
    </row>
    <row r="545" spans="1:16">
      <c r="A545" s="121" t="str">
        <f>A544</f>
        <v>AVRIL</v>
      </c>
      <c r="B545" s="126" t="s">
        <v>92</v>
      </c>
      <c r="C545" s="32">
        <f t="shared" ref="C545:C548" si="271">+C522</f>
        <v>18800</v>
      </c>
      <c r="D545" s="31"/>
      <c r="E545" s="32">
        <f t="shared" ref="E545:E548" si="272">+D522</f>
        <v>150000</v>
      </c>
      <c r="F545" s="32"/>
      <c r="G545" s="103"/>
      <c r="H545" s="55">
        <f t="shared" ref="H545:H548" si="273">+F522</f>
        <v>0</v>
      </c>
      <c r="I545" s="32">
        <f t="shared" ref="I545:I548" si="274">+E522</f>
        <v>148000</v>
      </c>
      <c r="J545" s="30">
        <f t="shared" si="270"/>
        <v>20800</v>
      </c>
      <c r="K545" s="143" t="b">
        <f t="shared" si="264"/>
        <v>1</v>
      </c>
    </row>
    <row r="546" spans="1:16">
      <c r="A546" s="121" t="str">
        <f t="shared" si="269"/>
        <v>AVRIL</v>
      </c>
      <c r="B546" s="126" t="s">
        <v>28</v>
      </c>
      <c r="C546" s="32">
        <f t="shared" si="271"/>
        <v>236000</v>
      </c>
      <c r="D546" s="31"/>
      <c r="E546" s="32">
        <f t="shared" si="272"/>
        <v>270000</v>
      </c>
      <c r="F546" s="32"/>
      <c r="G546" s="103"/>
      <c r="H546" s="55">
        <f t="shared" si="273"/>
        <v>106700</v>
      </c>
      <c r="I546" s="32">
        <f t="shared" si="274"/>
        <v>388300</v>
      </c>
      <c r="J546" s="30">
        <f t="shared" si="270"/>
        <v>11000</v>
      </c>
      <c r="K546" s="143" t="b">
        <f t="shared" si="264"/>
        <v>1</v>
      </c>
    </row>
    <row r="547" spans="1:16">
      <c r="A547" s="121" t="str">
        <f t="shared" si="269"/>
        <v>AVRIL</v>
      </c>
      <c r="B547" s="127" t="s">
        <v>263</v>
      </c>
      <c r="C547" s="32">
        <f t="shared" si="271"/>
        <v>311700</v>
      </c>
      <c r="D547" s="118"/>
      <c r="E547" s="32">
        <f t="shared" si="272"/>
        <v>30000</v>
      </c>
      <c r="F547" s="51"/>
      <c r="G547" s="137"/>
      <c r="H547" s="55">
        <f t="shared" si="273"/>
        <v>35000</v>
      </c>
      <c r="I547" s="32">
        <f t="shared" si="274"/>
        <v>133000</v>
      </c>
      <c r="J547" s="30">
        <f t="shared" si="270"/>
        <v>173700</v>
      </c>
      <c r="K547" s="143" t="b">
        <f t="shared" si="264"/>
        <v>1</v>
      </c>
    </row>
    <row r="548" spans="1:16">
      <c r="A548" s="121" t="str">
        <f t="shared" si="269"/>
        <v>AVRIL</v>
      </c>
      <c r="B548" s="127" t="s">
        <v>111</v>
      </c>
      <c r="C548" s="32">
        <f t="shared" si="271"/>
        <v>16676</v>
      </c>
      <c r="D548" s="118"/>
      <c r="E548" s="32">
        <f t="shared" si="272"/>
        <v>132000</v>
      </c>
      <c r="F548" s="51"/>
      <c r="G548" s="137"/>
      <c r="H548" s="55">
        <f t="shared" si="273"/>
        <v>0</v>
      </c>
      <c r="I548" s="32">
        <f t="shared" si="274"/>
        <v>124000</v>
      </c>
      <c r="J548" s="30">
        <f t="shared" si="270"/>
        <v>24676</v>
      </c>
      <c r="K548" s="143" t="b">
        <f t="shared" si="264"/>
        <v>1</v>
      </c>
    </row>
    <row r="549" spans="1:16">
      <c r="A549" s="34" t="s">
        <v>59</v>
      </c>
      <c r="B549" s="35"/>
      <c r="C549" s="35"/>
      <c r="D549" s="35"/>
      <c r="E549" s="35"/>
      <c r="F549" s="35"/>
      <c r="G549" s="35"/>
      <c r="H549" s="35"/>
      <c r="I549" s="35"/>
      <c r="J549" s="36"/>
      <c r="K549" s="142"/>
    </row>
    <row r="550" spans="1:16">
      <c r="A550" s="121" t="str">
        <f>A548</f>
        <v>AVRIL</v>
      </c>
      <c r="B550" s="37" t="s">
        <v>60</v>
      </c>
      <c r="C550" s="38">
        <f>+C513</f>
        <v>410707</v>
      </c>
      <c r="D550" s="49"/>
      <c r="E550" s="49">
        <f>D513</f>
        <v>6276700</v>
      </c>
      <c r="F550" s="49"/>
      <c r="G550" s="124"/>
      <c r="H550" s="51">
        <f>+F513</f>
        <v>1508900</v>
      </c>
      <c r="I550" s="125">
        <f>+E513</f>
        <v>1365190</v>
      </c>
      <c r="J550" s="30">
        <f>+SUM(C550:G550)-(H550+I550)</f>
        <v>3813317</v>
      </c>
      <c r="K550" s="143" t="b">
        <f>J550=I513</f>
        <v>1</v>
      </c>
    </row>
    <row r="551" spans="1:16">
      <c r="A551" s="43" t="s">
        <v>61</v>
      </c>
      <c r="B551" s="24"/>
      <c r="C551" s="35"/>
      <c r="D551" s="24"/>
      <c r="E551" s="24"/>
      <c r="F551" s="24"/>
      <c r="G551" s="24"/>
      <c r="H551" s="24"/>
      <c r="I551" s="24"/>
      <c r="J551" s="36"/>
      <c r="K551" s="142"/>
    </row>
    <row r="552" spans="1:16">
      <c r="A552" s="121" t="str">
        <f>+A550</f>
        <v>AVRIL</v>
      </c>
      <c r="B552" s="37" t="s">
        <v>23</v>
      </c>
      <c r="C552" s="124">
        <f>+C511</f>
        <v>19719835</v>
      </c>
      <c r="D552" s="131">
        <f>+G511</f>
        <v>0</v>
      </c>
      <c r="E552" s="49"/>
      <c r="F552" s="49"/>
      <c r="G552" s="49"/>
      <c r="H552" s="51">
        <f>+F511</f>
        <v>2000000</v>
      </c>
      <c r="I552" s="53">
        <f>+E511</f>
        <v>433345</v>
      </c>
      <c r="J552" s="30">
        <f>+SUM(C552:G552)-(H552+I552)</f>
        <v>17286490</v>
      </c>
      <c r="K552" s="143" t="b">
        <f>+J552=I511</f>
        <v>1</v>
      </c>
    </row>
    <row r="553" spans="1:16">
      <c r="A553" s="121" t="str">
        <f t="shared" ref="A553" si="275">+A552</f>
        <v>AVRIL</v>
      </c>
      <c r="B553" s="37" t="s">
        <v>63</v>
      </c>
      <c r="C553" s="124">
        <f>+C512</f>
        <v>14616884</v>
      </c>
      <c r="D553" s="49">
        <f>+G512</f>
        <v>0</v>
      </c>
      <c r="E553" s="48"/>
      <c r="F553" s="48"/>
      <c r="G553" s="48"/>
      <c r="H553" s="32">
        <f>+F512</f>
        <v>4000000</v>
      </c>
      <c r="I553" s="50">
        <f>+E512</f>
        <v>5414733</v>
      </c>
      <c r="J553" s="30">
        <f>SUM(C553:G553)-(H553+I553)</f>
        <v>5202151</v>
      </c>
      <c r="K553" s="143" t="b">
        <f>+J553=I512</f>
        <v>1</v>
      </c>
    </row>
    <row r="554" spans="1:16" ht="15.75">
      <c r="C554" s="140">
        <f>SUM(C537:C553)</f>
        <v>36364485</v>
      </c>
      <c r="I554" s="139">
        <f>SUM(I537:I553)</f>
        <v>9121618</v>
      </c>
      <c r="J554" s="104">
        <f>+SUM(J537:J553)</f>
        <v>27242867</v>
      </c>
      <c r="K554" s="5" t="b">
        <f>J554=I526</f>
        <v>1</v>
      </c>
    </row>
    <row r="555" spans="1:16" ht="15.75">
      <c r="C555" s="140"/>
      <c r="I555" s="139"/>
      <c r="J555" s="104"/>
    </row>
    <row r="556" spans="1:16" ht="15.75">
      <c r="A556" s="157"/>
      <c r="B556" s="157"/>
      <c r="C556" s="158"/>
      <c r="D556" s="157"/>
      <c r="E556" s="157"/>
      <c r="F556" s="157"/>
      <c r="G556" s="157"/>
      <c r="H556" s="157"/>
      <c r="I556" s="159"/>
      <c r="J556" s="160"/>
      <c r="K556" s="157"/>
      <c r="L556" s="161"/>
      <c r="M556" s="161"/>
      <c r="N556" s="161"/>
      <c r="O556" s="161"/>
      <c r="P556" s="157"/>
    </row>
    <row r="558" spans="1:16" ht="15.75">
      <c r="A558" s="6" t="s">
        <v>35</v>
      </c>
      <c r="B558" s="6" t="s">
        <v>1</v>
      </c>
      <c r="C558" s="6">
        <v>44986</v>
      </c>
      <c r="D558" s="7" t="s">
        <v>36</v>
      </c>
      <c r="E558" s="7" t="s">
        <v>37</v>
      </c>
      <c r="F558" s="7" t="s">
        <v>38</v>
      </c>
      <c r="G558" s="7" t="s">
        <v>39</v>
      </c>
      <c r="H558" s="6">
        <v>45016</v>
      </c>
      <c r="I558" s="7" t="s">
        <v>40</v>
      </c>
      <c r="K558" s="45"/>
      <c r="L558" s="45" t="s">
        <v>41</v>
      </c>
      <c r="M558" s="45" t="s">
        <v>42</v>
      </c>
      <c r="N558" s="45" t="s">
        <v>43</v>
      </c>
      <c r="O558" s="45" t="s">
        <v>44</v>
      </c>
    </row>
    <row r="559" spans="1:16" ht="16.5">
      <c r="A559" s="58" t="str">
        <f>K559</f>
        <v>BCI</v>
      </c>
      <c r="B559" s="59" t="s">
        <v>45</v>
      </c>
      <c r="C559" s="61">
        <v>4918207</v>
      </c>
      <c r="D559" s="61">
        <f>+L559</f>
        <v>0</v>
      </c>
      <c r="E559" s="61">
        <f>+N559</f>
        <v>693345</v>
      </c>
      <c r="F559" s="61">
        <f>+M559</f>
        <v>2000000</v>
      </c>
      <c r="G559" s="61">
        <f t="shared" ref="G559:G573" si="276">+O559</f>
        <v>17494973</v>
      </c>
      <c r="H559" s="61">
        <v>19719835</v>
      </c>
      <c r="I559" s="61">
        <f>+C559+D559-E559-F559+G559</f>
        <v>19719835</v>
      </c>
      <c r="J559" s="9">
        <f>I559-H559</f>
        <v>0</v>
      </c>
      <c r="K559" s="45" t="s">
        <v>23</v>
      </c>
      <c r="L559" s="178"/>
      <c r="M559" s="178">
        <v>2000000</v>
      </c>
      <c r="N559" s="178">
        <v>693345</v>
      </c>
      <c r="O559" s="178">
        <v>17494973</v>
      </c>
    </row>
    <row r="560" spans="1:16" ht="16.5">
      <c r="A560" s="58" t="str">
        <f t="shared" ref="A560:A573" si="277">K560</f>
        <v>BCI-Sous Compte</v>
      </c>
      <c r="B560" s="59" t="s">
        <v>45</v>
      </c>
      <c r="C560" s="61">
        <v>2231034</v>
      </c>
      <c r="D560" s="61">
        <f t="shared" ref="D560:D571" si="278">+L560</f>
        <v>0</v>
      </c>
      <c r="E560" s="61">
        <f t="shared" ref="E560:E565" si="279">+N560</f>
        <v>2724801</v>
      </c>
      <c r="F560" s="61">
        <f t="shared" ref="F560:F568" si="280">+M560</f>
        <v>4000000</v>
      </c>
      <c r="G560" s="61">
        <f t="shared" si="276"/>
        <v>19110651</v>
      </c>
      <c r="H560" s="61">
        <v>14616884</v>
      </c>
      <c r="I560" s="61">
        <f>+C560+D560-E560-F560+G560</f>
        <v>14616884</v>
      </c>
      <c r="J560" s="9">
        <f t="shared" ref="J560:J567" si="281">I560-H560</f>
        <v>0</v>
      </c>
      <c r="K560" s="45" t="s">
        <v>146</v>
      </c>
      <c r="L560" s="178"/>
      <c r="M560" s="178">
        <v>4000000</v>
      </c>
      <c r="N560" s="178">
        <v>2724801</v>
      </c>
      <c r="O560" s="178">
        <v>19110651</v>
      </c>
    </row>
    <row r="561" spans="1:15" ht="16.5">
      <c r="A561" s="58" t="str">
        <f t="shared" si="277"/>
        <v>Caisse</v>
      </c>
      <c r="B561" s="59" t="s">
        <v>24</v>
      </c>
      <c r="C561" s="61">
        <v>925495</v>
      </c>
      <c r="D561" s="61">
        <f t="shared" si="278"/>
        <v>6008000</v>
      </c>
      <c r="E561" s="61">
        <f t="shared" si="279"/>
        <v>2280788</v>
      </c>
      <c r="F561" s="61">
        <f t="shared" si="280"/>
        <v>4242000</v>
      </c>
      <c r="G561" s="61">
        <f t="shared" si="276"/>
        <v>0</v>
      </c>
      <c r="H561" s="61">
        <v>410707</v>
      </c>
      <c r="I561" s="61">
        <f>+C561+D561-E561-F561+G561</f>
        <v>410707</v>
      </c>
      <c r="J561" s="101">
        <f t="shared" si="281"/>
        <v>0</v>
      </c>
      <c r="K561" s="45" t="s">
        <v>24</v>
      </c>
      <c r="L561" s="178">
        <v>6008000</v>
      </c>
      <c r="M561" s="178">
        <v>4242000</v>
      </c>
      <c r="N561" s="178">
        <v>2280788</v>
      </c>
      <c r="O561" s="178"/>
    </row>
    <row r="562" spans="1:15" ht="16.5">
      <c r="A562" s="58" t="str">
        <f t="shared" si="277"/>
        <v>Crépin</v>
      </c>
      <c r="B562" s="59" t="s">
        <v>152</v>
      </c>
      <c r="C562" s="61">
        <v>46045</v>
      </c>
      <c r="D562" s="61">
        <f t="shared" si="278"/>
        <v>1304000</v>
      </c>
      <c r="E562" s="61">
        <f t="shared" si="279"/>
        <v>1144025</v>
      </c>
      <c r="F562" s="61">
        <f t="shared" si="280"/>
        <v>0</v>
      </c>
      <c r="G562" s="61">
        <f t="shared" si="276"/>
        <v>0</v>
      </c>
      <c r="H562" s="61">
        <v>206020</v>
      </c>
      <c r="I562" s="61">
        <f>+C562+D562-E562-F562+G562</f>
        <v>206020</v>
      </c>
      <c r="J562" s="9">
        <f t="shared" si="281"/>
        <v>0</v>
      </c>
      <c r="K562" s="45" t="s">
        <v>46</v>
      </c>
      <c r="L562" s="178">
        <v>1304000</v>
      </c>
      <c r="M562" s="178">
        <v>0</v>
      </c>
      <c r="N562" s="178">
        <v>1144025</v>
      </c>
      <c r="O562" s="178"/>
    </row>
    <row r="563" spans="1:15" ht="16.5">
      <c r="A563" s="58" t="str">
        <f t="shared" si="277"/>
        <v>D58</v>
      </c>
      <c r="B563" s="59" t="s">
        <v>4</v>
      </c>
      <c r="C563" s="61">
        <v>107500</v>
      </c>
      <c r="D563" s="61">
        <f t="shared" si="278"/>
        <v>692000</v>
      </c>
      <c r="E563" s="61">
        <f t="shared" si="279"/>
        <v>694400</v>
      </c>
      <c r="F563" s="61">
        <f t="shared" si="280"/>
        <v>0</v>
      </c>
      <c r="G563" s="61">
        <f t="shared" si="276"/>
        <v>0</v>
      </c>
      <c r="H563" s="61">
        <v>105100</v>
      </c>
      <c r="I563" s="61">
        <f>+C563+D563-E563-F563+G563</f>
        <v>105100</v>
      </c>
      <c r="J563" s="9">
        <f t="shared" si="281"/>
        <v>0</v>
      </c>
      <c r="K563" s="45" t="s">
        <v>264</v>
      </c>
      <c r="L563" s="178">
        <v>692000</v>
      </c>
      <c r="M563" s="178">
        <v>0</v>
      </c>
      <c r="N563" s="178">
        <v>694400</v>
      </c>
      <c r="O563" s="178"/>
    </row>
    <row r="564" spans="1:15" ht="16.5">
      <c r="A564" s="58" t="str">
        <f t="shared" si="277"/>
        <v>Donald</v>
      </c>
      <c r="B564" s="59" t="s">
        <v>152</v>
      </c>
      <c r="C564" s="61">
        <v>8650</v>
      </c>
      <c r="D564" s="61">
        <f t="shared" si="278"/>
        <v>130000</v>
      </c>
      <c r="E564" s="61">
        <f t="shared" si="279"/>
        <v>119300</v>
      </c>
      <c r="F564" s="61">
        <f t="shared" si="280"/>
        <v>0</v>
      </c>
      <c r="G564" s="61">
        <f t="shared" si="276"/>
        <v>0</v>
      </c>
      <c r="H564" s="61">
        <v>19350</v>
      </c>
      <c r="I564" s="61">
        <f t="shared" ref="I564:I565" si="282">+C564+D564-E564-F564+G564</f>
        <v>19350</v>
      </c>
      <c r="J564" s="9">
        <f t="shared" si="281"/>
        <v>0</v>
      </c>
      <c r="K564" s="45" t="s">
        <v>251</v>
      </c>
      <c r="L564" s="178">
        <v>130000</v>
      </c>
      <c r="M564" s="178">
        <v>0</v>
      </c>
      <c r="N564" s="178">
        <v>119300</v>
      </c>
      <c r="O564" s="178"/>
    </row>
    <row r="565" spans="1:15" ht="16.5">
      <c r="A565" s="58" t="str">
        <f t="shared" si="277"/>
        <v>Evariste</v>
      </c>
      <c r="B565" s="59" t="s">
        <v>153</v>
      </c>
      <c r="C565" s="61">
        <v>18325</v>
      </c>
      <c r="D565" s="61">
        <f t="shared" si="278"/>
        <v>164000</v>
      </c>
      <c r="E565" s="61">
        <f t="shared" si="279"/>
        <v>156900</v>
      </c>
      <c r="F565" s="61">
        <f t="shared" si="280"/>
        <v>0</v>
      </c>
      <c r="G565" s="61">
        <f t="shared" si="276"/>
        <v>0</v>
      </c>
      <c r="H565" s="61">
        <v>25425</v>
      </c>
      <c r="I565" s="61">
        <f t="shared" si="282"/>
        <v>25425</v>
      </c>
      <c r="J565" s="9">
        <f t="shared" si="281"/>
        <v>0</v>
      </c>
      <c r="K565" s="45" t="s">
        <v>30</v>
      </c>
      <c r="L565" s="178">
        <v>164000</v>
      </c>
      <c r="M565" s="178">
        <v>0</v>
      </c>
      <c r="N565" s="178">
        <v>156900</v>
      </c>
      <c r="O565" s="178"/>
    </row>
    <row r="566" spans="1:15" ht="16.5">
      <c r="A566" s="58" t="str">
        <f t="shared" si="277"/>
        <v>I55S</v>
      </c>
      <c r="B566" s="115" t="s">
        <v>4</v>
      </c>
      <c r="C566" s="117">
        <v>233614</v>
      </c>
      <c r="D566" s="117">
        <f t="shared" si="278"/>
        <v>0</v>
      </c>
      <c r="E566" s="117">
        <f>+N566</f>
        <v>0</v>
      </c>
      <c r="F566" s="117">
        <f t="shared" si="280"/>
        <v>0</v>
      </c>
      <c r="G566" s="117">
        <f t="shared" si="276"/>
        <v>0</v>
      </c>
      <c r="H566" s="117">
        <v>233614</v>
      </c>
      <c r="I566" s="117">
        <f>+C566+D566-E566-F566+G566</f>
        <v>233614</v>
      </c>
      <c r="J566" s="9">
        <f t="shared" si="281"/>
        <v>0</v>
      </c>
      <c r="K566" s="45" t="s">
        <v>83</v>
      </c>
      <c r="L566" s="178"/>
      <c r="M566" s="178"/>
      <c r="N566" s="178"/>
      <c r="O566" s="178"/>
    </row>
    <row r="567" spans="1:15" ht="16.5">
      <c r="A567" s="58" t="str">
        <f t="shared" si="277"/>
        <v>I73X</v>
      </c>
      <c r="B567" s="115" t="s">
        <v>4</v>
      </c>
      <c r="C567" s="117">
        <v>249769</v>
      </c>
      <c r="D567" s="117">
        <f t="shared" si="278"/>
        <v>0</v>
      </c>
      <c r="E567" s="117">
        <f>+N567</f>
        <v>0</v>
      </c>
      <c r="F567" s="117">
        <f t="shared" si="280"/>
        <v>0</v>
      </c>
      <c r="G567" s="117">
        <f t="shared" si="276"/>
        <v>0</v>
      </c>
      <c r="H567" s="117">
        <v>249769</v>
      </c>
      <c r="I567" s="117">
        <f t="shared" ref="I567:I571" si="283">+C567+D567-E567-F567+G567</f>
        <v>249769</v>
      </c>
      <c r="J567" s="9">
        <f t="shared" si="281"/>
        <v>0</v>
      </c>
      <c r="K567" s="45" t="s">
        <v>82</v>
      </c>
      <c r="L567" s="178"/>
      <c r="M567" s="178"/>
      <c r="N567" s="178"/>
      <c r="O567" s="178"/>
    </row>
    <row r="568" spans="1:15" ht="16.5">
      <c r="A568" s="58" t="str">
        <f t="shared" si="277"/>
        <v>Grace</v>
      </c>
      <c r="B568" s="59" t="s">
        <v>2</v>
      </c>
      <c r="C568" s="181">
        <v>11250</v>
      </c>
      <c r="D568" s="61">
        <f t="shared" si="278"/>
        <v>363000</v>
      </c>
      <c r="E568" s="61">
        <f t="shared" ref="E568" si="284">+N568</f>
        <v>182650</v>
      </c>
      <c r="F568" s="61">
        <f t="shared" si="280"/>
        <v>25000</v>
      </c>
      <c r="G568" s="61">
        <f t="shared" si="276"/>
        <v>0</v>
      </c>
      <c r="H568" s="181">
        <v>166600</v>
      </c>
      <c r="I568" s="181">
        <f t="shared" si="283"/>
        <v>166600</v>
      </c>
      <c r="J568" s="182">
        <f>I568-H568</f>
        <v>0</v>
      </c>
      <c r="K568" s="183" t="s">
        <v>141</v>
      </c>
      <c r="L568" s="178">
        <v>363000</v>
      </c>
      <c r="M568" s="178">
        <v>25000</v>
      </c>
      <c r="N568" s="178">
        <v>182650</v>
      </c>
      <c r="O568" s="178"/>
    </row>
    <row r="569" spans="1:15" ht="16.5">
      <c r="A569" s="58" t="str">
        <f t="shared" si="277"/>
        <v>Hurielle</v>
      </c>
      <c r="B569" s="97" t="s">
        <v>152</v>
      </c>
      <c r="C569" s="61">
        <v>39355</v>
      </c>
      <c r="D569" s="61">
        <f t="shared" si="278"/>
        <v>185000</v>
      </c>
      <c r="E569" s="61">
        <f>+N569</f>
        <v>188350</v>
      </c>
      <c r="F569" s="61">
        <f>+M569</f>
        <v>8000</v>
      </c>
      <c r="G569" s="61">
        <f t="shared" si="276"/>
        <v>0</v>
      </c>
      <c r="H569" s="61">
        <v>28005</v>
      </c>
      <c r="I569" s="61">
        <f t="shared" si="283"/>
        <v>28005</v>
      </c>
      <c r="J569" s="9">
        <f t="shared" ref="J569" si="285">I569-H569</f>
        <v>0</v>
      </c>
      <c r="K569" s="45" t="s">
        <v>195</v>
      </c>
      <c r="L569" s="178">
        <v>185000</v>
      </c>
      <c r="M569" s="178">
        <v>8000</v>
      </c>
      <c r="N569" s="178">
        <v>188350</v>
      </c>
      <c r="O569" s="178"/>
    </row>
    <row r="570" spans="1:15" ht="16.5">
      <c r="A570" s="58" t="str">
        <f t="shared" si="277"/>
        <v>Merveille</v>
      </c>
      <c r="B570" s="59" t="s">
        <v>2</v>
      </c>
      <c r="C570" s="181">
        <v>14300</v>
      </c>
      <c r="D570" s="61">
        <f t="shared" si="278"/>
        <v>35000</v>
      </c>
      <c r="E570" s="61">
        <f t="shared" ref="E570:E573" si="286">+N570</f>
        <v>30500</v>
      </c>
      <c r="F570" s="61">
        <f t="shared" ref="F570:F573" si="287">+M570</f>
        <v>0</v>
      </c>
      <c r="G570" s="61">
        <f t="shared" si="276"/>
        <v>0</v>
      </c>
      <c r="H570" s="181">
        <v>18800</v>
      </c>
      <c r="I570" s="181">
        <f t="shared" si="283"/>
        <v>18800</v>
      </c>
      <c r="J570" s="182">
        <f>I570-H570</f>
        <v>0</v>
      </c>
      <c r="K570" s="183" t="s">
        <v>92</v>
      </c>
      <c r="L570" s="178">
        <v>35000</v>
      </c>
      <c r="M570" s="178">
        <v>0</v>
      </c>
      <c r="N570" s="178">
        <v>30500</v>
      </c>
      <c r="O570" s="178"/>
    </row>
    <row r="571" spans="1:15" ht="16.5">
      <c r="A571" s="58" t="str">
        <f t="shared" si="277"/>
        <v>P29</v>
      </c>
      <c r="B571" s="97" t="s">
        <v>4</v>
      </c>
      <c r="C571" s="61">
        <v>100600</v>
      </c>
      <c r="D571" s="61">
        <f t="shared" si="278"/>
        <v>589000</v>
      </c>
      <c r="E571" s="61">
        <f t="shared" si="286"/>
        <v>453600</v>
      </c>
      <c r="F571" s="61">
        <f t="shared" si="287"/>
        <v>0</v>
      </c>
      <c r="G571" s="61">
        <f t="shared" si="276"/>
        <v>0</v>
      </c>
      <c r="H571" s="61">
        <v>236000</v>
      </c>
      <c r="I571" s="61">
        <f t="shared" si="283"/>
        <v>236000</v>
      </c>
      <c r="J571" s="9">
        <f t="shared" ref="J571:J572" si="288">I571-H571</f>
        <v>0</v>
      </c>
      <c r="K571" s="45" t="s">
        <v>28</v>
      </c>
      <c r="L571" s="178">
        <v>589000</v>
      </c>
      <c r="M571" s="178">
        <v>0</v>
      </c>
      <c r="N571" s="178">
        <v>453600</v>
      </c>
      <c r="O571" s="178"/>
    </row>
    <row r="572" spans="1:15" ht="16.5">
      <c r="A572" s="58" t="str">
        <f t="shared" si="277"/>
        <v>T73</v>
      </c>
      <c r="B572" s="59" t="s">
        <v>4</v>
      </c>
      <c r="C572" s="61">
        <v>208300</v>
      </c>
      <c r="D572" s="61">
        <f>+L572</f>
        <v>805000</v>
      </c>
      <c r="E572" s="61">
        <f t="shared" si="286"/>
        <v>701600</v>
      </c>
      <c r="F572" s="61">
        <f t="shared" si="287"/>
        <v>0</v>
      </c>
      <c r="G572" s="61">
        <f t="shared" si="276"/>
        <v>0</v>
      </c>
      <c r="H572" s="61">
        <v>311700</v>
      </c>
      <c r="I572" s="61">
        <f>+C572+D572-E572-F572+G572</f>
        <v>311700</v>
      </c>
      <c r="J572" s="9">
        <f t="shared" si="288"/>
        <v>0</v>
      </c>
      <c r="K572" s="45" t="s">
        <v>263</v>
      </c>
      <c r="L572" s="178">
        <v>805000</v>
      </c>
      <c r="M572" s="178">
        <v>0</v>
      </c>
      <c r="N572" s="178">
        <v>701600</v>
      </c>
      <c r="O572" s="178"/>
    </row>
    <row r="573" spans="1:15" ht="16.5">
      <c r="A573" s="58" t="str">
        <f t="shared" si="277"/>
        <v>Tiffany</v>
      </c>
      <c r="B573" s="59" t="s">
        <v>2</v>
      </c>
      <c r="C573" s="61">
        <v>26676</v>
      </c>
      <c r="D573" s="61">
        <f t="shared" ref="D573" si="289">+L573</f>
        <v>0</v>
      </c>
      <c r="E573" s="61">
        <f t="shared" si="286"/>
        <v>10000</v>
      </c>
      <c r="F573" s="61">
        <f t="shared" si="287"/>
        <v>0</v>
      </c>
      <c r="G573" s="61">
        <f t="shared" si="276"/>
        <v>0</v>
      </c>
      <c r="H573" s="61">
        <v>16676</v>
      </c>
      <c r="I573" s="61">
        <f>+C573+D573-E573-F573+G573</f>
        <v>16676</v>
      </c>
      <c r="J573" s="9">
        <f>I573-H573</f>
        <v>0</v>
      </c>
      <c r="K573" s="45" t="s">
        <v>111</v>
      </c>
      <c r="L573" s="178">
        <v>0</v>
      </c>
      <c r="M573" s="178">
        <v>0</v>
      </c>
      <c r="N573" s="178">
        <v>10000</v>
      </c>
      <c r="O573" s="178"/>
    </row>
    <row r="574" spans="1:15" ht="16.5">
      <c r="A574" s="10" t="s">
        <v>49</v>
      </c>
      <c r="B574" s="11"/>
      <c r="C574" s="12">
        <f t="shared" ref="C574:I574" si="290">SUM(C559:C573)</f>
        <v>9139120</v>
      </c>
      <c r="D574" s="57">
        <f t="shared" si="290"/>
        <v>10275000</v>
      </c>
      <c r="E574" s="57">
        <f t="shared" si="290"/>
        <v>9380259</v>
      </c>
      <c r="F574" s="57">
        <f t="shared" si="290"/>
        <v>10275000</v>
      </c>
      <c r="G574" s="57">
        <f t="shared" si="290"/>
        <v>36605624</v>
      </c>
      <c r="H574" s="57">
        <f t="shared" si="290"/>
        <v>36364485</v>
      </c>
      <c r="I574" s="57">
        <f t="shared" si="290"/>
        <v>36364485</v>
      </c>
      <c r="J574" s="9">
        <f>I574-H574</f>
        <v>0</v>
      </c>
      <c r="K574" s="3"/>
      <c r="L574" s="47">
        <f>+SUM(L559:L573)</f>
        <v>10275000</v>
      </c>
      <c r="M574" s="47">
        <f>+SUM(M559:M573)</f>
        <v>10275000</v>
      </c>
      <c r="N574" s="47">
        <f>+SUM(N559:N573)</f>
        <v>9380259</v>
      </c>
      <c r="O574" s="47">
        <f>+SUM(O559:O573)</f>
        <v>36605624</v>
      </c>
    </row>
    <row r="575" spans="1:15" ht="16.5">
      <c r="A575" s="10"/>
      <c r="B575" s="11"/>
      <c r="C575" s="12"/>
      <c r="D575" s="13"/>
      <c r="E575" s="12"/>
      <c r="F575" s="13"/>
      <c r="G575" s="12"/>
      <c r="H575" s="12"/>
      <c r="I575" s="133" t="b">
        <f>I574=D577</f>
        <v>1</v>
      </c>
      <c r="J575" s="9">
        <f>H574-I574</f>
        <v>0</v>
      </c>
      <c r="L575" s="5"/>
      <c r="M575" s="5"/>
      <c r="N575" s="5"/>
      <c r="O575" s="5"/>
    </row>
    <row r="576" spans="1:15" ht="16.5">
      <c r="A576" s="10" t="s">
        <v>275</v>
      </c>
      <c r="B576" s="11" t="s">
        <v>188</v>
      </c>
      <c r="C576" s="12" t="s">
        <v>276</v>
      </c>
      <c r="D576" s="12" t="s">
        <v>277</v>
      </c>
      <c r="E576" s="12" t="s">
        <v>50</v>
      </c>
      <c r="F576" s="12"/>
      <c r="G576" s="12">
        <f>+D574-F574</f>
        <v>0</v>
      </c>
      <c r="H576" s="12"/>
      <c r="I576" s="186"/>
    </row>
    <row r="577" spans="1:11" ht="16.5">
      <c r="A577" s="14">
        <f>C574</f>
        <v>9139120</v>
      </c>
      <c r="B577" s="15">
        <f>G574</f>
        <v>36605624</v>
      </c>
      <c r="C577" s="12">
        <f>E574</f>
        <v>9380259</v>
      </c>
      <c r="D577" s="12">
        <f>A577+B577-C577</f>
        <v>36364485</v>
      </c>
      <c r="E577" s="13">
        <f>I574-D577</f>
        <v>0</v>
      </c>
      <c r="F577" s="12"/>
      <c r="G577" s="12"/>
      <c r="H577" s="12"/>
      <c r="I577" s="12"/>
    </row>
    <row r="578" spans="1:11" ht="16.5">
      <c r="A578" s="14"/>
      <c r="B578" s="15"/>
      <c r="C578" s="12"/>
      <c r="D578" s="12"/>
      <c r="E578" s="13"/>
      <c r="F578" s="12"/>
      <c r="G578" s="12"/>
      <c r="H578" s="12"/>
      <c r="I578" s="12"/>
    </row>
    <row r="579" spans="1:11">
      <c r="A579" s="16" t="s">
        <v>51</v>
      </c>
      <c r="B579" s="16"/>
      <c r="C579" s="16"/>
      <c r="D579" s="17"/>
      <c r="E579" s="17"/>
      <c r="F579" s="17"/>
      <c r="G579" s="17"/>
      <c r="H579" s="17"/>
      <c r="I579" s="17"/>
    </row>
    <row r="580" spans="1:11">
      <c r="A580" s="18" t="s">
        <v>278</v>
      </c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1">
      <c r="A581" s="19"/>
      <c r="B581" s="17"/>
      <c r="C581" s="20"/>
      <c r="D581" s="20"/>
      <c r="E581" s="20"/>
      <c r="F581" s="20"/>
      <c r="G581" s="20"/>
      <c r="H581" s="17"/>
      <c r="I581" s="17"/>
    </row>
    <row r="582" spans="1:11">
      <c r="A582" s="166" t="s">
        <v>52</v>
      </c>
      <c r="B582" s="168" t="s">
        <v>53</v>
      </c>
      <c r="C582" s="170" t="s">
        <v>279</v>
      </c>
      <c r="D582" s="171" t="s">
        <v>54</v>
      </c>
      <c r="E582" s="172"/>
      <c r="F582" s="172"/>
      <c r="G582" s="173"/>
      <c r="H582" s="174" t="s">
        <v>55</v>
      </c>
      <c r="I582" s="162" t="s">
        <v>56</v>
      </c>
      <c r="J582" s="185"/>
    </row>
    <row r="583" spans="1:11" ht="25.5">
      <c r="A583" s="167"/>
      <c r="B583" s="169"/>
      <c r="C583" s="22"/>
      <c r="D583" s="21" t="s">
        <v>23</v>
      </c>
      <c r="E583" s="21" t="s">
        <v>24</v>
      </c>
      <c r="F583" s="22" t="s">
        <v>121</v>
      </c>
      <c r="G583" s="21" t="s">
        <v>57</v>
      </c>
      <c r="H583" s="175"/>
      <c r="I583" s="163"/>
      <c r="J583" s="165" t="s">
        <v>280</v>
      </c>
      <c r="K583" s="142"/>
    </row>
    <row r="584" spans="1:11">
      <c r="A584" s="23"/>
      <c r="B584" s="24" t="s">
        <v>58</v>
      </c>
      <c r="C584" s="25"/>
      <c r="D584" s="25"/>
      <c r="E584" s="25"/>
      <c r="F584" s="25"/>
      <c r="G584" s="25"/>
      <c r="H584" s="25"/>
      <c r="I584" s="26"/>
      <c r="J584" s="165"/>
      <c r="K584" s="142"/>
    </row>
    <row r="585" spans="1:11">
      <c r="A585" s="121" t="s">
        <v>118</v>
      </c>
      <c r="B585" s="126" t="s">
        <v>46</v>
      </c>
      <c r="C585" s="32">
        <f>+C562</f>
        <v>46045</v>
      </c>
      <c r="D585" s="31"/>
      <c r="E585" s="32">
        <f>+D562</f>
        <v>1304000</v>
      </c>
      <c r="F585" s="32"/>
      <c r="G585" s="32"/>
      <c r="H585" s="55">
        <f>+F562</f>
        <v>0</v>
      </c>
      <c r="I585" s="32">
        <f>+E562</f>
        <v>1144025</v>
      </c>
      <c r="J585" s="30">
        <f t="shared" ref="J585:J588" si="291">+SUM(C585:G585)-(H585+I585)</f>
        <v>206020</v>
      </c>
      <c r="K585" s="143" t="b">
        <f t="shared" ref="K585:K596" si="292">J585=I562</f>
        <v>1</v>
      </c>
    </row>
    <row r="586" spans="1:11">
      <c r="A586" s="121" t="str">
        <f>+A585</f>
        <v>MARS</v>
      </c>
      <c r="B586" s="126" t="s">
        <v>264</v>
      </c>
      <c r="C586" s="32">
        <f t="shared" ref="C586:C588" si="293">+C563</f>
        <v>107500</v>
      </c>
      <c r="D586" s="31"/>
      <c r="E586" s="32">
        <f t="shared" ref="E586:E588" si="294">+D563</f>
        <v>692000</v>
      </c>
      <c r="F586" s="32"/>
      <c r="G586" s="32"/>
      <c r="H586" s="55">
        <f t="shared" ref="H586:H588" si="295">+F563</f>
        <v>0</v>
      </c>
      <c r="I586" s="32">
        <f t="shared" ref="I586:I588" si="296">+E563</f>
        <v>694400</v>
      </c>
      <c r="J586" s="30">
        <f t="shared" si="291"/>
        <v>105100</v>
      </c>
      <c r="K586" s="143" t="b">
        <f t="shared" si="292"/>
        <v>1</v>
      </c>
    </row>
    <row r="587" spans="1:11">
      <c r="A587" s="121" t="str">
        <f t="shared" ref="A587:A596" si="297">+A586</f>
        <v>MARS</v>
      </c>
      <c r="B587" s="126" t="s">
        <v>251</v>
      </c>
      <c r="C587" s="32">
        <f t="shared" si="293"/>
        <v>8650</v>
      </c>
      <c r="D587" s="31"/>
      <c r="E587" s="32">
        <f t="shared" si="294"/>
        <v>130000</v>
      </c>
      <c r="F587" s="32"/>
      <c r="G587" s="32"/>
      <c r="H587" s="55">
        <f t="shared" si="295"/>
        <v>0</v>
      </c>
      <c r="I587" s="32">
        <f t="shared" si="296"/>
        <v>119300</v>
      </c>
      <c r="J587" s="30">
        <f t="shared" si="291"/>
        <v>19350</v>
      </c>
      <c r="K587" s="143" t="b">
        <f t="shared" si="292"/>
        <v>1</v>
      </c>
    </row>
    <row r="588" spans="1:11">
      <c r="A588" s="121" t="str">
        <f t="shared" si="297"/>
        <v>MARS</v>
      </c>
      <c r="B588" s="126" t="s">
        <v>30</v>
      </c>
      <c r="C588" s="32">
        <f t="shared" si="293"/>
        <v>18325</v>
      </c>
      <c r="D588" s="31"/>
      <c r="E588" s="32">
        <f t="shared" si="294"/>
        <v>164000</v>
      </c>
      <c r="F588" s="32"/>
      <c r="G588" s="32"/>
      <c r="H588" s="55">
        <f t="shared" si="295"/>
        <v>0</v>
      </c>
      <c r="I588" s="32">
        <f t="shared" si="296"/>
        <v>156900</v>
      </c>
      <c r="J588" s="30">
        <f t="shared" si="291"/>
        <v>25425</v>
      </c>
      <c r="K588" s="143" t="b">
        <f t="shared" si="292"/>
        <v>1</v>
      </c>
    </row>
    <row r="589" spans="1:11">
      <c r="A589" s="121" t="str">
        <f t="shared" si="297"/>
        <v>MARS</v>
      </c>
      <c r="B589" s="128" t="s">
        <v>83</v>
      </c>
      <c r="C589" s="119">
        <f>+C566</f>
        <v>233614</v>
      </c>
      <c r="D589" s="122"/>
      <c r="E589" s="119">
        <f>+D566</f>
        <v>0</v>
      </c>
      <c r="F589" s="136"/>
      <c r="G589" s="136"/>
      <c r="H589" s="154">
        <f>+F566</f>
        <v>0</v>
      </c>
      <c r="I589" s="119">
        <f>+E566</f>
        <v>0</v>
      </c>
      <c r="J589" s="120">
        <f>+SUM(C589:G589)-(H589+I589)</f>
        <v>233614</v>
      </c>
      <c r="K589" s="143" t="b">
        <f t="shared" si="292"/>
        <v>1</v>
      </c>
    </row>
    <row r="590" spans="1:11">
      <c r="A590" s="121" t="str">
        <f t="shared" si="297"/>
        <v>MARS</v>
      </c>
      <c r="B590" s="128" t="s">
        <v>82</v>
      </c>
      <c r="C590" s="119">
        <f>+C567</f>
        <v>249769</v>
      </c>
      <c r="D590" s="122"/>
      <c r="E590" s="119">
        <f>+D567</f>
        <v>0</v>
      </c>
      <c r="F590" s="136"/>
      <c r="G590" s="136"/>
      <c r="H590" s="154">
        <f>+F567</f>
        <v>0</v>
      </c>
      <c r="I590" s="119">
        <f>+E567</f>
        <v>0</v>
      </c>
      <c r="J590" s="120">
        <f t="shared" ref="J590:J596" si="298">+SUM(C590:G590)-(H590+I590)</f>
        <v>249769</v>
      </c>
      <c r="K590" s="143" t="b">
        <f t="shared" si="292"/>
        <v>1</v>
      </c>
    </row>
    <row r="591" spans="1:11">
      <c r="A591" s="121" t="str">
        <f t="shared" si="297"/>
        <v>MARS</v>
      </c>
      <c r="B591" s="126" t="s">
        <v>141</v>
      </c>
      <c r="C591" s="32">
        <f>+C568</f>
        <v>11250</v>
      </c>
      <c r="D591" s="31"/>
      <c r="E591" s="32">
        <f>+D568</f>
        <v>363000</v>
      </c>
      <c r="F591" s="32"/>
      <c r="G591" s="103"/>
      <c r="H591" s="55">
        <f>+F568</f>
        <v>25000</v>
      </c>
      <c r="I591" s="32">
        <f>+E568</f>
        <v>182650</v>
      </c>
      <c r="J591" s="30">
        <f t="shared" si="298"/>
        <v>166600</v>
      </c>
      <c r="K591" s="143" t="b">
        <f t="shared" si="292"/>
        <v>1</v>
      </c>
    </row>
    <row r="592" spans="1:11">
      <c r="A592" s="121" t="str">
        <f t="shared" si="297"/>
        <v>MARS</v>
      </c>
      <c r="B592" s="126" t="s">
        <v>195</v>
      </c>
      <c r="C592" s="32">
        <f>+C569</f>
        <v>39355</v>
      </c>
      <c r="D592" s="31"/>
      <c r="E592" s="32">
        <f>+D569</f>
        <v>185000</v>
      </c>
      <c r="F592" s="32"/>
      <c r="G592" s="103"/>
      <c r="H592" s="55">
        <f>+F569</f>
        <v>8000</v>
      </c>
      <c r="I592" s="32">
        <f>+E569</f>
        <v>188350</v>
      </c>
      <c r="J592" s="30">
        <f t="shared" si="298"/>
        <v>28005</v>
      </c>
      <c r="K592" s="143" t="b">
        <f t="shared" si="292"/>
        <v>1</v>
      </c>
    </row>
    <row r="593" spans="1:16">
      <c r="A593" s="121" t="str">
        <f>A592</f>
        <v>MARS</v>
      </c>
      <c r="B593" s="126" t="s">
        <v>92</v>
      </c>
      <c r="C593" s="32">
        <f t="shared" ref="C593:C596" si="299">+C570</f>
        <v>14300</v>
      </c>
      <c r="D593" s="31"/>
      <c r="E593" s="32">
        <f t="shared" ref="E593:E596" si="300">+D570</f>
        <v>35000</v>
      </c>
      <c r="F593" s="32"/>
      <c r="G593" s="103"/>
      <c r="H593" s="55">
        <f t="shared" ref="H593:H596" si="301">+F570</f>
        <v>0</v>
      </c>
      <c r="I593" s="32">
        <f t="shared" ref="I593:I596" si="302">+E570</f>
        <v>30500</v>
      </c>
      <c r="J593" s="30">
        <f t="shared" si="298"/>
        <v>18800</v>
      </c>
      <c r="K593" s="143" t="b">
        <f t="shared" si="292"/>
        <v>1</v>
      </c>
    </row>
    <row r="594" spans="1:16">
      <c r="A594" s="121" t="str">
        <f t="shared" si="297"/>
        <v>MARS</v>
      </c>
      <c r="B594" s="126" t="s">
        <v>28</v>
      </c>
      <c r="C594" s="32">
        <f t="shared" si="299"/>
        <v>100600</v>
      </c>
      <c r="D594" s="31"/>
      <c r="E594" s="32">
        <f t="shared" si="300"/>
        <v>589000</v>
      </c>
      <c r="F594" s="32"/>
      <c r="G594" s="103"/>
      <c r="H594" s="55">
        <f t="shared" si="301"/>
        <v>0</v>
      </c>
      <c r="I594" s="32">
        <f t="shared" si="302"/>
        <v>453600</v>
      </c>
      <c r="J594" s="30">
        <f t="shared" si="298"/>
        <v>236000</v>
      </c>
      <c r="K594" s="143" t="b">
        <f t="shared" si="292"/>
        <v>1</v>
      </c>
    </row>
    <row r="595" spans="1:16">
      <c r="A595" s="121" t="str">
        <f t="shared" si="297"/>
        <v>MARS</v>
      </c>
      <c r="B595" s="127" t="s">
        <v>263</v>
      </c>
      <c r="C595" s="32">
        <f t="shared" si="299"/>
        <v>208300</v>
      </c>
      <c r="D595" s="118"/>
      <c r="E595" s="32">
        <f t="shared" si="300"/>
        <v>805000</v>
      </c>
      <c r="F595" s="51"/>
      <c r="G595" s="137"/>
      <c r="H595" s="55">
        <f t="shared" si="301"/>
        <v>0</v>
      </c>
      <c r="I595" s="32">
        <f t="shared" si="302"/>
        <v>701600</v>
      </c>
      <c r="J595" s="30">
        <f t="shared" si="298"/>
        <v>311700</v>
      </c>
      <c r="K595" s="143" t="b">
        <f t="shared" si="292"/>
        <v>1</v>
      </c>
    </row>
    <row r="596" spans="1:16">
      <c r="A596" s="121" t="str">
        <f t="shared" si="297"/>
        <v>MARS</v>
      </c>
      <c r="B596" s="127" t="s">
        <v>111</v>
      </c>
      <c r="C596" s="32">
        <f t="shared" si="299"/>
        <v>26676</v>
      </c>
      <c r="D596" s="118"/>
      <c r="E596" s="32">
        <f t="shared" si="300"/>
        <v>0</v>
      </c>
      <c r="F596" s="51"/>
      <c r="G596" s="137"/>
      <c r="H596" s="55">
        <f t="shared" si="301"/>
        <v>0</v>
      </c>
      <c r="I596" s="32">
        <f t="shared" si="302"/>
        <v>10000</v>
      </c>
      <c r="J596" s="30">
        <f t="shared" si="298"/>
        <v>16676</v>
      </c>
      <c r="K596" s="143" t="b">
        <f t="shared" si="292"/>
        <v>1</v>
      </c>
    </row>
    <row r="597" spans="1:16">
      <c r="A597" s="34" t="s">
        <v>59</v>
      </c>
      <c r="B597" s="35"/>
      <c r="C597" s="35"/>
      <c r="D597" s="35"/>
      <c r="E597" s="35"/>
      <c r="F597" s="35"/>
      <c r="G597" s="35"/>
      <c r="H597" s="35"/>
      <c r="I597" s="35"/>
      <c r="J597" s="36"/>
      <c r="K597" s="142"/>
    </row>
    <row r="598" spans="1:16">
      <c r="A598" s="121" t="str">
        <f>A596</f>
        <v>MARS</v>
      </c>
      <c r="B598" s="37" t="s">
        <v>60</v>
      </c>
      <c r="C598" s="38">
        <f>+C561</f>
        <v>925495</v>
      </c>
      <c r="D598" s="49"/>
      <c r="E598" s="49">
        <f>D561</f>
        <v>6008000</v>
      </c>
      <c r="F598" s="49"/>
      <c r="G598" s="124"/>
      <c r="H598" s="51">
        <f>+F561</f>
        <v>4242000</v>
      </c>
      <c r="I598" s="125">
        <f>+E561</f>
        <v>2280788</v>
      </c>
      <c r="J598" s="30">
        <f>+SUM(C598:G598)-(H598+I598)</f>
        <v>410707</v>
      </c>
      <c r="K598" s="143" t="b">
        <f>J598=I561</f>
        <v>1</v>
      </c>
    </row>
    <row r="599" spans="1:16">
      <c r="A599" s="43" t="s">
        <v>61</v>
      </c>
      <c r="B599" s="24"/>
      <c r="C599" s="35"/>
      <c r="D599" s="24"/>
      <c r="E599" s="24"/>
      <c r="F599" s="24"/>
      <c r="G599" s="24"/>
      <c r="H599" s="24"/>
      <c r="I599" s="24"/>
      <c r="J599" s="36"/>
      <c r="K599" s="142"/>
    </row>
    <row r="600" spans="1:16">
      <c r="A600" s="121" t="str">
        <f>+A598</f>
        <v>MARS</v>
      </c>
      <c r="B600" s="37" t="s">
        <v>23</v>
      </c>
      <c r="C600" s="124">
        <f>+C559</f>
        <v>4918207</v>
      </c>
      <c r="D600" s="131">
        <f>+G559</f>
        <v>17494973</v>
      </c>
      <c r="E600" s="49"/>
      <c r="F600" s="49"/>
      <c r="G600" s="49"/>
      <c r="H600" s="51">
        <f>+F559</f>
        <v>2000000</v>
      </c>
      <c r="I600" s="53">
        <f>+E559</f>
        <v>693345</v>
      </c>
      <c r="J600" s="30">
        <f>+SUM(C600:G600)-(H600+I600)</f>
        <v>19719835</v>
      </c>
      <c r="K600" s="143" t="b">
        <f>+J600=I559</f>
        <v>1</v>
      </c>
    </row>
    <row r="601" spans="1:16">
      <c r="A601" s="121" t="str">
        <f t="shared" ref="A601" si="303">+A600</f>
        <v>MARS</v>
      </c>
      <c r="B601" s="37" t="s">
        <v>63</v>
      </c>
      <c r="C601" s="124">
        <f>+C560</f>
        <v>2231034</v>
      </c>
      <c r="D601" s="49">
        <f>+G560</f>
        <v>19110651</v>
      </c>
      <c r="E601" s="48"/>
      <c r="F601" s="48"/>
      <c r="G601" s="48"/>
      <c r="H601" s="32">
        <f>+F560</f>
        <v>4000000</v>
      </c>
      <c r="I601" s="50">
        <f>+E560</f>
        <v>2724801</v>
      </c>
      <c r="J601" s="30">
        <f>SUM(C601:G601)-(H601+I601)</f>
        <v>14616884</v>
      </c>
      <c r="K601" s="143" t="b">
        <f>+J601=I560</f>
        <v>1</v>
      </c>
    </row>
    <row r="602" spans="1:16" ht="15.75">
      <c r="C602" s="140">
        <f>SUM(C585:C601)</f>
        <v>9139120</v>
      </c>
      <c r="I602" s="139">
        <f>SUM(I585:I601)</f>
        <v>9380259</v>
      </c>
      <c r="J602" s="104">
        <f>+SUM(J585:J601)</f>
        <v>36364485</v>
      </c>
      <c r="K602" s="5" t="b">
        <f>J602=I574</f>
        <v>1</v>
      </c>
    </row>
    <row r="603" spans="1:16" ht="15.75">
      <c r="C603" s="140"/>
      <c r="I603" s="139"/>
      <c r="J603" s="104"/>
    </row>
    <row r="604" spans="1:16" ht="15.75">
      <c r="A604" s="157"/>
      <c r="B604" s="157"/>
      <c r="C604" s="158"/>
      <c r="D604" s="157"/>
      <c r="E604" s="157"/>
      <c r="F604" s="157"/>
      <c r="G604" s="157"/>
      <c r="H604" s="157"/>
      <c r="I604" s="159"/>
      <c r="J604" s="160"/>
      <c r="K604" s="157"/>
      <c r="L604" s="161"/>
      <c r="M604" s="161"/>
      <c r="N604" s="161"/>
      <c r="O604" s="161"/>
      <c r="P604" s="157"/>
    </row>
    <row r="606" spans="1:16" ht="15.75">
      <c r="A606" s="6" t="s">
        <v>35</v>
      </c>
      <c r="B606" s="6" t="s">
        <v>1</v>
      </c>
      <c r="C606" s="6">
        <v>44958</v>
      </c>
      <c r="D606" s="7" t="s">
        <v>36</v>
      </c>
      <c r="E606" s="7" t="s">
        <v>37</v>
      </c>
      <c r="F606" s="7" t="s">
        <v>38</v>
      </c>
      <c r="G606" s="7" t="s">
        <v>39</v>
      </c>
      <c r="H606" s="6">
        <v>44985</v>
      </c>
      <c r="I606" s="7" t="s">
        <v>40</v>
      </c>
      <c r="K606" s="45"/>
      <c r="L606" s="45" t="s">
        <v>41</v>
      </c>
      <c r="M606" s="45" t="s">
        <v>42</v>
      </c>
      <c r="N606" s="45" t="s">
        <v>43</v>
      </c>
      <c r="O606" s="45" t="s">
        <v>44</v>
      </c>
    </row>
    <row r="607" spans="1:16" ht="16.5">
      <c r="A607" s="58" t="str">
        <f>K607</f>
        <v>BCI</v>
      </c>
      <c r="B607" s="59" t="s">
        <v>45</v>
      </c>
      <c r="C607" s="61">
        <v>9351552</v>
      </c>
      <c r="D607" s="61">
        <f>+L607</f>
        <v>0</v>
      </c>
      <c r="E607" s="61">
        <f>+N607</f>
        <v>433345</v>
      </c>
      <c r="F607" s="61">
        <f>+M607</f>
        <v>4000000</v>
      </c>
      <c r="G607" s="61">
        <f t="shared" ref="G607:G617" si="304">+O607</f>
        <v>0</v>
      </c>
      <c r="H607" s="61">
        <v>4918207</v>
      </c>
      <c r="I607" s="61">
        <f>+C607+D607-E607-F607+G607</f>
        <v>4918207</v>
      </c>
      <c r="J607" s="9">
        <f>I607-H607</f>
        <v>0</v>
      </c>
      <c r="K607" s="45" t="s">
        <v>23</v>
      </c>
      <c r="L607" s="47">
        <v>0</v>
      </c>
      <c r="M607" s="47">
        <v>4000000</v>
      </c>
      <c r="N607" s="47">
        <v>433345</v>
      </c>
      <c r="O607" s="47">
        <v>0</v>
      </c>
    </row>
    <row r="608" spans="1:16" ht="16.5">
      <c r="A608" s="58" t="str">
        <f t="shared" ref="A608:A621" si="305">K608</f>
        <v>BCI-Sous Compte</v>
      </c>
      <c r="B608" s="59" t="s">
        <v>45</v>
      </c>
      <c r="C608" s="61">
        <v>6338553</v>
      </c>
      <c r="D608" s="61">
        <f t="shared" ref="D608:D619" si="306">+L608</f>
        <v>0</v>
      </c>
      <c r="E608" s="61">
        <f t="shared" ref="E608:E613" si="307">+N608</f>
        <v>4107519</v>
      </c>
      <c r="F608" s="61">
        <f t="shared" ref="F608:F616" si="308">+M608</f>
        <v>0</v>
      </c>
      <c r="G608" s="61">
        <f t="shared" si="304"/>
        <v>0</v>
      </c>
      <c r="H608" s="61">
        <v>2231034</v>
      </c>
      <c r="I608" s="61">
        <f>+C608+D608-E608-F608+G608</f>
        <v>2231034</v>
      </c>
      <c r="J608" s="9">
        <f t="shared" ref="J608:J615" si="309">I608-H608</f>
        <v>0</v>
      </c>
      <c r="K608" s="45" t="s">
        <v>146</v>
      </c>
      <c r="L608" s="46">
        <v>0</v>
      </c>
      <c r="M608" s="47">
        <v>0</v>
      </c>
      <c r="N608" s="47">
        <v>4107519</v>
      </c>
      <c r="O608" s="47">
        <v>0</v>
      </c>
    </row>
    <row r="609" spans="1:15" ht="16.5">
      <c r="A609" s="58" t="str">
        <f t="shared" si="305"/>
        <v>Caisse</v>
      </c>
      <c r="B609" s="59" t="s">
        <v>24</v>
      </c>
      <c r="C609" s="61">
        <v>899588</v>
      </c>
      <c r="D609" s="61">
        <f t="shared" si="306"/>
        <v>4313500</v>
      </c>
      <c r="E609" s="61">
        <f t="shared" si="307"/>
        <v>1771593</v>
      </c>
      <c r="F609" s="61">
        <f t="shared" si="308"/>
        <v>2516000</v>
      </c>
      <c r="G609" s="61">
        <f t="shared" si="304"/>
        <v>0</v>
      </c>
      <c r="H609" s="61">
        <v>925495</v>
      </c>
      <c r="I609" s="61">
        <f>+C609+D609-E609-F609+G609</f>
        <v>925495</v>
      </c>
      <c r="J609" s="101">
        <f t="shared" si="309"/>
        <v>0</v>
      </c>
      <c r="K609" s="45" t="s">
        <v>24</v>
      </c>
      <c r="L609" s="47">
        <v>4313500</v>
      </c>
      <c r="M609" s="47">
        <v>2516000</v>
      </c>
      <c r="N609" s="47">
        <v>1771593</v>
      </c>
      <c r="O609" s="47">
        <v>0</v>
      </c>
    </row>
    <row r="610" spans="1:15" ht="16.5">
      <c r="A610" s="58" t="str">
        <f t="shared" si="305"/>
        <v>Crépin</v>
      </c>
      <c r="B610" s="59" t="s">
        <v>152</v>
      </c>
      <c r="C610" s="61">
        <v>89205</v>
      </c>
      <c r="D610" s="61">
        <f t="shared" si="306"/>
        <v>337000</v>
      </c>
      <c r="E610" s="61">
        <f t="shared" si="307"/>
        <v>350160</v>
      </c>
      <c r="F610" s="61">
        <f t="shared" si="308"/>
        <v>30000</v>
      </c>
      <c r="G610" s="61">
        <f t="shared" si="304"/>
        <v>0</v>
      </c>
      <c r="H610" s="61">
        <v>46045</v>
      </c>
      <c r="I610" s="61">
        <f>+C610+D610-E610-F610+G610</f>
        <v>46045</v>
      </c>
      <c r="J610" s="9">
        <f t="shared" si="309"/>
        <v>0</v>
      </c>
      <c r="K610" s="45" t="s">
        <v>46</v>
      </c>
      <c r="L610" s="47">
        <v>337000</v>
      </c>
      <c r="M610" s="47">
        <v>30000</v>
      </c>
      <c r="N610" s="47">
        <v>350160</v>
      </c>
      <c r="O610" s="47">
        <v>0</v>
      </c>
    </row>
    <row r="611" spans="1:15" ht="16.5">
      <c r="A611" s="58" t="str">
        <f t="shared" si="305"/>
        <v>D58</v>
      </c>
      <c r="B611" s="59" t="s">
        <v>4</v>
      </c>
      <c r="C611" s="61">
        <v>18500</v>
      </c>
      <c r="D611" s="61">
        <f t="shared" si="306"/>
        <v>287000</v>
      </c>
      <c r="E611" s="61">
        <f t="shared" si="307"/>
        <v>198000</v>
      </c>
      <c r="F611" s="61">
        <f t="shared" si="308"/>
        <v>0</v>
      </c>
      <c r="G611" s="61">
        <f t="shared" si="304"/>
        <v>0</v>
      </c>
      <c r="H611" s="61">
        <v>107500</v>
      </c>
      <c r="I611" s="61">
        <f>+C611+D611-E611-F611+G611</f>
        <v>107500</v>
      </c>
      <c r="J611" s="9">
        <f t="shared" si="309"/>
        <v>0</v>
      </c>
      <c r="K611" s="45" t="s">
        <v>264</v>
      </c>
      <c r="L611" s="47">
        <v>287000</v>
      </c>
      <c r="M611" s="47">
        <v>0</v>
      </c>
      <c r="N611" s="47">
        <v>198000</v>
      </c>
      <c r="O611" s="47">
        <v>0</v>
      </c>
    </row>
    <row r="612" spans="1:15" ht="16.5">
      <c r="A612" s="58" t="str">
        <f t="shared" si="305"/>
        <v>Donald</v>
      </c>
      <c r="B612" s="59" t="s">
        <v>152</v>
      </c>
      <c r="C612" s="61">
        <v>10650</v>
      </c>
      <c r="D612" s="61">
        <f t="shared" si="306"/>
        <v>30000</v>
      </c>
      <c r="E612" s="61">
        <f t="shared" si="307"/>
        <v>32000</v>
      </c>
      <c r="F612" s="61">
        <f t="shared" si="308"/>
        <v>0</v>
      </c>
      <c r="G612" s="61">
        <f t="shared" si="304"/>
        <v>0</v>
      </c>
      <c r="H612" s="61">
        <v>8650</v>
      </c>
      <c r="I612" s="61">
        <f t="shared" ref="I612:I613" si="310">+C612+D612-E612-F612+G612</f>
        <v>8650</v>
      </c>
      <c r="J612" s="9">
        <f t="shared" si="309"/>
        <v>0</v>
      </c>
      <c r="K612" s="45" t="s">
        <v>251</v>
      </c>
      <c r="L612" s="47">
        <v>30000</v>
      </c>
      <c r="M612" s="47">
        <v>0</v>
      </c>
      <c r="N612" s="47">
        <v>32000</v>
      </c>
      <c r="O612" s="47">
        <v>0</v>
      </c>
    </row>
    <row r="613" spans="1:15" ht="16.5">
      <c r="A613" s="58" t="str">
        <f t="shared" si="305"/>
        <v>Evariste</v>
      </c>
      <c r="B613" s="59" t="s">
        <v>153</v>
      </c>
      <c r="C613" s="61">
        <v>8325</v>
      </c>
      <c r="D613" s="61">
        <f t="shared" si="306"/>
        <v>295000</v>
      </c>
      <c r="E613" s="61">
        <f t="shared" si="307"/>
        <v>135000</v>
      </c>
      <c r="F613" s="61">
        <f t="shared" si="308"/>
        <v>150000</v>
      </c>
      <c r="G613" s="61">
        <f t="shared" si="304"/>
        <v>0</v>
      </c>
      <c r="H613" s="61">
        <v>18325</v>
      </c>
      <c r="I613" s="61">
        <f t="shared" si="310"/>
        <v>18325</v>
      </c>
      <c r="J613" s="9">
        <f t="shared" si="309"/>
        <v>0</v>
      </c>
      <c r="K613" s="45" t="s">
        <v>30</v>
      </c>
      <c r="L613" s="47">
        <v>295000</v>
      </c>
      <c r="M613" s="47">
        <v>150000</v>
      </c>
      <c r="N613" s="47">
        <v>135000</v>
      </c>
      <c r="O613" s="47">
        <v>0</v>
      </c>
    </row>
    <row r="614" spans="1:15" ht="16.5">
      <c r="A614" s="58" t="str">
        <f t="shared" si="305"/>
        <v>I55S</v>
      </c>
      <c r="B614" s="115" t="s">
        <v>4</v>
      </c>
      <c r="C614" s="117">
        <v>233614</v>
      </c>
      <c r="D614" s="117">
        <f t="shared" si="306"/>
        <v>0</v>
      </c>
      <c r="E614" s="117">
        <f>+N614</f>
        <v>0</v>
      </c>
      <c r="F614" s="117">
        <f t="shared" si="308"/>
        <v>0</v>
      </c>
      <c r="G614" s="117">
        <f t="shared" si="304"/>
        <v>0</v>
      </c>
      <c r="H614" s="117">
        <v>233614</v>
      </c>
      <c r="I614" s="117">
        <f>+C614+D614-E614-F614+G614</f>
        <v>233614</v>
      </c>
      <c r="J614" s="9">
        <f t="shared" si="309"/>
        <v>0</v>
      </c>
      <c r="K614" s="45" t="s">
        <v>83</v>
      </c>
      <c r="L614" s="47">
        <v>0</v>
      </c>
      <c r="M614" s="47">
        <v>0</v>
      </c>
      <c r="N614" s="47">
        <v>0</v>
      </c>
      <c r="O614" s="47">
        <v>0</v>
      </c>
    </row>
    <row r="615" spans="1:15" ht="16.5">
      <c r="A615" s="58" t="str">
        <f t="shared" si="305"/>
        <v>I73X</v>
      </c>
      <c r="B615" s="115" t="s">
        <v>4</v>
      </c>
      <c r="C615" s="117">
        <v>249769</v>
      </c>
      <c r="D615" s="117">
        <f t="shared" si="306"/>
        <v>0</v>
      </c>
      <c r="E615" s="117">
        <f>+N615</f>
        <v>0</v>
      </c>
      <c r="F615" s="117">
        <f t="shared" si="308"/>
        <v>0</v>
      </c>
      <c r="G615" s="117">
        <f t="shared" si="304"/>
        <v>0</v>
      </c>
      <c r="H615" s="117">
        <v>249769</v>
      </c>
      <c r="I615" s="117">
        <f t="shared" ref="I615:I617" si="311">+C615+D615-E615-F615+G615</f>
        <v>249769</v>
      </c>
      <c r="J615" s="9">
        <f t="shared" si="309"/>
        <v>0</v>
      </c>
      <c r="K615" s="45" t="s">
        <v>82</v>
      </c>
      <c r="L615" s="47">
        <v>0</v>
      </c>
      <c r="M615" s="47">
        <v>0</v>
      </c>
      <c r="N615" s="47">
        <v>0</v>
      </c>
      <c r="O615" s="47">
        <v>0</v>
      </c>
    </row>
    <row r="616" spans="1:15" ht="16.5">
      <c r="A616" s="58" t="str">
        <f t="shared" si="305"/>
        <v>Grace</v>
      </c>
      <c r="B616" s="59" t="s">
        <v>2</v>
      </c>
      <c r="C616" s="181">
        <v>20750</v>
      </c>
      <c r="D616" s="61">
        <f t="shared" si="306"/>
        <v>0</v>
      </c>
      <c r="E616" s="61">
        <f t="shared" ref="E616" si="312">+N616</f>
        <v>9500</v>
      </c>
      <c r="F616" s="61">
        <f t="shared" si="308"/>
        <v>0</v>
      </c>
      <c r="G616" s="61">
        <f t="shared" si="304"/>
        <v>0</v>
      </c>
      <c r="H616" s="181">
        <v>11250</v>
      </c>
      <c r="I616" s="181">
        <f t="shared" si="311"/>
        <v>11250</v>
      </c>
      <c r="J616" s="182">
        <f>I616-H616</f>
        <v>0</v>
      </c>
      <c r="K616" s="183" t="s">
        <v>141</v>
      </c>
      <c r="L616" s="184">
        <v>0</v>
      </c>
      <c r="M616" s="184">
        <v>0</v>
      </c>
      <c r="N616" s="47">
        <v>9500</v>
      </c>
      <c r="O616" s="184">
        <v>0</v>
      </c>
    </row>
    <row r="617" spans="1:15" ht="16.5">
      <c r="A617" s="58" t="str">
        <f t="shared" si="305"/>
        <v>Hurielle</v>
      </c>
      <c r="B617" s="97" t="s">
        <v>152</v>
      </c>
      <c r="C617" s="61">
        <v>153550</v>
      </c>
      <c r="D617" s="61">
        <f t="shared" si="306"/>
        <v>628000</v>
      </c>
      <c r="E617" s="61">
        <f>+N617</f>
        <v>638695</v>
      </c>
      <c r="F617" s="61">
        <f>+M617</f>
        <v>103500</v>
      </c>
      <c r="G617" s="61">
        <f t="shared" si="304"/>
        <v>0</v>
      </c>
      <c r="H617" s="61">
        <v>39355</v>
      </c>
      <c r="I617" s="61">
        <f t="shared" si="311"/>
        <v>39355</v>
      </c>
      <c r="J617" s="9">
        <f t="shared" ref="J617" si="313">I617-H617</f>
        <v>0</v>
      </c>
      <c r="K617" s="45" t="s">
        <v>195</v>
      </c>
      <c r="L617" s="47">
        <v>628000</v>
      </c>
      <c r="M617" s="47">
        <v>103500</v>
      </c>
      <c r="N617" s="47">
        <v>638695</v>
      </c>
      <c r="O617" s="47">
        <v>0</v>
      </c>
    </row>
    <row r="618" spans="1:15" ht="16.5">
      <c r="A618" s="58" t="str">
        <f t="shared" si="305"/>
        <v>Merveille</v>
      </c>
      <c r="B618" s="59" t="s">
        <v>2</v>
      </c>
      <c r="C618" s="181">
        <v>70300</v>
      </c>
      <c r="D618" s="61">
        <f t="shared" si="306"/>
        <v>3000</v>
      </c>
      <c r="E618" s="61">
        <f t="shared" ref="E618:E621" si="314">+N618</f>
        <v>29000</v>
      </c>
      <c r="F618" s="61">
        <f t="shared" ref="F618:F621" si="315">+M618</f>
        <v>30000</v>
      </c>
      <c r="G618" s="61">
        <f t="shared" ref="G618:G621" si="316">+O618</f>
        <v>0</v>
      </c>
      <c r="H618" s="181">
        <v>14300</v>
      </c>
      <c r="I618" s="181">
        <f t="shared" ref="I618:I619" si="317">+C618+D618-E618-F618+G618</f>
        <v>14300</v>
      </c>
      <c r="J618" s="182">
        <f>I618-H618</f>
        <v>0</v>
      </c>
      <c r="K618" s="183" t="s">
        <v>92</v>
      </c>
      <c r="L618" s="184">
        <v>3000</v>
      </c>
      <c r="M618" s="184">
        <v>30000</v>
      </c>
      <c r="N618" s="47">
        <v>29000</v>
      </c>
      <c r="O618" s="184">
        <v>0</v>
      </c>
    </row>
    <row r="619" spans="1:15" ht="16.5">
      <c r="A619" s="58" t="str">
        <f t="shared" si="305"/>
        <v>P29</v>
      </c>
      <c r="B619" s="97" t="s">
        <v>4</v>
      </c>
      <c r="C619" s="61">
        <v>99100</v>
      </c>
      <c r="D619" s="61">
        <f t="shared" si="306"/>
        <v>224000</v>
      </c>
      <c r="E619" s="61">
        <f t="shared" si="314"/>
        <v>222500</v>
      </c>
      <c r="F619" s="61">
        <f t="shared" si="315"/>
        <v>0</v>
      </c>
      <c r="G619" s="61">
        <f t="shared" si="316"/>
        <v>0</v>
      </c>
      <c r="H619" s="61">
        <v>100600</v>
      </c>
      <c r="I619" s="61">
        <f t="shared" si="317"/>
        <v>100600</v>
      </c>
      <c r="J619" s="9">
        <f t="shared" ref="J619:J620" si="318">I619-H619</f>
        <v>0</v>
      </c>
      <c r="K619" s="45" t="s">
        <v>28</v>
      </c>
      <c r="L619" s="47">
        <v>224000</v>
      </c>
      <c r="M619" s="47">
        <v>0</v>
      </c>
      <c r="N619" s="47">
        <v>222500</v>
      </c>
      <c r="O619" s="47">
        <v>0</v>
      </c>
    </row>
    <row r="620" spans="1:15" ht="16.5">
      <c r="A620" s="58" t="str">
        <f t="shared" si="305"/>
        <v>T73</v>
      </c>
      <c r="B620" s="59" t="s">
        <v>4</v>
      </c>
      <c r="C620" s="61">
        <v>13900</v>
      </c>
      <c r="D620" s="61">
        <f>+L620</f>
        <v>672000</v>
      </c>
      <c r="E620" s="61">
        <f t="shared" si="314"/>
        <v>477600</v>
      </c>
      <c r="F620" s="61">
        <f t="shared" si="315"/>
        <v>0</v>
      </c>
      <c r="G620" s="61">
        <f t="shared" si="316"/>
        <v>0</v>
      </c>
      <c r="H620" s="61">
        <v>208300</v>
      </c>
      <c r="I620" s="61">
        <f>+C620+D620-E620-F620+G620</f>
        <v>208300</v>
      </c>
      <c r="J620" s="9">
        <f t="shared" si="318"/>
        <v>0</v>
      </c>
      <c r="K620" s="45" t="s">
        <v>263</v>
      </c>
      <c r="L620" s="47">
        <v>672000</v>
      </c>
      <c r="M620" s="47">
        <v>0</v>
      </c>
      <c r="N620" s="184">
        <v>477600</v>
      </c>
      <c r="O620" s="47">
        <v>0</v>
      </c>
    </row>
    <row r="621" spans="1:15" ht="16.5">
      <c r="A621" s="58" t="str">
        <f t="shared" si="305"/>
        <v>Tiffany</v>
      </c>
      <c r="B621" s="59" t="s">
        <v>2</v>
      </c>
      <c r="C621" s="61">
        <v>-3324</v>
      </c>
      <c r="D621" s="61">
        <f t="shared" ref="D621" si="319">+L621</f>
        <v>40000</v>
      </c>
      <c r="E621" s="61">
        <f t="shared" si="314"/>
        <v>10000</v>
      </c>
      <c r="F621" s="61">
        <f t="shared" si="315"/>
        <v>0</v>
      </c>
      <c r="G621" s="61">
        <f t="shared" si="316"/>
        <v>0</v>
      </c>
      <c r="H621" s="61">
        <v>26676</v>
      </c>
      <c r="I621" s="61">
        <f>+C621+D621-E621-F621+G621</f>
        <v>26676</v>
      </c>
      <c r="J621" s="9">
        <f>I621-H621</f>
        <v>0</v>
      </c>
      <c r="K621" s="45" t="s">
        <v>111</v>
      </c>
      <c r="L621" s="47">
        <v>40000</v>
      </c>
      <c r="M621" s="47">
        <v>0</v>
      </c>
      <c r="N621" s="47">
        <v>10000</v>
      </c>
      <c r="O621" s="47">
        <v>0</v>
      </c>
    </row>
    <row r="622" spans="1:15" ht="16.5">
      <c r="A622" s="10" t="s">
        <v>49</v>
      </c>
      <c r="B622" s="11"/>
      <c r="C622" s="12">
        <f t="shared" ref="C622:I622" si="320">SUM(C607:C621)</f>
        <v>17554032</v>
      </c>
      <c r="D622" s="57">
        <f t="shared" si="320"/>
        <v>6829500</v>
      </c>
      <c r="E622" s="57">
        <f t="shared" si="320"/>
        <v>8414912</v>
      </c>
      <c r="F622" s="57">
        <f t="shared" si="320"/>
        <v>6829500</v>
      </c>
      <c r="G622" s="57">
        <f t="shared" si="320"/>
        <v>0</v>
      </c>
      <c r="H622" s="57">
        <f t="shared" si="320"/>
        <v>9139120</v>
      </c>
      <c r="I622" s="57">
        <f t="shared" si="320"/>
        <v>9139120</v>
      </c>
      <c r="J622" s="9">
        <f>I622-H622</f>
        <v>0</v>
      </c>
      <c r="K622" s="3"/>
      <c r="L622" s="47">
        <f>+SUM(L607:L621)</f>
        <v>6829500</v>
      </c>
      <c r="M622" s="47">
        <f>+SUM(M607:M621)</f>
        <v>6829500</v>
      </c>
      <c r="N622" s="47">
        <f>+SUM(N607:N621)</f>
        <v>8414912</v>
      </c>
      <c r="O622" s="47">
        <f>+SUM(O607:O621)</f>
        <v>0</v>
      </c>
    </row>
    <row r="623" spans="1:15" ht="16.5">
      <c r="A623" s="10"/>
      <c r="B623" s="11"/>
      <c r="C623" s="12"/>
      <c r="D623" s="13"/>
      <c r="E623" s="12"/>
      <c r="F623" s="13"/>
      <c r="G623" s="12"/>
      <c r="H623" s="12"/>
      <c r="I623" s="133" t="b">
        <f>I622=D625</f>
        <v>1</v>
      </c>
      <c r="J623" s="9">
        <f>H622-I622</f>
        <v>0</v>
      </c>
      <c r="L623" s="5"/>
      <c r="M623" s="5"/>
      <c r="N623" s="5"/>
      <c r="O623" s="5"/>
    </row>
    <row r="624" spans="1:15" ht="16.5">
      <c r="A624" s="10" t="s">
        <v>271</v>
      </c>
      <c r="B624" s="11" t="s">
        <v>181</v>
      </c>
      <c r="C624" s="12" t="s">
        <v>182</v>
      </c>
      <c r="D624" s="12" t="s">
        <v>272</v>
      </c>
      <c r="E624" s="12" t="s">
        <v>50</v>
      </c>
      <c r="F624" s="12"/>
      <c r="G624" s="12">
        <f>+D622-F622</f>
        <v>0</v>
      </c>
      <c r="H624" s="12"/>
      <c r="I624" s="12"/>
    </row>
    <row r="625" spans="1:11" ht="16.5">
      <c r="A625" s="14">
        <f>C622</f>
        <v>17554032</v>
      </c>
      <c r="B625" s="15">
        <f>G622</f>
        <v>0</v>
      </c>
      <c r="C625" s="12">
        <f>E622</f>
        <v>8414912</v>
      </c>
      <c r="D625" s="12">
        <f>A625+B625-C625</f>
        <v>9139120</v>
      </c>
      <c r="E625" s="13">
        <f>I622-D625</f>
        <v>0</v>
      </c>
      <c r="F625" s="12"/>
      <c r="G625" s="12"/>
      <c r="H625" s="12"/>
      <c r="I625" s="12"/>
    </row>
    <row r="626" spans="1:11" ht="16.5">
      <c r="A626" s="14"/>
      <c r="B626" s="15"/>
      <c r="C626" s="12"/>
      <c r="D626" s="12"/>
      <c r="E626" s="13"/>
      <c r="F626" s="12"/>
      <c r="G626" s="12"/>
      <c r="H626" s="12"/>
      <c r="I626" s="12"/>
    </row>
    <row r="627" spans="1:11">
      <c r="A627" s="16" t="s">
        <v>51</v>
      </c>
      <c r="B627" s="16"/>
      <c r="C627" s="16"/>
      <c r="D627" s="17"/>
      <c r="E627" s="17"/>
      <c r="F627" s="17"/>
      <c r="G627" s="17"/>
      <c r="H627" s="17"/>
      <c r="I627" s="17"/>
    </row>
    <row r="628" spans="1:11">
      <c r="A628" s="18" t="s">
        <v>281</v>
      </c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1">
      <c r="A629" s="19"/>
      <c r="B629" s="17"/>
      <c r="C629" s="20"/>
      <c r="D629" s="20"/>
      <c r="E629" s="20"/>
      <c r="F629" s="20"/>
      <c r="G629" s="20"/>
      <c r="H629" s="17"/>
      <c r="I629" s="17"/>
    </row>
    <row r="630" spans="1:11">
      <c r="A630" s="166" t="s">
        <v>52</v>
      </c>
      <c r="B630" s="168" t="s">
        <v>53</v>
      </c>
      <c r="C630" s="170" t="s">
        <v>274</v>
      </c>
      <c r="D630" s="171" t="s">
        <v>54</v>
      </c>
      <c r="E630" s="172"/>
      <c r="F630" s="172"/>
      <c r="G630" s="173"/>
      <c r="H630" s="174" t="s">
        <v>55</v>
      </c>
      <c r="I630" s="162" t="s">
        <v>56</v>
      </c>
      <c r="J630" s="185"/>
    </row>
    <row r="631" spans="1:11" ht="25.5">
      <c r="A631" s="167"/>
      <c r="B631" s="169"/>
      <c r="C631" s="22"/>
      <c r="D631" s="21" t="s">
        <v>23</v>
      </c>
      <c r="E631" s="21" t="s">
        <v>24</v>
      </c>
      <c r="F631" s="22" t="s">
        <v>121</v>
      </c>
      <c r="G631" s="21" t="s">
        <v>57</v>
      </c>
      <c r="H631" s="175"/>
      <c r="I631" s="163"/>
      <c r="J631" s="165" t="s">
        <v>273</v>
      </c>
      <c r="K631" s="142"/>
    </row>
    <row r="632" spans="1:11">
      <c r="A632" s="23"/>
      <c r="B632" s="24" t="s">
        <v>58</v>
      </c>
      <c r="C632" s="25"/>
      <c r="D632" s="25"/>
      <c r="E632" s="25"/>
      <c r="F632" s="25"/>
      <c r="G632" s="25"/>
      <c r="H632" s="25"/>
      <c r="I632" s="26"/>
      <c r="J632" s="165"/>
      <c r="K632" s="142"/>
    </row>
    <row r="633" spans="1:11">
      <c r="A633" s="121" t="s">
        <v>113</v>
      </c>
      <c r="B633" s="126" t="s">
        <v>46</v>
      </c>
      <c r="C633" s="32">
        <f>+C610</f>
        <v>89205</v>
      </c>
      <c r="D633" s="31"/>
      <c r="E633" s="32">
        <f>+D610</f>
        <v>337000</v>
      </c>
      <c r="F633" s="32"/>
      <c r="G633" s="32"/>
      <c r="H633" s="55">
        <f>+F610</f>
        <v>30000</v>
      </c>
      <c r="I633" s="32">
        <f>+E610</f>
        <v>350160</v>
      </c>
      <c r="J633" s="30">
        <f t="shared" ref="J633:J636" si="321">+SUM(C633:G633)-(H633+I633)</f>
        <v>46045</v>
      </c>
      <c r="K633" s="143" t="b">
        <f t="shared" ref="K633:K644" si="322">J633=I610</f>
        <v>1</v>
      </c>
    </row>
    <row r="634" spans="1:11">
      <c r="A634" s="121" t="str">
        <f>+A633</f>
        <v>FEVRIER</v>
      </c>
      <c r="B634" s="126" t="s">
        <v>264</v>
      </c>
      <c r="C634" s="32">
        <f t="shared" ref="C634:C636" si="323">+C611</f>
        <v>18500</v>
      </c>
      <c r="D634" s="31"/>
      <c r="E634" s="32">
        <f t="shared" ref="E634:E636" si="324">+D611</f>
        <v>287000</v>
      </c>
      <c r="F634" s="32"/>
      <c r="G634" s="32"/>
      <c r="H634" s="55">
        <f t="shared" ref="H634:H636" si="325">+F611</f>
        <v>0</v>
      </c>
      <c r="I634" s="32">
        <f t="shared" ref="I634:I636" si="326">+E611</f>
        <v>198000</v>
      </c>
      <c r="J634" s="30">
        <f t="shared" si="321"/>
        <v>107500</v>
      </c>
      <c r="K634" s="143" t="b">
        <f t="shared" si="322"/>
        <v>1</v>
      </c>
    </row>
    <row r="635" spans="1:11">
      <c r="A635" s="121" t="str">
        <f t="shared" ref="A635:A644" si="327">+A634</f>
        <v>FEVRIER</v>
      </c>
      <c r="B635" s="126" t="s">
        <v>251</v>
      </c>
      <c r="C635" s="32">
        <f t="shared" si="323"/>
        <v>10650</v>
      </c>
      <c r="D635" s="31"/>
      <c r="E635" s="32">
        <f t="shared" si="324"/>
        <v>30000</v>
      </c>
      <c r="F635" s="32"/>
      <c r="G635" s="32"/>
      <c r="H635" s="55">
        <f t="shared" si="325"/>
        <v>0</v>
      </c>
      <c r="I635" s="32">
        <f t="shared" si="326"/>
        <v>32000</v>
      </c>
      <c r="J635" s="30">
        <f t="shared" si="321"/>
        <v>8650</v>
      </c>
      <c r="K635" s="143" t="b">
        <f t="shared" si="322"/>
        <v>1</v>
      </c>
    </row>
    <row r="636" spans="1:11">
      <c r="A636" s="121" t="str">
        <f t="shared" si="327"/>
        <v>FEVRIER</v>
      </c>
      <c r="B636" s="126" t="s">
        <v>30</v>
      </c>
      <c r="C636" s="32">
        <f t="shared" si="323"/>
        <v>8325</v>
      </c>
      <c r="D636" s="31"/>
      <c r="E636" s="32">
        <f t="shared" si="324"/>
        <v>295000</v>
      </c>
      <c r="F636" s="32"/>
      <c r="G636" s="32"/>
      <c r="H636" s="55">
        <f t="shared" si="325"/>
        <v>150000</v>
      </c>
      <c r="I636" s="32">
        <f t="shared" si="326"/>
        <v>135000</v>
      </c>
      <c r="J636" s="30">
        <f t="shared" si="321"/>
        <v>18325</v>
      </c>
      <c r="K636" s="143" t="b">
        <f t="shared" si="322"/>
        <v>1</v>
      </c>
    </row>
    <row r="637" spans="1:11">
      <c r="A637" s="121" t="str">
        <f t="shared" si="327"/>
        <v>FEVRIER</v>
      </c>
      <c r="B637" s="128" t="s">
        <v>83</v>
      </c>
      <c r="C637" s="119">
        <f>+C614</f>
        <v>233614</v>
      </c>
      <c r="D637" s="122"/>
      <c r="E637" s="119">
        <f>+D614</f>
        <v>0</v>
      </c>
      <c r="F637" s="136"/>
      <c r="G637" s="136"/>
      <c r="H637" s="154">
        <f>+F614</f>
        <v>0</v>
      </c>
      <c r="I637" s="119">
        <f>+E614</f>
        <v>0</v>
      </c>
      <c r="J637" s="120">
        <f>+SUM(C637:G637)-(H637+I637)</f>
        <v>233614</v>
      </c>
      <c r="K637" s="143" t="b">
        <f t="shared" si="322"/>
        <v>1</v>
      </c>
    </row>
    <row r="638" spans="1:11">
      <c r="A638" s="121" t="str">
        <f t="shared" si="327"/>
        <v>FEVRIER</v>
      </c>
      <c r="B638" s="128" t="s">
        <v>82</v>
      </c>
      <c r="C638" s="119">
        <f>+C615</f>
        <v>249769</v>
      </c>
      <c r="D638" s="122"/>
      <c r="E638" s="119">
        <f>+D615</f>
        <v>0</v>
      </c>
      <c r="F638" s="136"/>
      <c r="G638" s="136"/>
      <c r="H638" s="154">
        <f>+F615</f>
        <v>0</v>
      </c>
      <c r="I638" s="119">
        <f>+E615</f>
        <v>0</v>
      </c>
      <c r="J638" s="120">
        <f t="shared" ref="J638:J644" si="328">+SUM(C638:G638)-(H638+I638)</f>
        <v>249769</v>
      </c>
      <c r="K638" s="143" t="b">
        <f t="shared" si="322"/>
        <v>1</v>
      </c>
    </row>
    <row r="639" spans="1:11">
      <c r="A639" s="121" t="str">
        <f t="shared" si="327"/>
        <v>FEVRIER</v>
      </c>
      <c r="B639" s="126" t="s">
        <v>141</v>
      </c>
      <c r="C639" s="32">
        <f>+C616</f>
        <v>20750</v>
      </c>
      <c r="D639" s="31"/>
      <c r="E639" s="32">
        <f>+D616</f>
        <v>0</v>
      </c>
      <c r="F639" s="32"/>
      <c r="G639" s="103"/>
      <c r="H639" s="55">
        <f>+F616</f>
        <v>0</v>
      </c>
      <c r="I639" s="32">
        <f>+E616</f>
        <v>9500</v>
      </c>
      <c r="J639" s="30">
        <f t="shared" si="328"/>
        <v>11250</v>
      </c>
      <c r="K639" s="143" t="b">
        <f t="shared" si="322"/>
        <v>1</v>
      </c>
    </row>
    <row r="640" spans="1:11">
      <c r="A640" s="121" t="str">
        <f t="shared" si="327"/>
        <v>FEVRIER</v>
      </c>
      <c r="B640" s="126" t="s">
        <v>195</v>
      </c>
      <c r="C640" s="32">
        <f>+C617</f>
        <v>153550</v>
      </c>
      <c r="D640" s="31"/>
      <c r="E640" s="32">
        <f>+D617</f>
        <v>628000</v>
      </c>
      <c r="F640" s="32"/>
      <c r="G640" s="103"/>
      <c r="H640" s="55">
        <f>+F617</f>
        <v>103500</v>
      </c>
      <c r="I640" s="32">
        <f>+E617</f>
        <v>638695</v>
      </c>
      <c r="J640" s="30">
        <f t="shared" si="328"/>
        <v>39355</v>
      </c>
      <c r="K640" s="143" t="b">
        <f t="shared" si="322"/>
        <v>1</v>
      </c>
    </row>
    <row r="641" spans="1:16">
      <c r="A641" s="121" t="str">
        <f>A640</f>
        <v>FEVRIER</v>
      </c>
      <c r="B641" s="126" t="s">
        <v>92</v>
      </c>
      <c r="C641" s="32">
        <f t="shared" ref="C641:C644" si="329">+C618</f>
        <v>70300</v>
      </c>
      <c r="D641" s="31"/>
      <c r="E641" s="32">
        <f t="shared" ref="E641:E644" si="330">+D618</f>
        <v>3000</v>
      </c>
      <c r="F641" s="32"/>
      <c r="G641" s="103"/>
      <c r="H641" s="55">
        <f t="shared" ref="H641:H644" si="331">+F618</f>
        <v>30000</v>
      </c>
      <c r="I641" s="32">
        <f t="shared" ref="I641:I644" si="332">+E618</f>
        <v>29000</v>
      </c>
      <c r="J641" s="30">
        <f t="shared" si="328"/>
        <v>14300</v>
      </c>
      <c r="K641" s="143" t="b">
        <f t="shared" si="322"/>
        <v>1</v>
      </c>
    </row>
    <row r="642" spans="1:16">
      <c r="A642" s="121" t="str">
        <f t="shared" si="327"/>
        <v>FEVRIER</v>
      </c>
      <c r="B642" s="126" t="s">
        <v>28</v>
      </c>
      <c r="C642" s="32">
        <f t="shared" si="329"/>
        <v>99100</v>
      </c>
      <c r="D642" s="31"/>
      <c r="E642" s="32">
        <f t="shared" si="330"/>
        <v>224000</v>
      </c>
      <c r="F642" s="32"/>
      <c r="G642" s="103"/>
      <c r="H642" s="55">
        <f t="shared" si="331"/>
        <v>0</v>
      </c>
      <c r="I642" s="32">
        <f t="shared" si="332"/>
        <v>222500</v>
      </c>
      <c r="J642" s="30">
        <f t="shared" si="328"/>
        <v>100600</v>
      </c>
      <c r="K642" s="143" t="b">
        <f t="shared" si="322"/>
        <v>1</v>
      </c>
    </row>
    <row r="643" spans="1:16">
      <c r="A643" s="121" t="str">
        <f t="shared" si="327"/>
        <v>FEVRIER</v>
      </c>
      <c r="B643" s="127" t="s">
        <v>263</v>
      </c>
      <c r="C643" s="32">
        <f t="shared" si="329"/>
        <v>13900</v>
      </c>
      <c r="D643" s="118"/>
      <c r="E643" s="32">
        <f t="shared" si="330"/>
        <v>672000</v>
      </c>
      <c r="F643" s="51"/>
      <c r="G643" s="137"/>
      <c r="H643" s="55">
        <f t="shared" si="331"/>
        <v>0</v>
      </c>
      <c r="I643" s="32">
        <f t="shared" si="332"/>
        <v>477600</v>
      </c>
      <c r="J643" s="30">
        <f t="shared" si="328"/>
        <v>208300</v>
      </c>
      <c r="K643" s="143" t="b">
        <f t="shared" si="322"/>
        <v>1</v>
      </c>
    </row>
    <row r="644" spans="1:16">
      <c r="A644" s="121" t="str">
        <f t="shared" si="327"/>
        <v>FEVRIER</v>
      </c>
      <c r="B644" s="127" t="s">
        <v>111</v>
      </c>
      <c r="C644" s="32">
        <f t="shared" si="329"/>
        <v>-3324</v>
      </c>
      <c r="D644" s="118"/>
      <c r="E644" s="32">
        <f t="shared" si="330"/>
        <v>40000</v>
      </c>
      <c r="F644" s="51"/>
      <c r="G644" s="137"/>
      <c r="H644" s="55">
        <f t="shared" si="331"/>
        <v>0</v>
      </c>
      <c r="I644" s="32">
        <f t="shared" si="332"/>
        <v>10000</v>
      </c>
      <c r="J644" s="30">
        <f t="shared" si="328"/>
        <v>26676</v>
      </c>
      <c r="K644" s="143" t="b">
        <f t="shared" si="322"/>
        <v>1</v>
      </c>
    </row>
    <row r="645" spans="1:16">
      <c r="A645" s="34" t="s">
        <v>59</v>
      </c>
      <c r="B645" s="35"/>
      <c r="C645" s="35"/>
      <c r="D645" s="35"/>
      <c r="E645" s="35"/>
      <c r="F645" s="35"/>
      <c r="G645" s="35"/>
      <c r="H645" s="35"/>
      <c r="I645" s="35"/>
      <c r="J645" s="36"/>
      <c r="K645" s="142"/>
    </row>
    <row r="646" spans="1:16">
      <c r="A646" s="121" t="str">
        <f>A644</f>
        <v>FEVRIER</v>
      </c>
      <c r="B646" s="37" t="s">
        <v>60</v>
      </c>
      <c r="C646" s="38">
        <f>+C609</f>
        <v>899588</v>
      </c>
      <c r="D646" s="49"/>
      <c r="E646" s="49">
        <f>D609</f>
        <v>4313500</v>
      </c>
      <c r="F646" s="49"/>
      <c r="G646" s="124"/>
      <c r="H646" s="51">
        <f>+F609</f>
        <v>2516000</v>
      </c>
      <c r="I646" s="125">
        <f>+E609</f>
        <v>1771593</v>
      </c>
      <c r="J646" s="30">
        <f>+SUM(C646:G646)-(H646+I646)</f>
        <v>925495</v>
      </c>
      <c r="K646" s="143" t="b">
        <f>J646=I609</f>
        <v>1</v>
      </c>
    </row>
    <row r="647" spans="1:16">
      <c r="A647" s="43" t="s">
        <v>61</v>
      </c>
      <c r="B647" s="24"/>
      <c r="C647" s="35"/>
      <c r="D647" s="24"/>
      <c r="E647" s="24"/>
      <c r="F647" s="24"/>
      <c r="G647" s="24"/>
      <c r="H647" s="24"/>
      <c r="I647" s="24"/>
      <c r="J647" s="36"/>
      <c r="K647" s="142"/>
    </row>
    <row r="648" spans="1:16">
      <c r="A648" s="121" t="str">
        <f>+A646</f>
        <v>FEVRIER</v>
      </c>
      <c r="B648" s="37" t="s">
        <v>23</v>
      </c>
      <c r="C648" s="124">
        <f>+C607</f>
        <v>9351552</v>
      </c>
      <c r="D648" s="131">
        <f>+G607</f>
        <v>0</v>
      </c>
      <c r="E648" s="49"/>
      <c r="F648" s="49"/>
      <c r="G648" s="49"/>
      <c r="H648" s="51">
        <f>+F607</f>
        <v>4000000</v>
      </c>
      <c r="I648" s="53">
        <f>+E607</f>
        <v>433345</v>
      </c>
      <c r="J648" s="30">
        <f>+SUM(C648:G648)-(H648+I648)</f>
        <v>4918207</v>
      </c>
      <c r="K648" s="143" t="b">
        <f>+J648=I607</f>
        <v>1</v>
      </c>
    </row>
    <row r="649" spans="1:16">
      <c r="A649" s="121" t="str">
        <f t="shared" ref="A649" si="333">+A648</f>
        <v>FEVRIER</v>
      </c>
      <c r="B649" s="37" t="s">
        <v>63</v>
      </c>
      <c r="C649" s="124">
        <f>+C608</f>
        <v>6338553</v>
      </c>
      <c r="D649" s="49">
        <f>+G608</f>
        <v>0</v>
      </c>
      <c r="E649" s="48"/>
      <c r="F649" s="48"/>
      <c r="G649" s="48"/>
      <c r="H649" s="32">
        <f>+F608</f>
        <v>0</v>
      </c>
      <c r="I649" s="50">
        <f>+E608</f>
        <v>4107519</v>
      </c>
      <c r="J649" s="30">
        <f>SUM(C649:G649)-(H649+I649)</f>
        <v>2231034</v>
      </c>
      <c r="K649" s="143" t="b">
        <f>+J649=I608</f>
        <v>1</v>
      </c>
    </row>
    <row r="650" spans="1:16" ht="15.75">
      <c r="C650" s="140">
        <f>SUM(C633:C649)</f>
        <v>17554032</v>
      </c>
      <c r="I650" s="139">
        <f>SUM(I633:I649)</f>
        <v>8414912</v>
      </c>
      <c r="J650" s="104">
        <f>+SUM(J633:J649)</f>
        <v>9139120</v>
      </c>
      <c r="K650" s="5" t="b">
        <f>J650=I622</f>
        <v>1</v>
      </c>
    </row>
    <row r="651" spans="1:16" ht="15.75">
      <c r="C651" s="140"/>
      <c r="I651" s="139"/>
      <c r="J651" s="104"/>
    </row>
    <row r="652" spans="1:16" ht="15.75">
      <c r="A652" s="157"/>
      <c r="B652" s="157"/>
      <c r="C652" s="158"/>
      <c r="D652" s="157"/>
      <c r="E652" s="157"/>
      <c r="F652" s="157"/>
      <c r="G652" s="157"/>
      <c r="H652" s="157"/>
      <c r="I652" s="159"/>
      <c r="J652" s="160"/>
      <c r="K652" s="157"/>
      <c r="L652" s="161"/>
      <c r="M652" s="161"/>
      <c r="N652" s="161"/>
      <c r="O652" s="161"/>
      <c r="P652" s="157"/>
    </row>
    <row r="654" spans="1:16" ht="15.75">
      <c r="A654" s="6" t="s">
        <v>35</v>
      </c>
      <c r="B654" s="6" t="s">
        <v>1</v>
      </c>
      <c r="C654" s="6">
        <v>44927</v>
      </c>
      <c r="D654" s="7" t="s">
        <v>36</v>
      </c>
      <c r="E654" s="7" t="s">
        <v>37</v>
      </c>
      <c r="F654" s="7" t="s">
        <v>38</v>
      </c>
      <c r="G654" s="7" t="s">
        <v>39</v>
      </c>
      <c r="H654" s="6">
        <v>44957</v>
      </c>
      <c r="I654" s="7" t="s">
        <v>40</v>
      </c>
      <c r="K654" s="45"/>
      <c r="L654" s="45" t="s">
        <v>41</v>
      </c>
      <c r="M654" s="45" t="s">
        <v>42</v>
      </c>
      <c r="N654" s="45" t="s">
        <v>43</v>
      </c>
      <c r="O654" s="45" t="s">
        <v>44</v>
      </c>
    </row>
    <row r="655" spans="1:16" ht="16.5">
      <c r="A655" s="58" t="str">
        <f>K655</f>
        <v>BCI</v>
      </c>
      <c r="B655" s="59" t="s">
        <v>45</v>
      </c>
      <c r="C655" s="61">
        <v>13524897</v>
      </c>
      <c r="D655" s="61">
        <f>+L655</f>
        <v>0</v>
      </c>
      <c r="E655" s="61">
        <f>+N655</f>
        <v>173345</v>
      </c>
      <c r="F655" s="61">
        <f>+M655</f>
        <v>4000000</v>
      </c>
      <c r="G655" s="61">
        <f t="shared" ref="G655:G670" si="334">+O655</f>
        <v>0</v>
      </c>
      <c r="H655" s="61">
        <v>9351552</v>
      </c>
      <c r="I655" s="61">
        <f>+C655+D655-E655-F655+G655</f>
        <v>9351552</v>
      </c>
      <c r="J655" s="9">
        <f>I655-H655</f>
        <v>0</v>
      </c>
      <c r="K655" s="45" t="s">
        <v>23</v>
      </c>
      <c r="L655" s="47">
        <v>0</v>
      </c>
      <c r="M655" s="47">
        <v>4000000</v>
      </c>
      <c r="N655" s="47">
        <v>173345</v>
      </c>
      <c r="O655" s="47">
        <v>0</v>
      </c>
    </row>
    <row r="656" spans="1:16" ht="16.5">
      <c r="A656" s="58" t="str">
        <f t="shared" ref="A656:A670" si="335">K656</f>
        <v>BCI-Sous Compte</v>
      </c>
      <c r="B656" s="59" t="s">
        <v>45</v>
      </c>
      <c r="C656" s="61">
        <v>2476363</v>
      </c>
      <c r="D656" s="61">
        <f t="shared" ref="D656:D668" si="336">+L656</f>
        <v>0</v>
      </c>
      <c r="E656" s="61">
        <f t="shared" ref="E656:E661" si="337">+N656</f>
        <v>4873189</v>
      </c>
      <c r="F656" s="61">
        <f t="shared" ref="F656:F664" si="338">+M656</f>
        <v>0</v>
      </c>
      <c r="G656" s="61">
        <f t="shared" si="334"/>
        <v>8735379</v>
      </c>
      <c r="H656" s="61">
        <v>6338553</v>
      </c>
      <c r="I656" s="61">
        <f>+C656+D656-E656-F656+G656</f>
        <v>6338553</v>
      </c>
      <c r="J656" s="9">
        <f t="shared" ref="J656:J663" si="339">I656-H656</f>
        <v>0</v>
      </c>
      <c r="K656" s="45" t="s">
        <v>146</v>
      </c>
      <c r="L656" s="46">
        <v>0</v>
      </c>
      <c r="M656" s="47">
        <v>0</v>
      </c>
      <c r="N656" s="47">
        <v>4873189</v>
      </c>
      <c r="O656" s="47">
        <v>8735379</v>
      </c>
    </row>
    <row r="657" spans="1:15" ht="16.5">
      <c r="A657" s="58" t="str">
        <f t="shared" si="335"/>
        <v>Caisse</v>
      </c>
      <c r="B657" s="59" t="s">
        <v>24</v>
      </c>
      <c r="C657" s="61">
        <v>1335599</v>
      </c>
      <c r="D657" s="61">
        <f t="shared" si="336"/>
        <v>4277000</v>
      </c>
      <c r="E657" s="61">
        <f t="shared" si="337"/>
        <v>2382011</v>
      </c>
      <c r="F657" s="61">
        <f t="shared" si="338"/>
        <v>2331000</v>
      </c>
      <c r="G657" s="61">
        <f t="shared" si="334"/>
        <v>0</v>
      </c>
      <c r="H657" s="61">
        <v>899588</v>
      </c>
      <c r="I657" s="61">
        <f>+C657+D657-E657-F657+G657</f>
        <v>899588</v>
      </c>
      <c r="J657" s="101">
        <f t="shared" si="339"/>
        <v>0</v>
      </c>
      <c r="K657" s="45" t="s">
        <v>24</v>
      </c>
      <c r="L657" s="47">
        <v>4277000</v>
      </c>
      <c r="M657" s="47">
        <v>2331000</v>
      </c>
      <c r="N657" s="47">
        <v>2382011</v>
      </c>
      <c r="O657" s="47">
        <v>0</v>
      </c>
    </row>
    <row r="658" spans="1:15" ht="16.5">
      <c r="A658" s="58" t="str">
        <f t="shared" si="335"/>
        <v>Crépin</v>
      </c>
      <c r="B658" s="59" t="s">
        <v>152</v>
      </c>
      <c r="C658" s="61">
        <v>89205</v>
      </c>
      <c r="D658" s="61">
        <f t="shared" si="336"/>
        <v>0</v>
      </c>
      <c r="E658" s="61">
        <f t="shared" si="337"/>
        <v>0</v>
      </c>
      <c r="F658" s="61">
        <f t="shared" si="338"/>
        <v>0</v>
      </c>
      <c r="G658" s="61">
        <f t="shared" si="334"/>
        <v>0</v>
      </c>
      <c r="H658" s="61">
        <v>89205</v>
      </c>
      <c r="I658" s="61">
        <f>+C658+D658-E658-F658+G658</f>
        <v>89205</v>
      </c>
      <c r="J658" s="9">
        <f t="shared" si="339"/>
        <v>0</v>
      </c>
      <c r="K658" s="45" t="s">
        <v>46</v>
      </c>
      <c r="L658" s="47">
        <v>0</v>
      </c>
      <c r="M658" s="47">
        <v>0</v>
      </c>
      <c r="N658" s="47">
        <v>0</v>
      </c>
      <c r="O658" s="47">
        <v>0</v>
      </c>
    </row>
    <row r="659" spans="1:15" ht="16.5">
      <c r="A659" s="58" t="str">
        <f t="shared" si="335"/>
        <v>D58</v>
      </c>
      <c r="B659" s="59" t="s">
        <v>4</v>
      </c>
      <c r="C659" s="61">
        <v>0</v>
      </c>
      <c r="D659" s="61">
        <f t="shared" si="336"/>
        <v>85000</v>
      </c>
      <c r="E659" s="61">
        <f t="shared" si="337"/>
        <v>66500</v>
      </c>
      <c r="F659" s="61">
        <f t="shared" si="338"/>
        <v>0</v>
      </c>
      <c r="G659" s="61">
        <f t="shared" si="334"/>
        <v>0</v>
      </c>
      <c r="H659" s="61">
        <v>18500</v>
      </c>
      <c r="I659" s="61">
        <f>+C659+D659-E659-F659+G659</f>
        <v>18500</v>
      </c>
      <c r="J659" s="9">
        <f t="shared" si="339"/>
        <v>0</v>
      </c>
      <c r="K659" s="45" t="s">
        <v>264</v>
      </c>
      <c r="L659" s="47">
        <v>85000</v>
      </c>
      <c r="M659" s="47">
        <v>0</v>
      </c>
      <c r="N659" s="47">
        <v>66500</v>
      </c>
      <c r="O659" s="47">
        <v>0</v>
      </c>
    </row>
    <row r="660" spans="1:15" ht="16.5">
      <c r="A660" s="58" t="str">
        <f t="shared" si="335"/>
        <v>Donald</v>
      </c>
      <c r="B660" s="59" t="s">
        <v>152</v>
      </c>
      <c r="C660" s="61">
        <v>236200</v>
      </c>
      <c r="D660" s="61">
        <f t="shared" si="336"/>
        <v>264000</v>
      </c>
      <c r="E660" s="61">
        <f t="shared" si="337"/>
        <v>279550</v>
      </c>
      <c r="F660" s="61">
        <f t="shared" si="338"/>
        <v>210000</v>
      </c>
      <c r="G660" s="61">
        <f t="shared" si="334"/>
        <v>0</v>
      </c>
      <c r="H660" s="61">
        <v>10650</v>
      </c>
      <c r="I660" s="61">
        <f t="shared" ref="I660:I661" si="340">+C660+D660-E660-F660+G660</f>
        <v>10650</v>
      </c>
      <c r="J660" s="9">
        <f t="shared" si="339"/>
        <v>0</v>
      </c>
      <c r="K660" s="45" t="s">
        <v>251</v>
      </c>
      <c r="L660" s="47">
        <v>264000</v>
      </c>
      <c r="M660" s="47">
        <v>210000</v>
      </c>
      <c r="N660" s="47">
        <v>279550</v>
      </c>
      <c r="O660" s="47">
        <v>0</v>
      </c>
    </row>
    <row r="661" spans="1:15" ht="16.5">
      <c r="A661" s="58" t="str">
        <f t="shared" si="335"/>
        <v>Evariste</v>
      </c>
      <c r="B661" s="59" t="s">
        <v>153</v>
      </c>
      <c r="C661" s="61">
        <v>11675</v>
      </c>
      <c r="D661" s="61">
        <f t="shared" si="336"/>
        <v>187000</v>
      </c>
      <c r="E661" s="61">
        <f t="shared" si="337"/>
        <v>190350</v>
      </c>
      <c r="F661" s="61">
        <f t="shared" si="338"/>
        <v>0</v>
      </c>
      <c r="G661" s="61">
        <f t="shared" si="334"/>
        <v>0</v>
      </c>
      <c r="H661" s="61">
        <v>8325</v>
      </c>
      <c r="I661" s="61">
        <f t="shared" si="340"/>
        <v>8325</v>
      </c>
      <c r="J661" s="9">
        <f t="shared" si="339"/>
        <v>0</v>
      </c>
      <c r="K661" s="45" t="s">
        <v>30</v>
      </c>
      <c r="L661" s="47">
        <v>187000</v>
      </c>
      <c r="M661" s="47">
        <v>0</v>
      </c>
      <c r="N661" s="47">
        <v>190350</v>
      </c>
      <c r="O661" s="47">
        <v>0</v>
      </c>
    </row>
    <row r="662" spans="1:15" ht="16.5">
      <c r="A662" s="58" t="str">
        <f t="shared" si="335"/>
        <v>I55S</v>
      </c>
      <c r="B662" s="115" t="s">
        <v>4</v>
      </c>
      <c r="C662" s="117">
        <v>233614</v>
      </c>
      <c r="D662" s="117">
        <f t="shared" si="336"/>
        <v>0</v>
      </c>
      <c r="E662" s="117">
        <f>+N662</f>
        <v>0</v>
      </c>
      <c r="F662" s="117">
        <f t="shared" si="338"/>
        <v>0</v>
      </c>
      <c r="G662" s="117">
        <f t="shared" si="334"/>
        <v>0</v>
      </c>
      <c r="H662" s="117">
        <v>233614</v>
      </c>
      <c r="I662" s="117">
        <f>+C662+D662-E662-F662+G662</f>
        <v>233614</v>
      </c>
      <c r="J662" s="9">
        <f t="shared" si="339"/>
        <v>0</v>
      </c>
      <c r="K662" s="45" t="s">
        <v>83</v>
      </c>
      <c r="L662" s="47">
        <v>0</v>
      </c>
      <c r="M662" s="47">
        <v>0</v>
      </c>
      <c r="N662" s="47">
        <v>0</v>
      </c>
      <c r="O662" s="47">
        <v>0</v>
      </c>
    </row>
    <row r="663" spans="1:15" ht="16.5">
      <c r="A663" s="58" t="str">
        <f t="shared" si="335"/>
        <v>I73X</v>
      </c>
      <c r="B663" s="115" t="s">
        <v>4</v>
      </c>
      <c r="C663" s="117">
        <v>249769</v>
      </c>
      <c r="D663" s="117">
        <f t="shared" si="336"/>
        <v>0</v>
      </c>
      <c r="E663" s="117">
        <f>+N663</f>
        <v>0</v>
      </c>
      <c r="F663" s="117">
        <f t="shared" si="338"/>
        <v>0</v>
      </c>
      <c r="G663" s="117">
        <f t="shared" si="334"/>
        <v>0</v>
      </c>
      <c r="H663" s="117">
        <v>249769</v>
      </c>
      <c r="I663" s="117">
        <f t="shared" ref="I663:I668" si="341">+C663+D663-E663-F663+G663</f>
        <v>249769</v>
      </c>
      <c r="J663" s="9">
        <f t="shared" si="339"/>
        <v>0</v>
      </c>
      <c r="K663" s="45" t="s">
        <v>82</v>
      </c>
      <c r="L663" s="47">
        <v>0</v>
      </c>
      <c r="M663" s="47">
        <v>0</v>
      </c>
      <c r="N663" s="47">
        <v>0</v>
      </c>
      <c r="O663" s="47">
        <v>0</v>
      </c>
    </row>
    <row r="664" spans="1:15" ht="16.5">
      <c r="A664" s="58" t="str">
        <f t="shared" si="335"/>
        <v>Grace</v>
      </c>
      <c r="B664" s="59" t="s">
        <v>2</v>
      </c>
      <c r="C664" s="61">
        <v>11800</v>
      </c>
      <c r="D664" s="61">
        <f t="shared" si="336"/>
        <v>639000</v>
      </c>
      <c r="E664" s="61">
        <f t="shared" ref="E664" si="342">+N664</f>
        <v>437050</v>
      </c>
      <c r="F664" s="61">
        <f t="shared" si="338"/>
        <v>193000</v>
      </c>
      <c r="G664" s="61">
        <f t="shared" si="334"/>
        <v>0</v>
      </c>
      <c r="H664" s="181">
        <v>20750</v>
      </c>
      <c r="I664" s="181">
        <f t="shared" si="341"/>
        <v>20750</v>
      </c>
      <c r="J664" s="182">
        <f>I664-H664</f>
        <v>0</v>
      </c>
      <c r="K664" s="183" t="s">
        <v>141</v>
      </c>
      <c r="L664" s="184">
        <v>639000</v>
      </c>
      <c r="M664" s="184">
        <v>193000</v>
      </c>
      <c r="N664" s="47">
        <v>437050</v>
      </c>
      <c r="O664" s="184">
        <v>0</v>
      </c>
    </row>
    <row r="665" spans="1:15" ht="16.5">
      <c r="A665" s="58" t="str">
        <f t="shared" si="335"/>
        <v>Hurielle</v>
      </c>
      <c r="B665" s="97" t="s">
        <v>152</v>
      </c>
      <c r="C665" s="61">
        <v>18750</v>
      </c>
      <c r="D665" s="61">
        <f t="shared" si="336"/>
        <v>517000</v>
      </c>
      <c r="E665" s="61">
        <f>+N665</f>
        <v>335200</v>
      </c>
      <c r="F665" s="61">
        <f>+M665</f>
        <v>47000</v>
      </c>
      <c r="G665" s="61">
        <f t="shared" si="334"/>
        <v>0</v>
      </c>
      <c r="H665" s="61">
        <v>153550</v>
      </c>
      <c r="I665" s="61">
        <f t="shared" si="341"/>
        <v>153550</v>
      </c>
      <c r="J665" s="9">
        <f t="shared" ref="J665" si="343">I665-H665</f>
        <v>0</v>
      </c>
      <c r="K665" s="45" t="s">
        <v>195</v>
      </c>
      <c r="L665" s="47">
        <v>517000</v>
      </c>
      <c r="M665" s="47">
        <v>47000</v>
      </c>
      <c r="N665" s="47">
        <v>335200</v>
      </c>
      <c r="O665" s="47">
        <v>0</v>
      </c>
    </row>
    <row r="666" spans="1:15" ht="16.5">
      <c r="A666" s="58" t="str">
        <f t="shared" si="335"/>
        <v>Man Love</v>
      </c>
      <c r="B666" s="97" t="s">
        <v>152</v>
      </c>
      <c r="C666" s="61">
        <v>0</v>
      </c>
      <c r="D666" s="61">
        <f t="shared" si="336"/>
        <v>6000</v>
      </c>
      <c r="E666" s="61">
        <f>+N666</f>
        <v>6000</v>
      </c>
      <c r="F666" s="61">
        <f>+M666</f>
        <v>0</v>
      </c>
      <c r="G666" s="61"/>
      <c r="H666" s="61">
        <v>0</v>
      </c>
      <c r="I666" s="61">
        <v>0</v>
      </c>
      <c r="J666" s="9"/>
      <c r="K666" s="45" t="s">
        <v>265</v>
      </c>
      <c r="L666" s="47">
        <v>6000</v>
      </c>
      <c r="M666" s="47">
        <v>0</v>
      </c>
      <c r="N666" s="47">
        <v>6000</v>
      </c>
      <c r="O666" s="47"/>
    </row>
    <row r="667" spans="1:15" ht="16.5">
      <c r="A667" s="58" t="str">
        <f t="shared" si="335"/>
        <v>Merveille</v>
      </c>
      <c r="B667" s="59" t="s">
        <v>2</v>
      </c>
      <c r="C667" s="61">
        <v>-2900</v>
      </c>
      <c r="D667" s="61">
        <f t="shared" si="336"/>
        <v>218000</v>
      </c>
      <c r="E667" s="61">
        <f t="shared" ref="E667:E670" si="344">+N667</f>
        <v>124800</v>
      </c>
      <c r="F667" s="61">
        <f t="shared" ref="F667:F670" si="345">+M667</f>
        <v>20000</v>
      </c>
      <c r="G667" s="61">
        <f t="shared" si="334"/>
        <v>0</v>
      </c>
      <c r="H667" s="181">
        <v>70300</v>
      </c>
      <c r="I667" s="181">
        <f t="shared" si="341"/>
        <v>70300</v>
      </c>
      <c r="J667" s="182">
        <f>I667-H667</f>
        <v>0</v>
      </c>
      <c r="K667" s="183" t="s">
        <v>92</v>
      </c>
      <c r="L667" s="184">
        <v>218000</v>
      </c>
      <c r="M667" s="184">
        <v>20000</v>
      </c>
      <c r="N667" s="47">
        <v>124800</v>
      </c>
      <c r="O667" s="184">
        <v>0</v>
      </c>
    </row>
    <row r="668" spans="1:15" ht="16.5">
      <c r="A668" s="58" t="str">
        <f t="shared" si="335"/>
        <v>P29</v>
      </c>
      <c r="B668" s="97" t="s">
        <v>4</v>
      </c>
      <c r="C668" s="61">
        <v>148600</v>
      </c>
      <c r="D668" s="61">
        <f t="shared" si="336"/>
        <v>375000</v>
      </c>
      <c r="E668" s="61">
        <f t="shared" si="344"/>
        <v>424500</v>
      </c>
      <c r="F668" s="61">
        <f t="shared" si="345"/>
        <v>0</v>
      </c>
      <c r="G668" s="61">
        <f t="shared" si="334"/>
        <v>0</v>
      </c>
      <c r="H668" s="61">
        <v>99100</v>
      </c>
      <c r="I668" s="61">
        <f t="shared" si="341"/>
        <v>99100</v>
      </c>
      <c r="J668" s="9">
        <f t="shared" ref="J668:J669" si="346">I668-H668</f>
        <v>0</v>
      </c>
      <c r="K668" s="45" t="s">
        <v>28</v>
      </c>
      <c r="L668" s="47">
        <v>375000</v>
      </c>
      <c r="M668" s="47">
        <v>0</v>
      </c>
      <c r="N668" s="47">
        <v>424500</v>
      </c>
      <c r="O668" s="47">
        <v>0</v>
      </c>
    </row>
    <row r="669" spans="1:15" ht="16.5">
      <c r="A669" s="58" t="str">
        <f t="shared" si="335"/>
        <v>T73</v>
      </c>
      <c r="B669" s="59" t="s">
        <v>4</v>
      </c>
      <c r="C669" s="61">
        <v>0</v>
      </c>
      <c r="D669" s="61">
        <f>+L669</f>
        <v>85000</v>
      </c>
      <c r="E669" s="61">
        <f t="shared" si="344"/>
        <v>71100</v>
      </c>
      <c r="F669" s="61">
        <f t="shared" si="345"/>
        <v>0</v>
      </c>
      <c r="G669" s="61">
        <f t="shared" si="334"/>
        <v>0</v>
      </c>
      <c r="H669" s="61">
        <v>13900</v>
      </c>
      <c r="I669" s="61">
        <f>+C669+D669-E669-F669+G669</f>
        <v>13900</v>
      </c>
      <c r="J669" s="9">
        <f t="shared" si="346"/>
        <v>0</v>
      </c>
      <c r="K669" s="45" t="s">
        <v>263</v>
      </c>
      <c r="L669" s="47">
        <v>85000</v>
      </c>
      <c r="M669" s="47">
        <v>0</v>
      </c>
      <c r="N669" s="184">
        <v>71100</v>
      </c>
      <c r="O669" s="47">
        <v>0</v>
      </c>
    </row>
    <row r="670" spans="1:15" ht="16.5">
      <c r="A670" s="58" t="str">
        <f t="shared" si="335"/>
        <v>Tiffany</v>
      </c>
      <c r="B670" s="59" t="s">
        <v>2</v>
      </c>
      <c r="C670" s="61">
        <v>-10174</v>
      </c>
      <c r="D670" s="61">
        <f t="shared" ref="D670" si="347">+L670</f>
        <v>198000</v>
      </c>
      <c r="E670" s="61">
        <f t="shared" si="344"/>
        <v>141150</v>
      </c>
      <c r="F670" s="61">
        <f t="shared" si="345"/>
        <v>50000</v>
      </c>
      <c r="G670" s="61">
        <f t="shared" si="334"/>
        <v>0</v>
      </c>
      <c r="H670" s="61">
        <v>-3324</v>
      </c>
      <c r="I670" s="61">
        <f>+C670+D670-E670-F670+G670</f>
        <v>-3324</v>
      </c>
      <c r="J670" s="9">
        <f>I670-H670</f>
        <v>0</v>
      </c>
      <c r="K670" s="45" t="s">
        <v>111</v>
      </c>
      <c r="L670" s="47">
        <v>198000</v>
      </c>
      <c r="M670" s="47">
        <v>50000</v>
      </c>
      <c r="N670" s="47">
        <v>141150</v>
      </c>
      <c r="O670" s="47">
        <v>0</v>
      </c>
    </row>
    <row r="671" spans="1:15" ht="16.5">
      <c r="A671" s="10" t="s">
        <v>49</v>
      </c>
      <c r="B671" s="11"/>
      <c r="C671" s="12">
        <f t="shared" ref="C671:I671" si="348">SUM(C655:C670)</f>
        <v>18323398</v>
      </c>
      <c r="D671" s="57">
        <f t="shared" si="348"/>
        <v>6851000</v>
      </c>
      <c r="E671" s="57">
        <f t="shared" si="348"/>
        <v>9504745</v>
      </c>
      <c r="F671" s="57">
        <f t="shared" si="348"/>
        <v>6851000</v>
      </c>
      <c r="G671" s="57">
        <f t="shared" si="348"/>
        <v>8735379</v>
      </c>
      <c r="H671" s="57">
        <f t="shared" si="348"/>
        <v>17554032</v>
      </c>
      <c r="I671" s="57">
        <f t="shared" si="348"/>
        <v>17554032</v>
      </c>
      <c r="J671" s="9">
        <f>I671-H671</f>
        <v>0</v>
      </c>
      <c r="K671" s="3"/>
      <c r="L671" s="47">
        <f>+SUM(L655:L670)</f>
        <v>6851000</v>
      </c>
      <c r="M671" s="47">
        <f>+SUM(M655:M670)</f>
        <v>6851000</v>
      </c>
      <c r="N671" s="47">
        <f>+SUM(N655:N670)</f>
        <v>9504745</v>
      </c>
      <c r="O671" s="47">
        <f>+SUM(O655:O670)</f>
        <v>8735379</v>
      </c>
    </row>
    <row r="672" spans="1:15" ht="16.5">
      <c r="A672" s="10"/>
      <c r="B672" s="11"/>
      <c r="C672" s="12"/>
      <c r="D672" s="13"/>
      <c r="E672" s="12"/>
      <c r="F672" s="13"/>
      <c r="G672" s="12"/>
      <c r="H672" s="12"/>
      <c r="I672" s="133" t="b">
        <f>I671=D674</f>
        <v>1</v>
      </c>
      <c r="J672" s="9">
        <f>H671-I671</f>
        <v>0</v>
      </c>
      <c r="L672" s="5"/>
      <c r="M672" s="5"/>
      <c r="N672" s="5"/>
      <c r="O672" s="5"/>
    </row>
    <row r="673" spans="1:11" ht="16.5">
      <c r="A673" s="10" t="s">
        <v>266</v>
      </c>
      <c r="B673" s="11" t="s">
        <v>175</v>
      </c>
      <c r="C673" s="12" t="s">
        <v>174</v>
      </c>
      <c r="D673" s="12" t="s">
        <v>267</v>
      </c>
      <c r="E673" s="12" t="s">
        <v>50</v>
      </c>
      <c r="F673" s="12"/>
      <c r="G673" s="12">
        <f>+D671-F671</f>
        <v>0</v>
      </c>
      <c r="H673" s="12"/>
      <c r="I673" s="12"/>
    </row>
    <row r="674" spans="1:11" ht="16.5">
      <c r="A674" s="14">
        <f>C671</f>
        <v>18323398</v>
      </c>
      <c r="B674" s="15">
        <f>G671</f>
        <v>8735379</v>
      </c>
      <c r="C674" s="12">
        <f>E671</f>
        <v>9504745</v>
      </c>
      <c r="D674" s="12">
        <f>A674+B674-C674</f>
        <v>17554032</v>
      </c>
      <c r="E674" s="13">
        <f>I671-D674</f>
        <v>0</v>
      </c>
      <c r="F674" s="12"/>
      <c r="G674" s="12"/>
      <c r="H674" s="12"/>
      <c r="I674" s="12"/>
    </row>
    <row r="675" spans="1:11" ht="16.5">
      <c r="A675" s="14"/>
      <c r="B675" s="15"/>
      <c r="C675" s="12"/>
      <c r="D675" s="12"/>
      <c r="E675" s="13"/>
      <c r="F675" s="12"/>
      <c r="G675" s="12"/>
      <c r="H675" s="12"/>
      <c r="I675" s="12"/>
    </row>
    <row r="676" spans="1:11">
      <c r="A676" s="16" t="s">
        <v>51</v>
      </c>
      <c r="B676" s="16"/>
      <c r="C676" s="16"/>
      <c r="D676" s="17"/>
      <c r="E676" s="17"/>
      <c r="F676" s="17"/>
      <c r="G676" s="17"/>
      <c r="H676" s="17"/>
      <c r="I676" s="17"/>
    </row>
    <row r="677" spans="1:11">
      <c r="A677" s="18" t="s">
        <v>268</v>
      </c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1">
      <c r="A678" s="19"/>
      <c r="B678" s="17"/>
      <c r="C678" s="20"/>
      <c r="D678" s="20"/>
      <c r="E678" s="20"/>
      <c r="F678" s="20"/>
      <c r="G678" s="20"/>
      <c r="H678" s="17"/>
      <c r="I678" s="17"/>
    </row>
    <row r="679" spans="1:11">
      <c r="A679" s="166" t="s">
        <v>52</v>
      </c>
      <c r="B679" s="168" t="s">
        <v>53</v>
      </c>
      <c r="C679" s="170" t="s">
        <v>269</v>
      </c>
      <c r="D679" s="171" t="s">
        <v>54</v>
      </c>
      <c r="E679" s="172"/>
      <c r="F679" s="172"/>
      <c r="G679" s="173"/>
      <c r="H679" s="174" t="s">
        <v>55</v>
      </c>
      <c r="I679" s="162" t="s">
        <v>56</v>
      </c>
      <c r="J679" s="185"/>
    </row>
    <row r="680" spans="1:11" ht="25.5">
      <c r="A680" s="167"/>
      <c r="B680" s="169"/>
      <c r="C680" s="22"/>
      <c r="D680" s="21" t="s">
        <v>23</v>
      </c>
      <c r="E680" s="21" t="s">
        <v>24</v>
      </c>
      <c r="F680" s="22" t="s">
        <v>121</v>
      </c>
      <c r="G680" s="21" t="s">
        <v>57</v>
      </c>
      <c r="H680" s="175"/>
      <c r="I680" s="163"/>
      <c r="J680" s="165" t="s">
        <v>270</v>
      </c>
      <c r="K680" s="142"/>
    </row>
    <row r="681" spans="1:11">
      <c r="A681" s="23"/>
      <c r="B681" s="24" t="s">
        <v>58</v>
      </c>
      <c r="C681" s="25"/>
      <c r="D681" s="25"/>
      <c r="E681" s="25"/>
      <c r="F681" s="25"/>
      <c r="G681" s="25"/>
      <c r="H681" s="25"/>
      <c r="I681" s="26"/>
      <c r="J681" s="165"/>
      <c r="K681" s="142"/>
    </row>
    <row r="682" spans="1:11">
      <c r="A682" s="121" t="s">
        <v>106</v>
      </c>
      <c r="B682" s="126" t="s">
        <v>46</v>
      </c>
      <c r="C682" s="32">
        <f>+C658</f>
        <v>89205</v>
      </c>
      <c r="D682" s="31"/>
      <c r="E682" s="32">
        <f>+D658</f>
        <v>0</v>
      </c>
      <c r="F682" s="32"/>
      <c r="G682" s="32"/>
      <c r="H682" s="55">
        <f>+F658</f>
        <v>0</v>
      </c>
      <c r="I682" s="32">
        <f>+E658</f>
        <v>0</v>
      </c>
      <c r="J682" s="30">
        <f t="shared" ref="J682:J685" si="349">+SUM(C682:G682)-(H682+I682)</f>
        <v>89205</v>
      </c>
      <c r="K682" s="143" t="b">
        <f>J682=I658</f>
        <v>1</v>
      </c>
    </row>
    <row r="683" spans="1:11">
      <c r="A683" s="121" t="str">
        <f>+A682</f>
        <v>JANVIER</v>
      </c>
      <c r="B683" s="126" t="s">
        <v>264</v>
      </c>
      <c r="C683" s="32">
        <f t="shared" ref="C683:C685" si="350">+C659</f>
        <v>0</v>
      </c>
      <c r="D683" s="31"/>
      <c r="E683" s="32">
        <f t="shared" ref="E683:E685" si="351">+D659</f>
        <v>85000</v>
      </c>
      <c r="F683" s="32"/>
      <c r="G683" s="32"/>
      <c r="H683" s="55">
        <f t="shared" ref="H683:H685" si="352">+F659</f>
        <v>0</v>
      </c>
      <c r="I683" s="32">
        <f t="shared" ref="I683:I685" si="353">+E659</f>
        <v>66500</v>
      </c>
      <c r="J683" s="30">
        <f t="shared" si="349"/>
        <v>18500</v>
      </c>
      <c r="K683" s="143" t="b">
        <f>J683=I659</f>
        <v>1</v>
      </c>
    </row>
    <row r="684" spans="1:11">
      <c r="A684" s="121" t="str">
        <f t="shared" ref="A684:A694" si="354">+A683</f>
        <v>JANVIER</v>
      </c>
      <c r="B684" s="126" t="s">
        <v>251</v>
      </c>
      <c r="C684" s="32">
        <f t="shared" si="350"/>
        <v>236200</v>
      </c>
      <c r="D684" s="31"/>
      <c r="E684" s="32">
        <f t="shared" si="351"/>
        <v>264000</v>
      </c>
      <c r="F684" s="32"/>
      <c r="G684" s="32"/>
      <c r="H684" s="55">
        <f t="shared" si="352"/>
        <v>210000</v>
      </c>
      <c r="I684" s="32">
        <f t="shared" si="353"/>
        <v>279550</v>
      </c>
      <c r="J684" s="30">
        <f t="shared" si="349"/>
        <v>10650</v>
      </c>
      <c r="K684" s="143" t="b">
        <f t="shared" ref="K684:K694" si="355">J684=I660</f>
        <v>1</v>
      </c>
    </row>
    <row r="685" spans="1:11">
      <c r="A685" s="121" t="str">
        <f t="shared" si="354"/>
        <v>JANVIER</v>
      </c>
      <c r="B685" s="126" t="s">
        <v>30</v>
      </c>
      <c r="C685" s="32">
        <f t="shared" si="350"/>
        <v>11675</v>
      </c>
      <c r="D685" s="31"/>
      <c r="E685" s="32">
        <f t="shared" si="351"/>
        <v>187000</v>
      </c>
      <c r="F685" s="32"/>
      <c r="G685" s="32"/>
      <c r="H685" s="55">
        <f t="shared" si="352"/>
        <v>0</v>
      </c>
      <c r="I685" s="32">
        <f t="shared" si="353"/>
        <v>190350</v>
      </c>
      <c r="J685" s="30">
        <f t="shared" si="349"/>
        <v>8325</v>
      </c>
      <c r="K685" s="143" t="b">
        <f t="shared" si="355"/>
        <v>1</v>
      </c>
    </row>
    <row r="686" spans="1:11">
      <c r="A686" s="121" t="str">
        <f t="shared" si="354"/>
        <v>JANVIER</v>
      </c>
      <c r="B686" s="128" t="s">
        <v>83</v>
      </c>
      <c r="C686" s="119">
        <f>+C662</f>
        <v>233614</v>
      </c>
      <c r="D686" s="122"/>
      <c r="E686" s="119">
        <f>+D662</f>
        <v>0</v>
      </c>
      <c r="F686" s="136"/>
      <c r="G686" s="136"/>
      <c r="H686" s="154">
        <f>+F662</f>
        <v>0</v>
      </c>
      <c r="I686" s="119">
        <f>+E662</f>
        <v>0</v>
      </c>
      <c r="J686" s="120">
        <f>+SUM(C686:G686)-(H686+I686)</f>
        <v>233614</v>
      </c>
      <c r="K686" s="143" t="b">
        <f t="shared" si="355"/>
        <v>1</v>
      </c>
    </row>
    <row r="687" spans="1:11">
      <c r="A687" s="121" t="str">
        <f t="shared" si="354"/>
        <v>JANVIER</v>
      </c>
      <c r="B687" s="128" t="s">
        <v>82</v>
      </c>
      <c r="C687" s="119">
        <f>+C663</f>
        <v>249769</v>
      </c>
      <c r="D687" s="122"/>
      <c r="E687" s="119">
        <f>+D663</f>
        <v>0</v>
      </c>
      <c r="F687" s="136"/>
      <c r="G687" s="136"/>
      <c r="H687" s="154">
        <f>+F663</f>
        <v>0</v>
      </c>
      <c r="I687" s="119">
        <f>+E663</f>
        <v>0</v>
      </c>
      <c r="J687" s="120">
        <f t="shared" ref="J687:J694" si="356">+SUM(C687:G687)-(H687+I687)</f>
        <v>249769</v>
      </c>
      <c r="K687" s="143" t="b">
        <f t="shared" si="355"/>
        <v>1</v>
      </c>
    </row>
    <row r="688" spans="1:11">
      <c r="A688" s="121" t="str">
        <f t="shared" si="354"/>
        <v>JANVIER</v>
      </c>
      <c r="B688" s="126" t="s">
        <v>141</v>
      </c>
      <c r="C688" s="32">
        <f>+C664</f>
        <v>11800</v>
      </c>
      <c r="D688" s="31"/>
      <c r="E688" s="32">
        <f>+D664</f>
        <v>639000</v>
      </c>
      <c r="F688" s="32"/>
      <c r="G688" s="103"/>
      <c r="H688" s="55">
        <f>+F664</f>
        <v>193000</v>
      </c>
      <c r="I688" s="32">
        <f>+E664</f>
        <v>437050</v>
      </c>
      <c r="J688" s="30">
        <f t="shared" si="356"/>
        <v>20750</v>
      </c>
      <c r="K688" s="143" t="b">
        <f t="shared" si="355"/>
        <v>1</v>
      </c>
    </row>
    <row r="689" spans="1:16">
      <c r="A689" s="121" t="str">
        <f t="shared" si="354"/>
        <v>JANVIER</v>
      </c>
      <c r="B689" s="126" t="s">
        <v>195</v>
      </c>
      <c r="C689" s="32">
        <f t="shared" ref="C689:C694" si="357">+C665</f>
        <v>18750</v>
      </c>
      <c r="D689" s="31"/>
      <c r="E689" s="32">
        <f t="shared" ref="E689:E694" si="358">+D665</f>
        <v>517000</v>
      </c>
      <c r="F689" s="32"/>
      <c r="G689" s="103"/>
      <c r="H689" s="55">
        <f t="shared" ref="H689:H694" si="359">+F665</f>
        <v>47000</v>
      </c>
      <c r="I689" s="32">
        <f t="shared" ref="I689:I694" si="360">+E665</f>
        <v>335200</v>
      </c>
      <c r="J689" s="30">
        <f t="shared" si="356"/>
        <v>153550</v>
      </c>
      <c r="K689" s="143" t="b">
        <f t="shared" si="355"/>
        <v>1</v>
      </c>
    </row>
    <row r="690" spans="1:16">
      <c r="A690" s="121" t="str">
        <f t="shared" si="354"/>
        <v>JANVIER</v>
      </c>
      <c r="B690" s="126" t="s">
        <v>265</v>
      </c>
      <c r="C690" s="32">
        <f t="shared" si="357"/>
        <v>0</v>
      </c>
      <c r="D690" s="31"/>
      <c r="E690" s="32">
        <f t="shared" si="358"/>
        <v>6000</v>
      </c>
      <c r="F690" s="32"/>
      <c r="G690" s="103"/>
      <c r="H690" s="55">
        <f t="shared" si="359"/>
        <v>0</v>
      </c>
      <c r="I690" s="32">
        <f t="shared" si="360"/>
        <v>6000</v>
      </c>
      <c r="J690" s="30">
        <f t="shared" si="356"/>
        <v>0</v>
      </c>
      <c r="K690" s="143" t="b">
        <f t="shared" si="355"/>
        <v>1</v>
      </c>
    </row>
    <row r="691" spans="1:16">
      <c r="A691" s="121" t="str">
        <f t="shared" si="354"/>
        <v>JANVIER</v>
      </c>
      <c r="B691" s="126" t="s">
        <v>92</v>
      </c>
      <c r="C691" s="32">
        <f t="shared" si="357"/>
        <v>-2900</v>
      </c>
      <c r="D691" s="31"/>
      <c r="E691" s="32">
        <f t="shared" si="358"/>
        <v>218000</v>
      </c>
      <c r="F691" s="32"/>
      <c r="G691" s="103"/>
      <c r="H691" s="55">
        <f t="shared" si="359"/>
        <v>20000</v>
      </c>
      <c r="I691" s="32">
        <f t="shared" si="360"/>
        <v>124800</v>
      </c>
      <c r="J691" s="30">
        <f t="shared" si="356"/>
        <v>70300</v>
      </c>
      <c r="K691" s="143" t="b">
        <f t="shared" si="355"/>
        <v>1</v>
      </c>
    </row>
    <row r="692" spans="1:16">
      <c r="A692" s="121" t="str">
        <f t="shared" si="354"/>
        <v>JANVIER</v>
      </c>
      <c r="B692" s="126" t="s">
        <v>28</v>
      </c>
      <c r="C692" s="32">
        <f t="shared" si="357"/>
        <v>148600</v>
      </c>
      <c r="D692" s="31"/>
      <c r="E692" s="32">
        <f t="shared" si="358"/>
        <v>375000</v>
      </c>
      <c r="F692" s="32"/>
      <c r="G692" s="103"/>
      <c r="H692" s="55">
        <f t="shared" si="359"/>
        <v>0</v>
      </c>
      <c r="I692" s="32">
        <f t="shared" si="360"/>
        <v>424500</v>
      </c>
      <c r="J692" s="30">
        <f t="shared" si="356"/>
        <v>99100</v>
      </c>
      <c r="K692" s="143" t="b">
        <f t="shared" si="355"/>
        <v>1</v>
      </c>
    </row>
    <row r="693" spans="1:16">
      <c r="A693" s="121" t="str">
        <f t="shared" si="354"/>
        <v>JANVIER</v>
      </c>
      <c r="B693" s="127" t="s">
        <v>263</v>
      </c>
      <c r="C693" s="32">
        <f t="shared" si="357"/>
        <v>0</v>
      </c>
      <c r="D693" s="118"/>
      <c r="E693" s="32">
        <f t="shared" si="358"/>
        <v>85000</v>
      </c>
      <c r="F693" s="51"/>
      <c r="G693" s="137"/>
      <c r="H693" s="55">
        <f t="shared" si="359"/>
        <v>0</v>
      </c>
      <c r="I693" s="32">
        <f t="shared" si="360"/>
        <v>71100</v>
      </c>
      <c r="J693" s="30">
        <f t="shared" ref="J693" si="361">+SUM(C693:G693)-(H693+I693)</f>
        <v>13900</v>
      </c>
      <c r="K693" s="143" t="b">
        <f t="shared" si="355"/>
        <v>1</v>
      </c>
    </row>
    <row r="694" spans="1:16">
      <c r="A694" s="121" t="str">
        <f t="shared" si="354"/>
        <v>JANVIER</v>
      </c>
      <c r="B694" s="127" t="s">
        <v>111</v>
      </c>
      <c r="C694" s="32">
        <f t="shared" si="357"/>
        <v>-10174</v>
      </c>
      <c r="D694" s="118"/>
      <c r="E694" s="32">
        <f t="shared" si="358"/>
        <v>198000</v>
      </c>
      <c r="F694" s="51"/>
      <c r="G694" s="137"/>
      <c r="H694" s="55">
        <f t="shared" si="359"/>
        <v>50000</v>
      </c>
      <c r="I694" s="32">
        <f t="shared" si="360"/>
        <v>141150</v>
      </c>
      <c r="J694" s="30">
        <f t="shared" si="356"/>
        <v>-3324</v>
      </c>
      <c r="K694" s="143" t="b">
        <f t="shared" si="355"/>
        <v>1</v>
      </c>
    </row>
    <row r="695" spans="1:16">
      <c r="A695" s="34" t="s">
        <v>59</v>
      </c>
      <c r="B695" s="35"/>
      <c r="C695" s="35"/>
      <c r="D695" s="35"/>
      <c r="E695" s="35"/>
      <c r="F695" s="35"/>
      <c r="G695" s="35"/>
      <c r="H695" s="35"/>
      <c r="I695" s="35"/>
      <c r="J695" s="36"/>
      <c r="K695" s="142"/>
    </row>
    <row r="696" spans="1:16">
      <c r="A696" s="121" t="str">
        <f>A694</f>
        <v>JANVIER</v>
      </c>
      <c r="B696" s="37" t="s">
        <v>60</v>
      </c>
      <c r="C696" s="38">
        <f>+C657</f>
        <v>1335599</v>
      </c>
      <c r="D696" s="49"/>
      <c r="E696" s="49">
        <f>D657</f>
        <v>4277000</v>
      </c>
      <c r="F696" s="49"/>
      <c r="G696" s="124"/>
      <c r="H696" s="51">
        <f>+F657</f>
        <v>2331000</v>
      </c>
      <c r="I696" s="125">
        <f>+E657</f>
        <v>2382011</v>
      </c>
      <c r="J696" s="30">
        <f>+SUM(C696:G696)-(H696+I696)</f>
        <v>899588</v>
      </c>
      <c r="K696" s="143" t="b">
        <f>J696=I657</f>
        <v>1</v>
      </c>
    </row>
    <row r="697" spans="1:16">
      <c r="A697" s="43" t="s">
        <v>61</v>
      </c>
      <c r="B697" s="24"/>
      <c r="C697" s="35"/>
      <c r="D697" s="24"/>
      <c r="E697" s="24"/>
      <c r="F697" s="24"/>
      <c r="G697" s="24"/>
      <c r="H697" s="24"/>
      <c r="I697" s="24"/>
      <c r="J697" s="36"/>
      <c r="K697" s="142"/>
    </row>
    <row r="698" spans="1:16">
      <c r="A698" s="121" t="str">
        <f>+A696</f>
        <v>JANVIER</v>
      </c>
      <c r="B698" s="37" t="s">
        <v>23</v>
      </c>
      <c r="C698" s="124">
        <f>+C655</f>
        <v>13524897</v>
      </c>
      <c r="D698" s="131">
        <f>+G655</f>
        <v>0</v>
      </c>
      <c r="E698" s="49"/>
      <c r="F698" s="49"/>
      <c r="G698" s="49"/>
      <c r="H698" s="51">
        <f>+F655</f>
        <v>4000000</v>
      </c>
      <c r="I698" s="53">
        <f>+E655</f>
        <v>173345</v>
      </c>
      <c r="J698" s="30">
        <f>+SUM(C698:G698)-(H698+I698)</f>
        <v>9351552</v>
      </c>
      <c r="K698" s="143" t="b">
        <f>+J698=I655</f>
        <v>1</v>
      </c>
    </row>
    <row r="699" spans="1:16">
      <c r="A699" s="121" t="str">
        <f t="shared" ref="A699" si="362">+A698</f>
        <v>JANVIER</v>
      </c>
      <c r="B699" s="37" t="s">
        <v>63</v>
      </c>
      <c r="C699" s="124">
        <f>+C656</f>
        <v>2476363</v>
      </c>
      <c r="D699" s="49">
        <f>+G656</f>
        <v>8735379</v>
      </c>
      <c r="E699" s="48"/>
      <c r="F699" s="48"/>
      <c r="G699" s="48"/>
      <c r="H699" s="32">
        <f>+F656</f>
        <v>0</v>
      </c>
      <c r="I699" s="50">
        <f>+E656</f>
        <v>4873189</v>
      </c>
      <c r="J699" s="30">
        <f>SUM(C699:G699)-(H699+I699)</f>
        <v>6338553</v>
      </c>
      <c r="K699" s="143" t="b">
        <f>+J699=I656</f>
        <v>1</v>
      </c>
    </row>
    <row r="700" spans="1:16" ht="15.75">
      <c r="C700" s="140">
        <f>SUM(C682:C699)</f>
        <v>18323398</v>
      </c>
      <c r="I700" s="139">
        <f>SUM(I682:I699)</f>
        <v>9504745</v>
      </c>
      <c r="J700" s="104">
        <f>+SUM(J682:J699)</f>
        <v>17554032</v>
      </c>
      <c r="K700" s="5" t="b">
        <f>J700=I671</f>
        <v>1</v>
      </c>
    </row>
    <row r="701" spans="1:16" ht="15.75">
      <c r="C701" s="140"/>
      <c r="I701" s="139"/>
      <c r="J701" s="104"/>
    </row>
    <row r="702" spans="1:16" ht="15.75">
      <c r="A702" s="157"/>
      <c r="B702" s="157"/>
      <c r="C702" s="158"/>
      <c r="D702" s="157"/>
      <c r="E702" s="157"/>
      <c r="F702" s="157"/>
      <c r="G702" s="157"/>
      <c r="H702" s="157"/>
      <c r="I702" s="159"/>
      <c r="J702" s="160"/>
      <c r="K702" s="157"/>
      <c r="L702" s="161"/>
      <c r="M702" s="161"/>
      <c r="N702" s="161"/>
      <c r="O702" s="161"/>
      <c r="P702" s="157"/>
    </row>
    <row r="704" spans="1:16" ht="15.75">
      <c r="A704" s="6" t="s">
        <v>35</v>
      </c>
      <c r="B704" s="6" t="s">
        <v>1</v>
      </c>
      <c r="C704" s="6">
        <v>44896</v>
      </c>
      <c r="D704" s="7" t="s">
        <v>36</v>
      </c>
      <c r="E704" s="7" t="s">
        <v>37</v>
      </c>
      <c r="F704" s="7" t="s">
        <v>38</v>
      </c>
      <c r="G704" s="7" t="s">
        <v>39</v>
      </c>
      <c r="H704" s="6">
        <v>44926</v>
      </c>
      <c r="I704" s="7" t="s">
        <v>40</v>
      </c>
      <c r="K704" s="45"/>
      <c r="L704" s="45" t="s">
        <v>41</v>
      </c>
      <c r="M704" s="45" t="s">
        <v>42</v>
      </c>
      <c r="N704" s="45" t="s">
        <v>43</v>
      </c>
      <c r="O704" s="45" t="s">
        <v>44</v>
      </c>
    </row>
    <row r="705" spans="1:15" ht="16.5">
      <c r="A705" s="58" t="str">
        <f>K705</f>
        <v>BCI</v>
      </c>
      <c r="B705" s="59" t="s">
        <v>45</v>
      </c>
      <c r="C705" s="61">
        <v>16218242</v>
      </c>
      <c r="D705" s="61">
        <f>+L705</f>
        <v>0</v>
      </c>
      <c r="E705" s="61">
        <f>+N705</f>
        <v>693345</v>
      </c>
      <c r="F705" s="61">
        <f>+M705</f>
        <v>2000000</v>
      </c>
      <c r="G705" s="61">
        <f t="shared" ref="G705:G718" si="363">+O705</f>
        <v>0</v>
      </c>
      <c r="H705" s="61">
        <v>13524897</v>
      </c>
      <c r="I705" s="61">
        <f>+C705+D705-E705-F705+G705</f>
        <v>13524897</v>
      </c>
      <c r="J705" s="9">
        <f>I705-H705</f>
        <v>0</v>
      </c>
      <c r="K705" s="45" t="s">
        <v>23</v>
      </c>
      <c r="L705" s="47">
        <v>0</v>
      </c>
      <c r="M705" s="47">
        <v>2000000</v>
      </c>
      <c r="N705" s="47">
        <v>693345</v>
      </c>
      <c r="O705" s="47">
        <v>0</v>
      </c>
    </row>
    <row r="706" spans="1:15" ht="16.5">
      <c r="A706" s="58" t="str">
        <f t="shared" ref="A706:A718" si="364">K706</f>
        <v>BCI-Sous Compte</v>
      </c>
      <c r="B706" s="59" t="s">
        <v>45</v>
      </c>
      <c r="C706" s="61">
        <v>5621164</v>
      </c>
      <c r="D706" s="61">
        <f t="shared" ref="D706:D716" si="365">+L706</f>
        <v>0</v>
      </c>
      <c r="E706" s="61">
        <f t="shared" ref="E706:E710" si="366">+N706</f>
        <v>3144801</v>
      </c>
      <c r="F706" s="61">
        <f t="shared" ref="F706:F713" si="367">+M706</f>
        <v>0</v>
      </c>
      <c r="G706" s="61">
        <f t="shared" si="363"/>
        <v>0</v>
      </c>
      <c r="H706" s="61">
        <v>2476363</v>
      </c>
      <c r="I706" s="61">
        <f>+C706+D706-E706-F706+G706</f>
        <v>2476363</v>
      </c>
      <c r="J706" s="9">
        <f t="shared" ref="J706:J712" si="368">I706-H706</f>
        <v>0</v>
      </c>
      <c r="K706" s="45" t="s">
        <v>146</v>
      </c>
      <c r="L706" s="46">
        <v>0</v>
      </c>
      <c r="M706" s="47">
        <v>0</v>
      </c>
      <c r="N706" s="47">
        <v>3144801</v>
      </c>
      <c r="O706" s="47">
        <v>0</v>
      </c>
    </row>
    <row r="707" spans="1:15" ht="16.5">
      <c r="A707" s="58" t="str">
        <f t="shared" si="364"/>
        <v>Caisse</v>
      </c>
      <c r="B707" s="59" t="s">
        <v>24</v>
      </c>
      <c r="C707" s="61">
        <v>2476103</v>
      </c>
      <c r="D707" s="61">
        <f t="shared" si="365"/>
        <v>2461000</v>
      </c>
      <c r="E707" s="61">
        <f t="shared" si="366"/>
        <v>1832504</v>
      </c>
      <c r="F707" s="61">
        <f t="shared" si="367"/>
        <v>1769000</v>
      </c>
      <c r="G707" s="61">
        <f t="shared" si="363"/>
        <v>0</v>
      </c>
      <c r="H707" s="61">
        <v>1335599</v>
      </c>
      <c r="I707" s="61">
        <f>+C707+D707-E707-F707+G707</f>
        <v>1335599</v>
      </c>
      <c r="J707" s="101">
        <f t="shared" si="368"/>
        <v>0</v>
      </c>
      <c r="K707" s="45" t="s">
        <v>24</v>
      </c>
      <c r="L707" s="47">
        <v>2461000</v>
      </c>
      <c r="M707" s="47">
        <v>1769000</v>
      </c>
      <c r="N707" s="47">
        <v>1832504</v>
      </c>
      <c r="O707" s="47">
        <v>0</v>
      </c>
    </row>
    <row r="708" spans="1:15" ht="16.5">
      <c r="A708" s="58" t="str">
        <f t="shared" si="364"/>
        <v>Crépin</v>
      </c>
      <c r="B708" s="59" t="s">
        <v>152</v>
      </c>
      <c r="C708" s="61">
        <v>409530</v>
      </c>
      <c r="D708" s="61">
        <f t="shared" si="365"/>
        <v>435000</v>
      </c>
      <c r="E708" s="61">
        <f t="shared" si="366"/>
        <v>755325</v>
      </c>
      <c r="F708" s="61">
        <f t="shared" si="367"/>
        <v>0</v>
      </c>
      <c r="G708" s="61">
        <f t="shared" si="363"/>
        <v>0</v>
      </c>
      <c r="H708" s="61">
        <v>89205</v>
      </c>
      <c r="I708" s="61">
        <f>+C708+D708-E708-F708+G708</f>
        <v>89205</v>
      </c>
      <c r="J708" s="9">
        <f t="shared" si="368"/>
        <v>0</v>
      </c>
      <c r="K708" s="45" t="s">
        <v>46</v>
      </c>
      <c r="L708" s="47">
        <v>435000</v>
      </c>
      <c r="M708" s="47">
        <v>0</v>
      </c>
      <c r="N708" s="47">
        <v>755325</v>
      </c>
      <c r="O708" s="47">
        <v>0</v>
      </c>
    </row>
    <row r="709" spans="1:15" ht="16.5">
      <c r="A709" s="58" t="str">
        <f t="shared" si="364"/>
        <v>Donald</v>
      </c>
      <c r="B709" s="59" t="s">
        <v>152</v>
      </c>
      <c r="C709" s="61">
        <v>9700</v>
      </c>
      <c r="D709" s="61">
        <f t="shared" si="365"/>
        <v>389000</v>
      </c>
      <c r="E709" s="61">
        <f t="shared" si="366"/>
        <v>162500</v>
      </c>
      <c r="F709" s="61">
        <f t="shared" si="367"/>
        <v>0</v>
      </c>
      <c r="G709" s="61">
        <f t="shared" si="363"/>
        <v>0</v>
      </c>
      <c r="H709" s="61">
        <v>236200</v>
      </c>
      <c r="I709" s="61">
        <f t="shared" ref="I709:I710" si="369">+C709+D709-E709-F709+G709</f>
        <v>236200</v>
      </c>
      <c r="J709" s="9">
        <f t="shared" si="368"/>
        <v>0</v>
      </c>
      <c r="K709" s="45" t="s">
        <v>251</v>
      </c>
      <c r="L709" s="47">
        <v>389000</v>
      </c>
      <c r="M709" s="47">
        <v>0</v>
      </c>
      <c r="N709" s="47">
        <v>162500</v>
      </c>
      <c r="O709" s="47">
        <v>0</v>
      </c>
    </row>
    <row r="710" spans="1:15" ht="16.5">
      <c r="A710" s="58" t="str">
        <f t="shared" si="364"/>
        <v>Evariste</v>
      </c>
      <c r="B710" s="59" t="s">
        <v>153</v>
      </c>
      <c r="C710" s="61">
        <v>265425</v>
      </c>
      <c r="D710" s="61">
        <f t="shared" si="365"/>
        <v>0</v>
      </c>
      <c r="E710" s="61">
        <f t="shared" si="366"/>
        <v>128750</v>
      </c>
      <c r="F710" s="61">
        <f t="shared" si="367"/>
        <v>125000</v>
      </c>
      <c r="G710" s="61">
        <f t="shared" si="363"/>
        <v>0</v>
      </c>
      <c r="H710" s="61">
        <v>11675</v>
      </c>
      <c r="I710" s="61">
        <f t="shared" si="369"/>
        <v>11675</v>
      </c>
      <c r="J710" s="9">
        <f t="shared" si="368"/>
        <v>0</v>
      </c>
      <c r="K710" s="45" t="s">
        <v>30</v>
      </c>
      <c r="L710" s="47">
        <v>0</v>
      </c>
      <c r="M710" s="47">
        <v>125000</v>
      </c>
      <c r="N710" s="47">
        <v>128750</v>
      </c>
      <c r="O710" s="47">
        <v>0</v>
      </c>
    </row>
    <row r="711" spans="1:15" ht="16.5">
      <c r="A711" s="58" t="str">
        <f t="shared" si="364"/>
        <v>I55S</v>
      </c>
      <c r="B711" s="115" t="s">
        <v>4</v>
      </c>
      <c r="C711" s="117">
        <v>233614</v>
      </c>
      <c r="D711" s="117">
        <f t="shared" si="365"/>
        <v>0</v>
      </c>
      <c r="E711" s="117">
        <f>+N711</f>
        <v>0</v>
      </c>
      <c r="F711" s="117">
        <f t="shared" si="367"/>
        <v>0</v>
      </c>
      <c r="G711" s="117">
        <f t="shared" si="363"/>
        <v>0</v>
      </c>
      <c r="H711" s="117">
        <v>233614</v>
      </c>
      <c r="I711" s="117">
        <f>+C711+D711-E711-F711+G711</f>
        <v>233614</v>
      </c>
      <c r="J711" s="9">
        <f t="shared" si="368"/>
        <v>0</v>
      </c>
      <c r="K711" s="45" t="s">
        <v>83</v>
      </c>
      <c r="L711" s="47">
        <v>0</v>
      </c>
      <c r="M711" s="47">
        <v>0</v>
      </c>
      <c r="N711" s="47">
        <v>0</v>
      </c>
      <c r="O711" s="47">
        <v>0</v>
      </c>
    </row>
    <row r="712" spans="1:15" ht="16.5">
      <c r="A712" s="58" t="str">
        <f t="shared" si="364"/>
        <v>I73X</v>
      </c>
      <c r="B712" s="115" t="s">
        <v>4</v>
      </c>
      <c r="C712" s="117">
        <v>249769</v>
      </c>
      <c r="D712" s="117">
        <f t="shared" si="365"/>
        <v>0</v>
      </c>
      <c r="E712" s="117">
        <f>+N712</f>
        <v>0</v>
      </c>
      <c r="F712" s="117">
        <f t="shared" si="367"/>
        <v>0</v>
      </c>
      <c r="G712" s="117">
        <f t="shared" si="363"/>
        <v>0</v>
      </c>
      <c r="H712" s="117">
        <v>249769</v>
      </c>
      <c r="I712" s="117">
        <f t="shared" ref="I712:I716" si="370">+C712+D712-E712-F712+G712</f>
        <v>249769</v>
      </c>
      <c r="J712" s="9">
        <f t="shared" si="368"/>
        <v>0</v>
      </c>
      <c r="K712" s="45" t="s">
        <v>82</v>
      </c>
      <c r="L712" s="47">
        <v>0</v>
      </c>
      <c r="M712" s="47">
        <v>0</v>
      </c>
      <c r="N712" s="47">
        <v>0</v>
      </c>
      <c r="O712" s="47">
        <v>0</v>
      </c>
    </row>
    <row r="713" spans="1:15" ht="16.5">
      <c r="A713" s="58" t="str">
        <f t="shared" si="364"/>
        <v>Grace</v>
      </c>
      <c r="B713" s="59" t="s">
        <v>2</v>
      </c>
      <c r="C713" s="61">
        <v>596200</v>
      </c>
      <c r="D713" s="61">
        <f t="shared" si="365"/>
        <v>0</v>
      </c>
      <c r="E713" s="61">
        <f t="shared" ref="E713" si="371">+N713</f>
        <v>83400</v>
      </c>
      <c r="F713" s="61">
        <f t="shared" si="367"/>
        <v>501000</v>
      </c>
      <c r="G713" s="61">
        <f t="shared" si="363"/>
        <v>0</v>
      </c>
      <c r="H713" s="181">
        <v>11800</v>
      </c>
      <c r="I713" s="181">
        <f t="shared" si="370"/>
        <v>11800</v>
      </c>
      <c r="J713" s="182">
        <f>I713-H713</f>
        <v>0</v>
      </c>
      <c r="K713" s="183" t="s">
        <v>141</v>
      </c>
      <c r="L713" s="184">
        <v>0</v>
      </c>
      <c r="M713" s="184">
        <v>501000</v>
      </c>
      <c r="N713" s="47">
        <v>83400</v>
      </c>
      <c r="O713" s="184">
        <v>0</v>
      </c>
    </row>
    <row r="714" spans="1:15" ht="16.5">
      <c r="A714" s="58" t="str">
        <f t="shared" si="364"/>
        <v>Hurielle</v>
      </c>
      <c r="B714" s="97" t="s">
        <v>152</v>
      </c>
      <c r="C714" s="61">
        <v>144700</v>
      </c>
      <c r="D714" s="61">
        <f t="shared" si="365"/>
        <v>326000</v>
      </c>
      <c r="E714" s="61">
        <f>+N714</f>
        <v>292950</v>
      </c>
      <c r="F714" s="61">
        <f>+M714</f>
        <v>159000</v>
      </c>
      <c r="G714" s="61">
        <f t="shared" si="363"/>
        <v>0</v>
      </c>
      <c r="H714" s="61">
        <v>18750</v>
      </c>
      <c r="I714" s="61">
        <f t="shared" si="370"/>
        <v>18750</v>
      </c>
      <c r="J714" s="9">
        <f t="shared" ref="J714" si="372">I714-H714</f>
        <v>0</v>
      </c>
      <c r="K714" s="45" t="s">
        <v>195</v>
      </c>
      <c r="L714" s="47">
        <v>326000</v>
      </c>
      <c r="M714" s="47">
        <v>159000</v>
      </c>
      <c r="N714" s="47">
        <v>292950</v>
      </c>
      <c r="O714" s="47">
        <v>0</v>
      </c>
    </row>
    <row r="715" spans="1:15" ht="16.5">
      <c r="A715" s="58" t="str">
        <f t="shared" si="364"/>
        <v>Merveille</v>
      </c>
      <c r="B715" s="59" t="s">
        <v>2</v>
      </c>
      <c r="C715" s="61">
        <v>-2900</v>
      </c>
      <c r="D715" s="61">
        <f t="shared" si="365"/>
        <v>0</v>
      </c>
      <c r="E715" s="61">
        <f t="shared" ref="E715:E718" si="373">+N715</f>
        <v>0</v>
      </c>
      <c r="F715" s="61">
        <f t="shared" ref="F715:F718" si="374">+M715</f>
        <v>0</v>
      </c>
      <c r="G715" s="61">
        <f t="shared" si="363"/>
        <v>0</v>
      </c>
      <c r="H715" s="181">
        <v>-2900</v>
      </c>
      <c r="I715" s="181">
        <f t="shared" si="370"/>
        <v>-2900</v>
      </c>
      <c r="J715" s="182">
        <f>I715-H715</f>
        <v>0</v>
      </c>
      <c r="K715" s="183" t="s">
        <v>92</v>
      </c>
      <c r="L715" s="184">
        <v>0</v>
      </c>
      <c r="M715" s="184">
        <v>0</v>
      </c>
      <c r="N715" s="47">
        <v>0</v>
      </c>
      <c r="O715" s="184">
        <v>0</v>
      </c>
    </row>
    <row r="716" spans="1:15" ht="16.5">
      <c r="A716" s="58" t="str">
        <f t="shared" si="364"/>
        <v>P10</v>
      </c>
      <c r="B716" s="97" t="s">
        <v>4</v>
      </c>
      <c r="C716" s="61">
        <v>103900</v>
      </c>
      <c r="D716" s="61">
        <f t="shared" si="365"/>
        <v>205000</v>
      </c>
      <c r="E716" s="61">
        <f t="shared" si="373"/>
        <v>271900</v>
      </c>
      <c r="F716" s="61">
        <f t="shared" si="374"/>
        <v>37000</v>
      </c>
      <c r="G716" s="61">
        <f t="shared" si="363"/>
        <v>0</v>
      </c>
      <c r="H716" s="61">
        <v>0</v>
      </c>
      <c r="I716" s="61">
        <f t="shared" si="370"/>
        <v>0</v>
      </c>
      <c r="J716" s="9">
        <f t="shared" ref="J716:J717" si="375">I716-H716</f>
        <v>0</v>
      </c>
      <c r="K716" s="45" t="s">
        <v>250</v>
      </c>
      <c r="L716" s="47">
        <v>205000</v>
      </c>
      <c r="M716" s="47">
        <v>37000</v>
      </c>
      <c r="N716" s="47">
        <v>271900</v>
      </c>
      <c r="O716" s="47">
        <v>0</v>
      </c>
    </row>
    <row r="717" spans="1:15" ht="16.5">
      <c r="A717" s="58" t="str">
        <f t="shared" si="364"/>
        <v>P29</v>
      </c>
      <c r="B717" s="59" t="s">
        <v>4</v>
      </c>
      <c r="C717" s="61">
        <v>175900</v>
      </c>
      <c r="D717" s="61">
        <f>+L717</f>
        <v>646000</v>
      </c>
      <c r="E717" s="61">
        <f t="shared" si="373"/>
        <v>623300</v>
      </c>
      <c r="F717" s="61">
        <f t="shared" si="374"/>
        <v>50000</v>
      </c>
      <c r="G717" s="61">
        <f t="shared" si="363"/>
        <v>0</v>
      </c>
      <c r="H717" s="61">
        <v>148600</v>
      </c>
      <c r="I717" s="61">
        <f>+C717+D717-E717-F717+G717</f>
        <v>148600</v>
      </c>
      <c r="J717" s="9">
        <f t="shared" si="375"/>
        <v>0</v>
      </c>
      <c r="K717" s="45" t="s">
        <v>28</v>
      </c>
      <c r="L717" s="47">
        <v>646000</v>
      </c>
      <c r="M717" s="47">
        <v>50000</v>
      </c>
      <c r="N717" s="184">
        <v>623300</v>
      </c>
      <c r="O717" s="47">
        <v>0</v>
      </c>
    </row>
    <row r="718" spans="1:15" ht="16.5">
      <c r="A718" s="58" t="str">
        <f t="shared" si="364"/>
        <v>Tiffany</v>
      </c>
      <c r="B718" s="59" t="s">
        <v>2</v>
      </c>
      <c r="C718" s="61">
        <v>-20702</v>
      </c>
      <c r="D718" s="61">
        <f t="shared" ref="D718" si="376">+L718</f>
        <v>179000</v>
      </c>
      <c r="E718" s="61">
        <f t="shared" si="373"/>
        <v>168472</v>
      </c>
      <c r="F718" s="61">
        <f t="shared" si="374"/>
        <v>0</v>
      </c>
      <c r="G718" s="61">
        <f t="shared" si="363"/>
        <v>0</v>
      </c>
      <c r="H718" s="61">
        <v>-10174</v>
      </c>
      <c r="I718" s="61">
        <f>+C718+D718-E718-F718+G718</f>
        <v>-10174</v>
      </c>
      <c r="J718" s="9">
        <f>I718-H718</f>
        <v>0</v>
      </c>
      <c r="K718" s="45" t="s">
        <v>111</v>
      </c>
      <c r="L718" s="47">
        <v>179000</v>
      </c>
      <c r="M718" s="47">
        <v>0</v>
      </c>
      <c r="N718" s="47">
        <v>168472</v>
      </c>
      <c r="O718" s="47">
        <v>0</v>
      </c>
    </row>
    <row r="719" spans="1:15" ht="16.5">
      <c r="A719" s="10" t="s">
        <v>49</v>
      </c>
      <c r="B719" s="11"/>
      <c r="C719" s="12">
        <f t="shared" ref="C719:I719" si="377">SUM(C705:C718)</f>
        <v>26480645</v>
      </c>
      <c r="D719" s="57">
        <f t="shared" si="377"/>
        <v>4641000</v>
      </c>
      <c r="E719" s="57">
        <f t="shared" si="377"/>
        <v>8157247</v>
      </c>
      <c r="F719" s="57">
        <f t="shared" si="377"/>
        <v>4641000</v>
      </c>
      <c r="G719" s="57">
        <f t="shared" si="377"/>
        <v>0</v>
      </c>
      <c r="H719" s="57">
        <f t="shared" si="377"/>
        <v>18323398</v>
      </c>
      <c r="I719" s="57">
        <f t="shared" si="377"/>
        <v>18323398</v>
      </c>
      <c r="J719" s="9">
        <f>I719-H719</f>
        <v>0</v>
      </c>
      <c r="K719" s="3"/>
      <c r="L719" s="47">
        <f>+SUM(L705:L718)</f>
        <v>4641000</v>
      </c>
      <c r="M719" s="47">
        <f>+SUM(M705:M718)</f>
        <v>4641000</v>
      </c>
      <c r="N719" s="47">
        <f>+SUM(N705:N718)</f>
        <v>8157247</v>
      </c>
      <c r="O719" s="47">
        <f>+SUM(O705:O718)</f>
        <v>0</v>
      </c>
    </row>
    <row r="720" spans="1:15" ht="16.5">
      <c r="A720" s="10"/>
      <c r="B720" s="11"/>
      <c r="C720" s="12"/>
      <c r="D720" s="13"/>
      <c r="E720" s="12"/>
      <c r="F720" s="13"/>
      <c r="G720" s="12"/>
      <c r="H720" s="12"/>
      <c r="I720" s="133" t="b">
        <f>I719=D722</f>
        <v>1</v>
      </c>
      <c r="J720" s="9">
        <f>H719-I719</f>
        <v>0</v>
      </c>
      <c r="L720" s="5"/>
      <c r="M720" s="5"/>
      <c r="N720" s="5"/>
      <c r="O720" s="5"/>
    </row>
    <row r="721" spans="1:11" ht="16.5">
      <c r="A721" s="10" t="s">
        <v>258</v>
      </c>
      <c r="B721" s="11" t="s">
        <v>163</v>
      </c>
      <c r="C721" s="12" t="s">
        <v>164</v>
      </c>
      <c r="D721" s="12" t="s">
        <v>259</v>
      </c>
      <c r="E721" s="12" t="s">
        <v>50</v>
      </c>
      <c r="F721" s="12"/>
      <c r="G721" s="12">
        <f>+D719-F719</f>
        <v>0</v>
      </c>
      <c r="H721" s="12"/>
      <c r="I721" s="12"/>
    </row>
    <row r="722" spans="1:11" ht="16.5">
      <c r="A722" s="14">
        <f>C719</f>
        <v>26480645</v>
      </c>
      <c r="B722" s="15">
        <f>G719</f>
        <v>0</v>
      </c>
      <c r="C722" s="12">
        <f>E719</f>
        <v>8157247</v>
      </c>
      <c r="D722" s="12">
        <f>A722+B722-C722</f>
        <v>18323398</v>
      </c>
      <c r="E722" s="13">
        <f>I719-D722</f>
        <v>0</v>
      </c>
      <c r="F722" s="12"/>
      <c r="G722" s="12"/>
      <c r="H722" s="12"/>
      <c r="I722" s="12"/>
    </row>
    <row r="723" spans="1:11" ht="16.5">
      <c r="A723" s="14"/>
      <c r="B723" s="15"/>
      <c r="C723" s="12"/>
      <c r="D723" s="12"/>
      <c r="E723" s="13"/>
      <c r="F723" s="12"/>
      <c r="G723" s="12"/>
      <c r="H723" s="12"/>
      <c r="I723" s="12"/>
    </row>
    <row r="724" spans="1:11">
      <c r="A724" s="16" t="s">
        <v>51</v>
      </c>
      <c r="B724" s="16"/>
      <c r="C724" s="16"/>
      <c r="D724" s="17"/>
      <c r="E724" s="17"/>
      <c r="F724" s="17"/>
      <c r="G724" s="17"/>
      <c r="H724" s="17"/>
      <c r="I724" s="17"/>
    </row>
    <row r="725" spans="1:11">
      <c r="A725" s="18" t="s">
        <v>260</v>
      </c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1">
      <c r="A726" s="19"/>
      <c r="B726" s="17"/>
      <c r="C726" s="20"/>
      <c r="D726" s="20"/>
      <c r="E726" s="20"/>
      <c r="F726" s="20"/>
      <c r="G726" s="20"/>
      <c r="H726" s="17"/>
      <c r="I726" s="17"/>
    </row>
    <row r="727" spans="1:11">
      <c r="A727" s="166" t="s">
        <v>52</v>
      </c>
      <c r="B727" s="168" t="s">
        <v>53</v>
      </c>
      <c r="C727" s="170" t="s">
        <v>261</v>
      </c>
      <c r="D727" s="171" t="s">
        <v>54</v>
      </c>
      <c r="E727" s="172"/>
      <c r="F727" s="172"/>
      <c r="G727" s="173"/>
      <c r="H727" s="174" t="s">
        <v>55</v>
      </c>
      <c r="I727" s="162" t="s">
        <v>56</v>
      </c>
      <c r="J727" s="185"/>
    </row>
    <row r="728" spans="1:11" ht="25.5">
      <c r="A728" s="167"/>
      <c r="B728" s="169"/>
      <c r="C728" s="22"/>
      <c r="D728" s="21" t="s">
        <v>23</v>
      </c>
      <c r="E728" s="21" t="s">
        <v>24</v>
      </c>
      <c r="F728" s="22" t="s">
        <v>121</v>
      </c>
      <c r="G728" s="21" t="s">
        <v>57</v>
      </c>
      <c r="H728" s="175"/>
      <c r="I728" s="163"/>
      <c r="J728" s="165" t="s">
        <v>262</v>
      </c>
      <c r="K728" s="142"/>
    </row>
    <row r="729" spans="1:11">
      <c r="A729" s="23"/>
      <c r="B729" s="24" t="s">
        <v>58</v>
      </c>
      <c r="C729" s="25"/>
      <c r="D729" s="25"/>
      <c r="E729" s="25"/>
      <c r="F729" s="25"/>
      <c r="G729" s="25"/>
      <c r="H729" s="25"/>
      <c r="I729" s="26"/>
      <c r="J729" s="165"/>
      <c r="K729" s="142"/>
    </row>
    <row r="730" spans="1:11">
      <c r="A730" s="121" t="s">
        <v>101</v>
      </c>
      <c r="B730" s="126" t="s">
        <v>46</v>
      </c>
      <c r="C730" s="32">
        <f>+C708</f>
        <v>409530</v>
      </c>
      <c r="D730" s="31"/>
      <c r="E730" s="32">
        <f t="shared" ref="E730:E740" si="378">+D708</f>
        <v>435000</v>
      </c>
      <c r="F730" s="32"/>
      <c r="G730" s="32"/>
      <c r="H730" s="55">
        <f t="shared" ref="H730:H740" si="379">+F708</f>
        <v>0</v>
      </c>
      <c r="I730" s="32">
        <f t="shared" ref="I730:I740" si="380">+E708</f>
        <v>755325</v>
      </c>
      <c r="J730" s="30">
        <f t="shared" ref="J730" si="381">+SUM(C730:G730)-(H730+I730)</f>
        <v>89205</v>
      </c>
      <c r="K730" s="143" t="b">
        <f>J730=I708</f>
        <v>1</v>
      </c>
    </row>
    <row r="731" spans="1:11">
      <c r="A731" s="121" t="str">
        <f>+A730</f>
        <v>DECEMBRE</v>
      </c>
      <c r="B731" s="126" t="s">
        <v>251</v>
      </c>
      <c r="C731" s="32">
        <f t="shared" ref="C731:C732" si="382">+C709</f>
        <v>9700</v>
      </c>
      <c r="D731" s="31"/>
      <c r="E731" s="32">
        <f t="shared" si="378"/>
        <v>389000</v>
      </c>
      <c r="F731" s="32"/>
      <c r="G731" s="32"/>
      <c r="H731" s="55">
        <f t="shared" si="379"/>
        <v>0</v>
      </c>
      <c r="I731" s="32">
        <f t="shared" si="380"/>
        <v>162500</v>
      </c>
      <c r="J731" s="100">
        <f t="shared" ref="J731" si="383">+SUM(C731:G731)-(H731+I731)</f>
        <v>236200</v>
      </c>
      <c r="K731" s="143" t="b">
        <f>J731=I709</f>
        <v>1</v>
      </c>
    </row>
    <row r="732" spans="1:11">
      <c r="A732" s="121" t="str">
        <f t="shared" ref="A732:A740" si="384">+A731</f>
        <v>DECEMBRE</v>
      </c>
      <c r="B732" s="126" t="s">
        <v>30</v>
      </c>
      <c r="C732" s="32">
        <f t="shared" si="382"/>
        <v>265425</v>
      </c>
      <c r="D732" s="31"/>
      <c r="E732" s="32">
        <f t="shared" si="378"/>
        <v>0</v>
      </c>
      <c r="F732" s="32"/>
      <c r="G732" s="32"/>
      <c r="H732" s="55">
        <f t="shared" si="379"/>
        <v>125000</v>
      </c>
      <c r="I732" s="32">
        <f t="shared" si="380"/>
        <v>128750</v>
      </c>
      <c r="J732" s="100">
        <f t="shared" ref="J732" si="385">+SUM(C732:G732)-(H732+I732)</f>
        <v>11675</v>
      </c>
      <c r="K732" s="143" t="b">
        <f t="shared" ref="K732:K740" si="386">J732=I710</f>
        <v>1</v>
      </c>
    </row>
    <row r="733" spans="1:11">
      <c r="A733" s="121" t="str">
        <f t="shared" si="384"/>
        <v>DECEMBRE</v>
      </c>
      <c r="B733" s="128" t="s">
        <v>83</v>
      </c>
      <c r="C733" s="119">
        <f>+C711</f>
        <v>233614</v>
      </c>
      <c r="D733" s="122"/>
      <c r="E733" s="119">
        <f t="shared" si="378"/>
        <v>0</v>
      </c>
      <c r="F733" s="136"/>
      <c r="G733" s="136"/>
      <c r="H733" s="154">
        <f t="shared" si="379"/>
        <v>0</v>
      </c>
      <c r="I733" s="119">
        <f t="shared" si="380"/>
        <v>0</v>
      </c>
      <c r="J733" s="120">
        <f>+SUM(C733:G733)-(H733+I733)</f>
        <v>233614</v>
      </c>
      <c r="K733" s="143" t="b">
        <f t="shared" si="386"/>
        <v>1</v>
      </c>
    </row>
    <row r="734" spans="1:11">
      <c r="A734" s="121" t="str">
        <f t="shared" si="384"/>
        <v>DECEMBRE</v>
      </c>
      <c r="B734" s="128" t="s">
        <v>82</v>
      </c>
      <c r="C734" s="119">
        <f>+C712</f>
        <v>249769</v>
      </c>
      <c r="D734" s="122"/>
      <c r="E734" s="119">
        <f t="shared" si="378"/>
        <v>0</v>
      </c>
      <c r="F734" s="136"/>
      <c r="G734" s="136"/>
      <c r="H734" s="154">
        <f t="shared" si="379"/>
        <v>0</v>
      </c>
      <c r="I734" s="119">
        <f t="shared" si="380"/>
        <v>0</v>
      </c>
      <c r="J734" s="120">
        <f t="shared" ref="J734:J740" si="387">+SUM(C734:G734)-(H734+I734)</f>
        <v>249769</v>
      </c>
      <c r="K734" s="143" t="b">
        <f t="shared" si="386"/>
        <v>1</v>
      </c>
    </row>
    <row r="735" spans="1:11">
      <c r="A735" s="121" t="str">
        <f t="shared" si="384"/>
        <v>DECEMBRE</v>
      </c>
      <c r="B735" s="126" t="s">
        <v>141</v>
      </c>
      <c r="C735" s="32">
        <f>+C713</f>
        <v>596200</v>
      </c>
      <c r="D735" s="31"/>
      <c r="E735" s="32">
        <f t="shared" si="378"/>
        <v>0</v>
      </c>
      <c r="F735" s="32"/>
      <c r="G735" s="103"/>
      <c r="H735" s="55">
        <f t="shared" si="379"/>
        <v>501000</v>
      </c>
      <c r="I735" s="32">
        <f t="shared" si="380"/>
        <v>83400</v>
      </c>
      <c r="J735" s="30">
        <f t="shared" si="387"/>
        <v>11800</v>
      </c>
      <c r="K735" s="143" t="b">
        <f t="shared" si="386"/>
        <v>1</v>
      </c>
    </row>
    <row r="736" spans="1:11">
      <c r="A736" s="121" t="str">
        <f t="shared" si="384"/>
        <v>DECEMBRE</v>
      </c>
      <c r="B736" s="126" t="s">
        <v>195</v>
      </c>
      <c r="C736" s="32">
        <f t="shared" ref="C736:C740" si="388">+C714</f>
        <v>144700</v>
      </c>
      <c r="D736" s="31"/>
      <c r="E736" s="32">
        <f t="shared" si="378"/>
        <v>326000</v>
      </c>
      <c r="F736" s="32"/>
      <c r="G736" s="103"/>
      <c r="H736" s="55">
        <f t="shared" si="379"/>
        <v>159000</v>
      </c>
      <c r="I736" s="32">
        <f t="shared" si="380"/>
        <v>292950</v>
      </c>
      <c r="J736" s="30">
        <f t="shared" si="387"/>
        <v>18750</v>
      </c>
      <c r="K736" s="143" t="b">
        <f t="shared" si="386"/>
        <v>1</v>
      </c>
    </row>
    <row r="737" spans="1:16">
      <c r="A737" s="121" t="str">
        <f t="shared" si="384"/>
        <v>DECEMBRE</v>
      </c>
      <c r="B737" s="126" t="s">
        <v>92</v>
      </c>
      <c r="C737" s="32">
        <f t="shared" si="388"/>
        <v>-2900</v>
      </c>
      <c r="D737" s="31"/>
      <c r="E737" s="32">
        <f t="shared" si="378"/>
        <v>0</v>
      </c>
      <c r="F737" s="32"/>
      <c r="G737" s="103"/>
      <c r="H737" s="55">
        <f t="shared" si="379"/>
        <v>0</v>
      </c>
      <c r="I737" s="32">
        <f t="shared" si="380"/>
        <v>0</v>
      </c>
      <c r="J737" s="30">
        <f t="shared" si="387"/>
        <v>-2900</v>
      </c>
      <c r="K737" s="143" t="b">
        <f t="shared" si="386"/>
        <v>1</v>
      </c>
    </row>
    <row r="738" spans="1:16">
      <c r="A738" s="121" t="str">
        <f t="shared" si="384"/>
        <v>DECEMBRE</v>
      </c>
      <c r="B738" s="126" t="s">
        <v>250</v>
      </c>
      <c r="C738" s="32">
        <f t="shared" si="388"/>
        <v>103900</v>
      </c>
      <c r="D738" s="31"/>
      <c r="E738" s="32">
        <f t="shared" si="378"/>
        <v>205000</v>
      </c>
      <c r="F738" s="32"/>
      <c r="G738" s="103"/>
      <c r="H738" s="55">
        <f t="shared" si="379"/>
        <v>37000</v>
      </c>
      <c r="I738" s="32">
        <f t="shared" si="380"/>
        <v>271900</v>
      </c>
      <c r="J738" s="30">
        <f t="shared" si="387"/>
        <v>0</v>
      </c>
      <c r="K738" s="143" t="b">
        <f t="shared" si="386"/>
        <v>1</v>
      </c>
    </row>
    <row r="739" spans="1:16">
      <c r="A739" s="121" t="str">
        <f t="shared" si="384"/>
        <v>DECEMBRE</v>
      </c>
      <c r="B739" s="126" t="s">
        <v>28</v>
      </c>
      <c r="C739" s="32">
        <f t="shared" si="388"/>
        <v>175900</v>
      </c>
      <c r="D739" s="31"/>
      <c r="E739" s="32">
        <f t="shared" si="378"/>
        <v>646000</v>
      </c>
      <c r="F739" s="32"/>
      <c r="G739" s="103"/>
      <c r="H739" s="55">
        <f t="shared" si="379"/>
        <v>50000</v>
      </c>
      <c r="I739" s="32">
        <f t="shared" si="380"/>
        <v>623300</v>
      </c>
      <c r="J739" s="30">
        <f t="shared" si="387"/>
        <v>148600</v>
      </c>
      <c r="K739" s="143" t="b">
        <f t="shared" si="386"/>
        <v>1</v>
      </c>
    </row>
    <row r="740" spans="1:16">
      <c r="A740" s="121" t="str">
        <f t="shared" si="384"/>
        <v>DECEMBRE</v>
      </c>
      <c r="B740" s="127" t="s">
        <v>111</v>
      </c>
      <c r="C740" s="32">
        <f t="shared" si="388"/>
        <v>-20702</v>
      </c>
      <c r="D740" s="118"/>
      <c r="E740" s="32">
        <f t="shared" si="378"/>
        <v>179000</v>
      </c>
      <c r="F740" s="51"/>
      <c r="G740" s="137"/>
      <c r="H740" s="55">
        <f t="shared" si="379"/>
        <v>0</v>
      </c>
      <c r="I740" s="32">
        <f t="shared" si="380"/>
        <v>168472</v>
      </c>
      <c r="J740" s="30">
        <f t="shared" si="387"/>
        <v>-10174</v>
      </c>
      <c r="K740" s="143" t="b">
        <f t="shared" si="386"/>
        <v>1</v>
      </c>
    </row>
    <row r="741" spans="1:16">
      <c r="A741" s="34" t="s">
        <v>59</v>
      </c>
      <c r="B741" s="35"/>
      <c r="C741" s="35"/>
      <c r="D741" s="35"/>
      <c r="E741" s="35"/>
      <c r="F741" s="35"/>
      <c r="G741" s="35"/>
      <c r="H741" s="35"/>
      <c r="I741" s="35"/>
      <c r="J741" s="36"/>
      <c r="K741" s="142"/>
    </row>
    <row r="742" spans="1:16">
      <c r="A742" s="121" t="str">
        <f>A740</f>
        <v>DECEMBRE</v>
      </c>
      <c r="B742" s="37" t="s">
        <v>60</v>
      </c>
      <c r="C742" s="38">
        <f>+C707</f>
        <v>2476103</v>
      </c>
      <c r="D742" s="49"/>
      <c r="E742" s="49">
        <f>D707</f>
        <v>2461000</v>
      </c>
      <c r="F742" s="49"/>
      <c r="G742" s="124"/>
      <c r="H742" s="51">
        <f>+F707</f>
        <v>1769000</v>
      </c>
      <c r="I742" s="125">
        <f>+E707</f>
        <v>1832504</v>
      </c>
      <c r="J742" s="30">
        <f>+SUM(C742:G742)-(H742+I742)</f>
        <v>1335599</v>
      </c>
      <c r="K742" s="143" t="b">
        <f>J742=I707</f>
        <v>1</v>
      </c>
    </row>
    <row r="743" spans="1:16">
      <c r="A743" s="43" t="s">
        <v>61</v>
      </c>
      <c r="B743" s="24"/>
      <c r="C743" s="35"/>
      <c r="D743" s="24"/>
      <c r="E743" s="24"/>
      <c r="F743" s="24"/>
      <c r="G743" s="24"/>
      <c r="H743" s="24"/>
      <c r="I743" s="24"/>
      <c r="J743" s="36"/>
      <c r="K743" s="142"/>
    </row>
    <row r="744" spans="1:16">
      <c r="A744" s="121" t="str">
        <f>+A742</f>
        <v>DECEMBRE</v>
      </c>
      <c r="B744" s="37" t="s">
        <v>154</v>
      </c>
      <c r="C744" s="124">
        <f>+C705</f>
        <v>16218242</v>
      </c>
      <c r="D744" s="131">
        <f>+G705</f>
        <v>0</v>
      </c>
      <c r="E744" s="49"/>
      <c r="F744" s="49"/>
      <c r="G744" s="49"/>
      <c r="H744" s="51">
        <f>+F705</f>
        <v>2000000</v>
      </c>
      <c r="I744" s="53">
        <f>+E705</f>
        <v>693345</v>
      </c>
      <c r="J744" s="30">
        <f>+SUM(C744:G744)-(H744+I744)</f>
        <v>13524897</v>
      </c>
      <c r="K744" s="143" t="b">
        <f>+J744=I705</f>
        <v>1</v>
      </c>
    </row>
    <row r="745" spans="1:16">
      <c r="A745" s="121" t="str">
        <f t="shared" ref="A745" si="389">+A744</f>
        <v>DECEMBRE</v>
      </c>
      <c r="B745" s="37" t="s">
        <v>63</v>
      </c>
      <c r="C745" s="124">
        <f>+C706</f>
        <v>5621164</v>
      </c>
      <c r="D745" s="49">
        <f>+G706</f>
        <v>0</v>
      </c>
      <c r="E745" s="48"/>
      <c r="F745" s="48"/>
      <c r="G745" s="48"/>
      <c r="H745" s="32">
        <f>+F706</f>
        <v>0</v>
      </c>
      <c r="I745" s="50">
        <f>+E706</f>
        <v>3144801</v>
      </c>
      <c r="J745" s="30">
        <f>SUM(C745:G745)-(H745+I745)</f>
        <v>2476363</v>
      </c>
      <c r="K745" s="143" t="b">
        <f>+J745=I706</f>
        <v>1</v>
      </c>
    </row>
    <row r="746" spans="1:16" ht="15.75">
      <c r="C746" s="140">
        <f>SUM(C730:C745)</f>
        <v>26480645</v>
      </c>
      <c r="I746" s="139">
        <f>SUM(I730:I745)</f>
        <v>8157247</v>
      </c>
      <c r="J746" s="104">
        <f>+SUM(J730:J745)</f>
        <v>18323398</v>
      </c>
      <c r="K746" s="5" t="b">
        <f>J746=I719</f>
        <v>1</v>
      </c>
    </row>
    <row r="747" spans="1:16" ht="15.75">
      <c r="C747" s="140"/>
      <c r="I747" s="139"/>
      <c r="J747" s="104"/>
    </row>
    <row r="748" spans="1:16" ht="15.75">
      <c r="A748" s="157"/>
      <c r="B748" s="157"/>
      <c r="C748" s="158"/>
      <c r="D748" s="157"/>
      <c r="E748" s="157"/>
      <c r="F748" s="157"/>
      <c r="G748" s="157"/>
      <c r="H748" s="157"/>
      <c r="I748" s="159"/>
      <c r="J748" s="160"/>
      <c r="K748" s="157"/>
      <c r="L748" s="161"/>
      <c r="M748" s="161"/>
      <c r="N748" s="161"/>
      <c r="O748" s="161"/>
      <c r="P748" s="157"/>
    </row>
    <row r="750" spans="1:16" ht="15.75">
      <c r="A750" s="6" t="s">
        <v>35</v>
      </c>
      <c r="B750" s="6" t="s">
        <v>1</v>
      </c>
      <c r="C750" s="6">
        <v>44866</v>
      </c>
      <c r="D750" s="7" t="s">
        <v>36</v>
      </c>
      <c r="E750" s="7" t="s">
        <v>37</v>
      </c>
      <c r="F750" s="7" t="s">
        <v>38</v>
      </c>
      <c r="G750" s="7" t="s">
        <v>39</v>
      </c>
      <c r="H750" s="6">
        <v>44895</v>
      </c>
      <c r="I750" s="7" t="s">
        <v>40</v>
      </c>
      <c r="K750" s="45"/>
      <c r="L750" s="45" t="s">
        <v>41</v>
      </c>
      <c r="M750" s="45" t="s">
        <v>42</v>
      </c>
      <c r="N750" s="45" t="s">
        <v>43</v>
      </c>
      <c r="O750" s="45" t="s">
        <v>44</v>
      </c>
    </row>
    <row r="751" spans="1:16" ht="16.5">
      <c r="A751" s="58" t="str">
        <f>K751</f>
        <v>BCI</v>
      </c>
      <c r="B751" s="59" t="s">
        <v>45</v>
      </c>
      <c r="C751" s="61">
        <v>9603727</v>
      </c>
      <c r="D751" s="61">
        <f>+L751</f>
        <v>0</v>
      </c>
      <c r="E751" s="61">
        <f>+N751</f>
        <v>173438</v>
      </c>
      <c r="F751" s="61">
        <f>+M751</f>
        <v>6000000</v>
      </c>
      <c r="G751" s="61">
        <f t="shared" ref="G751:G764" si="390">+O751</f>
        <v>12787953</v>
      </c>
      <c r="H751" s="61">
        <v>16218242</v>
      </c>
      <c r="I751" s="61">
        <f>+C751+D751-E751-F751+G751</f>
        <v>16218242</v>
      </c>
      <c r="J751" s="9">
        <f>I751-H751</f>
        <v>0</v>
      </c>
      <c r="K751" s="45" t="s">
        <v>23</v>
      </c>
      <c r="L751" s="47">
        <v>0</v>
      </c>
      <c r="M751" s="47">
        <v>6000000</v>
      </c>
      <c r="N751" s="47">
        <v>173438</v>
      </c>
      <c r="O751" s="47">
        <v>12787953</v>
      </c>
    </row>
    <row r="752" spans="1:16" ht="16.5">
      <c r="A752" s="58" t="str">
        <f t="shared" ref="A752:A764" si="391">K752</f>
        <v>BCI-Sous Compte</v>
      </c>
      <c r="B752" s="59" t="s">
        <v>45</v>
      </c>
      <c r="C752" s="61">
        <v>9538949</v>
      </c>
      <c r="D752" s="61">
        <f t="shared" ref="D752:D762" si="392">+L752</f>
        <v>0</v>
      </c>
      <c r="E752" s="61">
        <f t="shared" ref="E752:E756" si="393">+N752</f>
        <v>3917785</v>
      </c>
      <c r="F752" s="61">
        <f t="shared" ref="F752:F759" si="394">+M752</f>
        <v>0</v>
      </c>
      <c r="G752" s="61">
        <f t="shared" si="390"/>
        <v>0</v>
      </c>
      <c r="H752" s="61">
        <v>5621164</v>
      </c>
      <c r="I752" s="61">
        <f>+C752+D752-E752-F752+G752</f>
        <v>5621164</v>
      </c>
      <c r="J752" s="9">
        <f t="shared" ref="J752:J760" si="395">I752-H752</f>
        <v>0</v>
      </c>
      <c r="K752" s="45" t="s">
        <v>146</v>
      </c>
      <c r="L752" s="46">
        <v>0</v>
      </c>
      <c r="M752" s="47">
        <v>0</v>
      </c>
      <c r="N752" s="47">
        <v>3917785</v>
      </c>
      <c r="O752" s="47">
        <v>0</v>
      </c>
    </row>
    <row r="753" spans="1:15" ht="16.5">
      <c r="A753" s="58" t="str">
        <f t="shared" si="391"/>
        <v>Caisse</v>
      </c>
      <c r="B753" s="59" t="s">
        <v>24</v>
      </c>
      <c r="C753" s="61">
        <v>2105331</v>
      </c>
      <c r="D753" s="61">
        <f t="shared" si="392"/>
        <v>6149000</v>
      </c>
      <c r="E753" s="61">
        <f t="shared" si="393"/>
        <v>1843228</v>
      </c>
      <c r="F753" s="61">
        <f t="shared" si="394"/>
        <v>3935000</v>
      </c>
      <c r="G753" s="61">
        <f t="shared" si="390"/>
        <v>0</v>
      </c>
      <c r="H753" s="61">
        <v>2476103</v>
      </c>
      <c r="I753" s="61">
        <f>+C753+D753-E753-F753+G753</f>
        <v>2476103</v>
      </c>
      <c r="J753" s="101">
        <f t="shared" si="395"/>
        <v>0</v>
      </c>
      <c r="K753" s="45" t="s">
        <v>24</v>
      </c>
      <c r="L753" s="47">
        <v>6149000</v>
      </c>
      <c r="M753" s="47">
        <v>3935000</v>
      </c>
      <c r="N753" s="47">
        <v>1843228</v>
      </c>
      <c r="O753" s="47">
        <v>0</v>
      </c>
    </row>
    <row r="754" spans="1:15" ht="16.5">
      <c r="A754" s="58" t="str">
        <f t="shared" si="391"/>
        <v>Crépin</v>
      </c>
      <c r="B754" s="59" t="s">
        <v>152</v>
      </c>
      <c r="C754" s="61">
        <v>113930</v>
      </c>
      <c r="D754" s="61">
        <f t="shared" si="392"/>
        <v>614000</v>
      </c>
      <c r="E754" s="61">
        <f t="shared" si="393"/>
        <v>238400</v>
      </c>
      <c r="F754" s="61">
        <f t="shared" si="394"/>
        <v>80000</v>
      </c>
      <c r="G754" s="61">
        <f t="shared" si="390"/>
        <v>0</v>
      </c>
      <c r="H754" s="61">
        <v>409530</v>
      </c>
      <c r="I754" s="61">
        <f>+C754+D754-E754-F754+G754</f>
        <v>409530</v>
      </c>
      <c r="J754" s="9">
        <f t="shared" si="395"/>
        <v>0</v>
      </c>
      <c r="K754" s="45" t="s">
        <v>46</v>
      </c>
      <c r="L754" s="47">
        <v>614000</v>
      </c>
      <c r="M754" s="47">
        <v>80000</v>
      </c>
      <c r="N754" s="47">
        <v>238400</v>
      </c>
      <c r="O754" s="47">
        <v>0</v>
      </c>
    </row>
    <row r="755" spans="1:15" ht="16.5">
      <c r="A755" s="58" t="str">
        <f t="shared" si="391"/>
        <v>Donald</v>
      </c>
      <c r="B755" s="59" t="s">
        <v>152</v>
      </c>
      <c r="C755" s="61">
        <v>13000</v>
      </c>
      <c r="D755" s="61">
        <f t="shared" si="392"/>
        <v>521000</v>
      </c>
      <c r="E755" s="61">
        <f t="shared" si="393"/>
        <v>504300</v>
      </c>
      <c r="F755" s="61">
        <f t="shared" si="394"/>
        <v>20000</v>
      </c>
      <c r="G755" s="61">
        <f t="shared" si="390"/>
        <v>0</v>
      </c>
      <c r="H755" s="61">
        <v>9700</v>
      </c>
      <c r="I755" s="61">
        <f t="shared" ref="I755:I756" si="396">+C755+D755-E755-F755+G755</f>
        <v>9700</v>
      </c>
      <c r="J755" s="9">
        <f t="shared" si="395"/>
        <v>0</v>
      </c>
      <c r="K755" s="45" t="s">
        <v>251</v>
      </c>
      <c r="L755" s="47">
        <v>521000</v>
      </c>
      <c r="M755" s="47">
        <v>20000</v>
      </c>
      <c r="N755" s="47">
        <v>504300</v>
      </c>
      <c r="O755" s="47">
        <v>0</v>
      </c>
    </row>
    <row r="756" spans="1:15" ht="16.5">
      <c r="A756" s="58" t="str">
        <f t="shared" si="391"/>
        <v>Evariste</v>
      </c>
      <c r="B756" s="59" t="s">
        <v>153</v>
      </c>
      <c r="C756" s="61">
        <v>11575</v>
      </c>
      <c r="D756" s="61">
        <f t="shared" si="392"/>
        <v>324000</v>
      </c>
      <c r="E756" s="61">
        <f t="shared" si="393"/>
        <v>70150</v>
      </c>
      <c r="F756" s="61">
        <f t="shared" si="394"/>
        <v>0</v>
      </c>
      <c r="G756" s="61">
        <f t="shared" si="390"/>
        <v>0</v>
      </c>
      <c r="H756" s="61">
        <v>265425</v>
      </c>
      <c r="I756" s="61">
        <f t="shared" si="396"/>
        <v>265425</v>
      </c>
      <c r="J756" s="9">
        <f t="shared" si="395"/>
        <v>0</v>
      </c>
      <c r="K756" s="45" t="s">
        <v>30</v>
      </c>
      <c r="L756" s="47">
        <v>324000</v>
      </c>
      <c r="M756" s="47">
        <v>0</v>
      </c>
      <c r="N756" s="47">
        <v>70150</v>
      </c>
      <c r="O756" s="47">
        <v>0</v>
      </c>
    </row>
    <row r="757" spans="1:15" ht="16.5">
      <c r="A757" s="58" t="str">
        <f t="shared" si="391"/>
        <v>I55S</v>
      </c>
      <c r="B757" s="115" t="s">
        <v>4</v>
      </c>
      <c r="C757" s="117">
        <v>233614</v>
      </c>
      <c r="D757" s="117">
        <f t="shared" si="392"/>
        <v>0</v>
      </c>
      <c r="E757" s="117">
        <f>+N757</f>
        <v>0</v>
      </c>
      <c r="F757" s="117">
        <f t="shared" si="394"/>
        <v>0</v>
      </c>
      <c r="G757" s="117">
        <f t="shared" si="390"/>
        <v>0</v>
      </c>
      <c r="H757" s="117">
        <v>233614</v>
      </c>
      <c r="I757" s="117">
        <f>+C757+D757-E757-F757+G757</f>
        <v>233614</v>
      </c>
      <c r="J757" s="9">
        <f t="shared" si="395"/>
        <v>0</v>
      </c>
      <c r="K757" s="45" t="s">
        <v>83</v>
      </c>
      <c r="L757" s="47">
        <v>0</v>
      </c>
      <c r="M757" s="47">
        <v>0</v>
      </c>
      <c r="N757" s="47">
        <v>0</v>
      </c>
      <c r="O757" s="47">
        <v>0</v>
      </c>
    </row>
    <row r="758" spans="1:15" ht="16.5">
      <c r="A758" s="58" t="str">
        <f t="shared" si="391"/>
        <v>I73X</v>
      </c>
      <c r="B758" s="115" t="s">
        <v>4</v>
      </c>
      <c r="C758" s="117">
        <v>249769</v>
      </c>
      <c r="D758" s="117">
        <f t="shared" si="392"/>
        <v>0</v>
      </c>
      <c r="E758" s="117">
        <f>+N758</f>
        <v>0</v>
      </c>
      <c r="F758" s="117">
        <f t="shared" si="394"/>
        <v>0</v>
      </c>
      <c r="G758" s="117">
        <f t="shared" si="390"/>
        <v>0</v>
      </c>
      <c r="H758" s="117">
        <v>249769</v>
      </c>
      <c r="I758" s="117">
        <f t="shared" ref="I758:I762" si="397">+C758+D758-E758-F758+G758</f>
        <v>249769</v>
      </c>
      <c r="J758" s="9">
        <f t="shared" si="395"/>
        <v>0</v>
      </c>
      <c r="K758" s="45" t="s">
        <v>82</v>
      </c>
      <c r="L758" s="47">
        <v>0</v>
      </c>
      <c r="M758" s="47">
        <v>0</v>
      </c>
      <c r="N758" s="47">
        <v>0</v>
      </c>
      <c r="O758" s="47">
        <v>0</v>
      </c>
    </row>
    <row r="759" spans="1:15" ht="16.5">
      <c r="A759" s="58" t="str">
        <f t="shared" ref="A759" si="398">K759</f>
        <v>Grace</v>
      </c>
      <c r="B759" s="180" t="s">
        <v>2</v>
      </c>
      <c r="C759" s="181">
        <v>0</v>
      </c>
      <c r="D759" s="61">
        <f t="shared" ref="D759" si="399">+L759</f>
        <v>950000</v>
      </c>
      <c r="E759" s="61">
        <f t="shared" ref="E759" si="400">+N759</f>
        <v>33800</v>
      </c>
      <c r="F759" s="61">
        <f t="shared" si="394"/>
        <v>320000</v>
      </c>
      <c r="G759" s="61">
        <f t="shared" ref="G759" si="401">+O759</f>
        <v>0</v>
      </c>
      <c r="H759" s="181">
        <v>596200</v>
      </c>
      <c r="I759" s="181">
        <f t="shared" ref="I759" si="402">+C759+D759-E759-F759+G759</f>
        <v>596200</v>
      </c>
      <c r="J759" s="182">
        <f>I759-H759</f>
        <v>0</v>
      </c>
      <c r="K759" s="183" t="s">
        <v>141</v>
      </c>
      <c r="L759" s="184">
        <v>950000</v>
      </c>
      <c r="M759" s="184">
        <v>320000</v>
      </c>
      <c r="N759" s="47">
        <v>33800</v>
      </c>
      <c r="O759" s="184">
        <v>0</v>
      </c>
    </row>
    <row r="760" spans="1:15" ht="16.5">
      <c r="A760" s="58" t="str">
        <f t="shared" si="391"/>
        <v>Hurielle</v>
      </c>
      <c r="B760" s="97" t="s">
        <v>152</v>
      </c>
      <c r="C760" s="61">
        <v>46900</v>
      </c>
      <c r="D760" s="61">
        <f t="shared" si="392"/>
        <v>603000</v>
      </c>
      <c r="E760" s="61">
        <f>+N760</f>
        <v>456200</v>
      </c>
      <c r="F760" s="61">
        <f>+M760</f>
        <v>49000</v>
      </c>
      <c r="G760" s="61">
        <f t="shared" si="390"/>
        <v>0</v>
      </c>
      <c r="H760" s="61">
        <v>144700</v>
      </c>
      <c r="I760" s="61">
        <f t="shared" si="397"/>
        <v>144700</v>
      </c>
      <c r="J760" s="9">
        <f t="shared" si="395"/>
        <v>0</v>
      </c>
      <c r="K760" s="45" t="s">
        <v>195</v>
      </c>
      <c r="L760" s="47">
        <v>603000</v>
      </c>
      <c r="M760" s="47">
        <v>49000</v>
      </c>
      <c r="N760" s="47">
        <v>456200</v>
      </c>
      <c r="O760" s="47">
        <v>0</v>
      </c>
    </row>
    <row r="761" spans="1:15" ht="16.5">
      <c r="A761" s="58" t="str">
        <f t="shared" si="391"/>
        <v>Merveille</v>
      </c>
      <c r="B761" s="180" t="s">
        <v>2</v>
      </c>
      <c r="C761" s="181">
        <v>14100</v>
      </c>
      <c r="D761" s="61">
        <f t="shared" si="392"/>
        <v>0</v>
      </c>
      <c r="E761" s="61">
        <f t="shared" ref="E761:E764" si="403">+N761</f>
        <v>17000</v>
      </c>
      <c r="F761" s="61">
        <f t="shared" ref="F761:F764" si="404">+M761</f>
        <v>0</v>
      </c>
      <c r="G761" s="61">
        <f t="shared" si="390"/>
        <v>0</v>
      </c>
      <c r="H761" s="181">
        <v>-2900</v>
      </c>
      <c r="I761" s="181">
        <f t="shared" si="397"/>
        <v>-2900</v>
      </c>
      <c r="J761" s="182">
        <f>I761-H761</f>
        <v>0</v>
      </c>
      <c r="K761" s="183" t="s">
        <v>92</v>
      </c>
      <c r="L761" s="184">
        <v>0</v>
      </c>
      <c r="M761" s="184">
        <v>0</v>
      </c>
      <c r="N761" s="47">
        <v>17000</v>
      </c>
      <c r="O761" s="184">
        <v>0</v>
      </c>
    </row>
    <row r="762" spans="1:15" ht="16.5">
      <c r="A762" s="58" t="str">
        <f t="shared" si="391"/>
        <v>P10</v>
      </c>
      <c r="B762" s="97" t="s">
        <v>4</v>
      </c>
      <c r="C762" s="61">
        <v>-3000</v>
      </c>
      <c r="D762" s="61">
        <f t="shared" si="392"/>
        <v>685000</v>
      </c>
      <c r="E762" s="61">
        <f t="shared" si="403"/>
        <v>578100</v>
      </c>
      <c r="F762" s="61">
        <f t="shared" si="404"/>
        <v>0</v>
      </c>
      <c r="G762" s="61">
        <f t="shared" si="390"/>
        <v>0</v>
      </c>
      <c r="H762" s="61">
        <v>103900</v>
      </c>
      <c r="I762" s="61">
        <f t="shared" si="397"/>
        <v>103900</v>
      </c>
      <c r="J762" s="9">
        <f t="shared" ref="J762:J763" si="405">I762-H762</f>
        <v>0</v>
      </c>
      <c r="K762" s="45" t="s">
        <v>250</v>
      </c>
      <c r="L762" s="47">
        <v>685000</v>
      </c>
      <c r="M762" s="47">
        <v>0</v>
      </c>
      <c r="N762" s="47">
        <v>578100</v>
      </c>
      <c r="O762" s="47">
        <v>0</v>
      </c>
    </row>
    <row r="763" spans="1:15" ht="16.5">
      <c r="A763" s="58" t="str">
        <f t="shared" si="391"/>
        <v>P29</v>
      </c>
      <c r="B763" s="59" t="s">
        <v>4</v>
      </c>
      <c r="C763" s="61">
        <v>56000</v>
      </c>
      <c r="D763" s="61">
        <f>+L763</f>
        <v>538000</v>
      </c>
      <c r="E763" s="61">
        <f t="shared" si="403"/>
        <v>418100</v>
      </c>
      <c r="F763" s="61">
        <f t="shared" si="404"/>
        <v>0</v>
      </c>
      <c r="G763" s="61">
        <f t="shared" si="390"/>
        <v>0</v>
      </c>
      <c r="H763" s="61">
        <v>175900</v>
      </c>
      <c r="I763" s="61">
        <f>+C763+D763-E763-F763+G763</f>
        <v>175900</v>
      </c>
      <c r="J763" s="9">
        <f t="shared" si="405"/>
        <v>0</v>
      </c>
      <c r="K763" s="45" t="s">
        <v>28</v>
      </c>
      <c r="L763" s="47">
        <v>538000</v>
      </c>
      <c r="M763" s="47">
        <v>0</v>
      </c>
      <c r="N763" s="184">
        <v>418100</v>
      </c>
      <c r="O763" s="47">
        <v>0</v>
      </c>
    </row>
    <row r="764" spans="1:15" ht="16.5">
      <c r="A764" s="58" t="str">
        <f t="shared" si="391"/>
        <v>Tiffany</v>
      </c>
      <c r="B764" s="59" t="s">
        <v>2</v>
      </c>
      <c r="C764" s="61">
        <v>18298</v>
      </c>
      <c r="D764" s="61">
        <f t="shared" ref="D764" si="406">+L764</f>
        <v>20000</v>
      </c>
      <c r="E764" s="61">
        <f t="shared" si="403"/>
        <v>59000</v>
      </c>
      <c r="F764" s="61">
        <f t="shared" si="404"/>
        <v>0</v>
      </c>
      <c r="G764" s="61">
        <f t="shared" si="390"/>
        <v>0</v>
      </c>
      <c r="H764" s="61">
        <v>-20702</v>
      </c>
      <c r="I764" s="61">
        <f>+C764+D764-E764-F764+G764</f>
        <v>-20702</v>
      </c>
      <c r="J764" s="9">
        <f>I764-H764</f>
        <v>0</v>
      </c>
      <c r="K764" s="45" t="s">
        <v>111</v>
      </c>
      <c r="L764" s="47">
        <v>20000</v>
      </c>
      <c r="M764" s="47">
        <v>0</v>
      </c>
      <c r="N764" s="47">
        <v>59000</v>
      </c>
      <c r="O764" s="47">
        <v>0</v>
      </c>
    </row>
    <row r="765" spans="1:15" ht="16.5">
      <c r="A765" s="10" t="s">
        <v>49</v>
      </c>
      <c r="B765" s="11"/>
      <c r="C765" s="12">
        <f t="shared" ref="C765:I765" si="407">SUM(C751:C764)</f>
        <v>22002193</v>
      </c>
      <c r="D765" s="57">
        <f t="shared" si="407"/>
        <v>10404000</v>
      </c>
      <c r="E765" s="57">
        <f t="shared" si="407"/>
        <v>8309501</v>
      </c>
      <c r="F765" s="57">
        <f t="shared" si="407"/>
        <v>10404000</v>
      </c>
      <c r="G765" s="57">
        <f t="shared" si="407"/>
        <v>12787953</v>
      </c>
      <c r="H765" s="57">
        <f t="shared" si="407"/>
        <v>26480645</v>
      </c>
      <c r="I765" s="57">
        <f t="shared" si="407"/>
        <v>26480645</v>
      </c>
      <c r="J765" s="9">
        <f>I765-H765</f>
        <v>0</v>
      </c>
      <c r="K765" s="3"/>
      <c r="L765" s="47">
        <f>+SUM(L751:L764)</f>
        <v>10404000</v>
      </c>
      <c r="M765" s="47">
        <f>+SUM(M751:M764)</f>
        <v>10404000</v>
      </c>
      <c r="N765" s="47">
        <f>+SUM(N751:N764)</f>
        <v>8309501</v>
      </c>
      <c r="O765" s="47">
        <f>+SUM(O751:O764)</f>
        <v>12787953</v>
      </c>
    </row>
    <row r="766" spans="1:15" ht="16.5">
      <c r="A766" s="10"/>
      <c r="B766" s="11"/>
      <c r="C766" s="12"/>
      <c r="D766" s="13"/>
      <c r="E766" s="12"/>
      <c r="F766" s="13"/>
      <c r="G766" s="12"/>
      <c r="H766" s="12"/>
      <c r="I766" s="133" t="b">
        <f>I765=D768</f>
        <v>1</v>
      </c>
      <c r="J766" s="9">
        <f>H765-I765</f>
        <v>0</v>
      </c>
      <c r="L766" s="5"/>
      <c r="M766" s="5"/>
      <c r="N766" s="5"/>
      <c r="O766" s="5"/>
    </row>
    <row r="767" spans="1:15" ht="16.5">
      <c r="A767" s="10" t="s">
        <v>252</v>
      </c>
      <c r="B767" s="11" t="s">
        <v>253</v>
      </c>
      <c r="C767" s="12" t="s">
        <v>161</v>
      </c>
      <c r="D767" s="12" t="s">
        <v>254</v>
      </c>
      <c r="E767" s="12" t="s">
        <v>50</v>
      </c>
      <c r="F767" s="12"/>
      <c r="G767" s="12">
        <f>+D765-F765</f>
        <v>0</v>
      </c>
      <c r="H767" s="12"/>
      <c r="I767" s="12"/>
    </row>
    <row r="768" spans="1:15" ht="16.5">
      <c r="A768" s="14">
        <f>C765</f>
        <v>22002193</v>
      </c>
      <c r="B768" s="15">
        <f>G765</f>
        <v>12787953</v>
      </c>
      <c r="C768" s="12">
        <f>E765</f>
        <v>8309501</v>
      </c>
      <c r="D768" s="12">
        <f>A768+B768-C768</f>
        <v>26480645</v>
      </c>
      <c r="E768" s="13">
        <f>I765-D768</f>
        <v>0</v>
      </c>
      <c r="F768" s="12"/>
      <c r="G768" s="12"/>
      <c r="H768" s="12"/>
      <c r="I768" s="12"/>
    </row>
    <row r="769" spans="1:11" ht="16.5">
      <c r="A769" s="14"/>
      <c r="B769" s="15"/>
      <c r="C769" s="12"/>
      <c r="D769" s="12"/>
      <c r="E769" s="13"/>
      <c r="F769" s="12"/>
      <c r="G769" s="12"/>
      <c r="H769" s="12"/>
      <c r="I769" s="12"/>
    </row>
    <row r="770" spans="1:11">
      <c r="A770" s="16" t="s">
        <v>51</v>
      </c>
      <c r="B770" s="16"/>
      <c r="C770" s="16"/>
      <c r="D770" s="17"/>
      <c r="E770" s="17"/>
      <c r="F770" s="17"/>
      <c r="G770" s="17"/>
      <c r="H770" s="17"/>
      <c r="I770" s="17"/>
    </row>
    <row r="771" spans="1:11">
      <c r="A771" s="18" t="s">
        <v>257</v>
      </c>
      <c r="B771" s="18"/>
      <c r="C771" s="18"/>
      <c r="D771" s="18"/>
      <c r="E771" s="18"/>
      <c r="F771" s="18"/>
      <c r="G771" s="18"/>
      <c r="H771" s="18"/>
      <c r="I771" s="18"/>
      <c r="J771" s="18"/>
    </row>
    <row r="772" spans="1:11">
      <c r="A772" s="19"/>
      <c r="B772" s="17"/>
      <c r="C772" s="20"/>
      <c r="D772" s="20"/>
      <c r="E772" s="20"/>
      <c r="F772" s="20"/>
      <c r="G772" s="20"/>
      <c r="H772" s="17"/>
      <c r="I772" s="17"/>
    </row>
    <row r="773" spans="1:11">
      <c r="A773" s="166" t="s">
        <v>52</v>
      </c>
      <c r="B773" s="168" t="s">
        <v>53</v>
      </c>
      <c r="C773" s="170" t="s">
        <v>256</v>
      </c>
      <c r="D773" s="171" t="s">
        <v>54</v>
      </c>
      <c r="E773" s="172"/>
      <c r="F773" s="172"/>
      <c r="G773" s="173"/>
      <c r="H773" s="174" t="s">
        <v>55</v>
      </c>
      <c r="I773" s="162" t="s">
        <v>56</v>
      </c>
      <c r="J773" s="17"/>
    </row>
    <row r="774" spans="1:11" ht="25.5">
      <c r="A774" s="167"/>
      <c r="B774" s="169"/>
      <c r="C774" s="22"/>
      <c r="D774" s="21" t="s">
        <v>23</v>
      </c>
      <c r="E774" s="21" t="s">
        <v>24</v>
      </c>
      <c r="F774" s="22" t="s">
        <v>121</v>
      </c>
      <c r="G774" s="21" t="s">
        <v>57</v>
      </c>
      <c r="H774" s="175"/>
      <c r="I774" s="163"/>
      <c r="J774" s="164" t="s">
        <v>255</v>
      </c>
      <c r="K774" s="142"/>
    </row>
    <row r="775" spans="1:11">
      <c r="A775" s="23"/>
      <c r="B775" s="24" t="s">
        <v>58</v>
      </c>
      <c r="C775" s="25"/>
      <c r="D775" s="25"/>
      <c r="E775" s="25"/>
      <c r="F775" s="25"/>
      <c r="G775" s="25"/>
      <c r="H775" s="25"/>
      <c r="I775" s="26"/>
      <c r="J775" s="165"/>
      <c r="K775" s="142"/>
    </row>
    <row r="776" spans="1:11">
      <c r="A776" s="121" t="s">
        <v>97</v>
      </c>
      <c r="B776" s="126" t="s">
        <v>46</v>
      </c>
      <c r="C776" s="32">
        <f>+C754</f>
        <v>113930</v>
      </c>
      <c r="D776" s="31"/>
      <c r="E776" s="32">
        <f t="shared" ref="E776:E781" si="408">+D754</f>
        <v>614000</v>
      </c>
      <c r="F776" s="32"/>
      <c r="G776" s="32"/>
      <c r="H776" s="55">
        <f t="shared" ref="H776:H781" si="409">+F754</f>
        <v>80000</v>
      </c>
      <c r="I776" s="32">
        <f t="shared" ref="I776:I781" si="410">+E754</f>
        <v>238400</v>
      </c>
      <c r="J776" s="30">
        <f t="shared" ref="J776:J778" si="411">+SUM(C776:G776)-(H776+I776)</f>
        <v>409530</v>
      </c>
      <c r="K776" s="143" t="b">
        <f>J776=I754</f>
        <v>1</v>
      </c>
    </row>
    <row r="777" spans="1:11">
      <c r="A777" s="121" t="str">
        <f>+A776</f>
        <v>NOVEMBRE</v>
      </c>
      <c r="B777" s="126" t="s">
        <v>251</v>
      </c>
      <c r="C777" s="32">
        <f t="shared" ref="C777:C778" si="412">+C755</f>
        <v>13000</v>
      </c>
      <c r="D777" s="31"/>
      <c r="E777" s="32">
        <f t="shared" si="408"/>
        <v>521000</v>
      </c>
      <c r="F777" s="32"/>
      <c r="G777" s="32"/>
      <c r="H777" s="55">
        <f t="shared" si="409"/>
        <v>20000</v>
      </c>
      <c r="I777" s="32">
        <f t="shared" si="410"/>
        <v>504300</v>
      </c>
      <c r="J777" s="100">
        <f t="shared" ref="J777" si="413">+SUM(C777:G777)-(H777+I777)</f>
        <v>9700</v>
      </c>
      <c r="K777" s="143" t="b">
        <f>J777=I755</f>
        <v>1</v>
      </c>
    </row>
    <row r="778" spans="1:11">
      <c r="A778" s="121" t="str">
        <f t="shared" ref="A778:A786" si="414">+A777</f>
        <v>NOVEMBRE</v>
      </c>
      <c r="B778" s="126" t="s">
        <v>30</v>
      </c>
      <c r="C778" s="32">
        <f t="shared" si="412"/>
        <v>11575</v>
      </c>
      <c r="D778" s="31"/>
      <c r="E778" s="32">
        <f t="shared" si="408"/>
        <v>324000</v>
      </c>
      <c r="F778" s="32"/>
      <c r="G778" s="32"/>
      <c r="H778" s="55">
        <f t="shared" si="409"/>
        <v>0</v>
      </c>
      <c r="I778" s="32">
        <f t="shared" si="410"/>
        <v>70150</v>
      </c>
      <c r="J778" s="100">
        <f t="shared" si="411"/>
        <v>265425</v>
      </c>
      <c r="K778" s="143" t="b">
        <f t="shared" ref="K778:K786" si="415">J778=I756</f>
        <v>1</v>
      </c>
    </row>
    <row r="779" spans="1:11">
      <c r="A779" s="121" t="str">
        <f t="shared" si="414"/>
        <v>NOVEMBRE</v>
      </c>
      <c r="B779" s="128" t="s">
        <v>83</v>
      </c>
      <c r="C779" s="119">
        <f>+C757</f>
        <v>233614</v>
      </c>
      <c r="D779" s="122"/>
      <c r="E779" s="119">
        <f t="shared" si="408"/>
        <v>0</v>
      </c>
      <c r="F779" s="136"/>
      <c r="G779" s="136"/>
      <c r="H779" s="154">
        <f t="shared" si="409"/>
        <v>0</v>
      </c>
      <c r="I779" s="119">
        <f t="shared" si="410"/>
        <v>0</v>
      </c>
      <c r="J779" s="120">
        <f>+SUM(C779:G779)-(H779+I779)</f>
        <v>233614</v>
      </c>
      <c r="K779" s="143" t="b">
        <f t="shared" si="415"/>
        <v>1</v>
      </c>
    </row>
    <row r="780" spans="1:11">
      <c r="A780" s="121" t="str">
        <f t="shared" si="414"/>
        <v>NOVEMBRE</v>
      </c>
      <c r="B780" s="128" t="s">
        <v>82</v>
      </c>
      <c r="C780" s="119">
        <f>+C758</f>
        <v>249769</v>
      </c>
      <c r="D780" s="122"/>
      <c r="E780" s="119">
        <f t="shared" si="408"/>
        <v>0</v>
      </c>
      <c r="F780" s="136"/>
      <c r="G780" s="136"/>
      <c r="H780" s="154">
        <f t="shared" si="409"/>
        <v>0</v>
      </c>
      <c r="I780" s="119">
        <f t="shared" si="410"/>
        <v>0</v>
      </c>
      <c r="J780" s="120">
        <f t="shared" ref="J780:J786" si="416">+SUM(C780:G780)-(H780+I780)</f>
        <v>249769</v>
      </c>
      <c r="K780" s="143" t="b">
        <f t="shared" si="415"/>
        <v>1</v>
      </c>
    </row>
    <row r="781" spans="1:11">
      <c r="A781" s="121" t="str">
        <f t="shared" si="414"/>
        <v>NOVEMBRE</v>
      </c>
      <c r="B781" s="126" t="s">
        <v>141</v>
      </c>
      <c r="C781" s="32">
        <f>+C759</f>
        <v>0</v>
      </c>
      <c r="D781" s="31"/>
      <c r="E781" s="32">
        <f t="shared" si="408"/>
        <v>950000</v>
      </c>
      <c r="F781" s="32"/>
      <c r="G781" s="103"/>
      <c r="H781" s="55">
        <f t="shared" si="409"/>
        <v>320000</v>
      </c>
      <c r="I781" s="32">
        <f t="shared" si="410"/>
        <v>33800</v>
      </c>
      <c r="J781" s="30">
        <f t="shared" si="416"/>
        <v>596200</v>
      </c>
      <c r="K781" s="143" t="b">
        <f t="shared" si="415"/>
        <v>1</v>
      </c>
    </row>
    <row r="782" spans="1:11">
      <c r="A782" s="121" t="str">
        <f t="shared" si="414"/>
        <v>NOVEMBRE</v>
      </c>
      <c r="B782" s="126" t="s">
        <v>195</v>
      </c>
      <c r="C782" s="32">
        <f t="shared" ref="C782:C786" si="417">+C760</f>
        <v>46900</v>
      </c>
      <c r="D782" s="31"/>
      <c r="E782" s="32">
        <f t="shared" ref="E782:E786" si="418">+D760</f>
        <v>603000</v>
      </c>
      <c r="F782" s="32"/>
      <c r="G782" s="103"/>
      <c r="H782" s="55">
        <f t="shared" ref="H782:H786" si="419">+F760</f>
        <v>49000</v>
      </c>
      <c r="I782" s="32">
        <f t="shared" ref="I782:I786" si="420">+E760</f>
        <v>456200</v>
      </c>
      <c r="J782" s="30">
        <f t="shared" si="416"/>
        <v>144700</v>
      </c>
      <c r="K782" s="143" t="b">
        <f t="shared" si="415"/>
        <v>1</v>
      </c>
    </row>
    <row r="783" spans="1:11">
      <c r="A783" s="121" t="str">
        <f t="shared" si="414"/>
        <v>NOVEMBRE</v>
      </c>
      <c r="B783" s="126" t="s">
        <v>92</v>
      </c>
      <c r="C783" s="32">
        <f t="shared" si="417"/>
        <v>14100</v>
      </c>
      <c r="D783" s="31"/>
      <c r="E783" s="32">
        <f t="shared" si="418"/>
        <v>0</v>
      </c>
      <c r="F783" s="32"/>
      <c r="G783" s="103"/>
      <c r="H783" s="55">
        <f t="shared" si="419"/>
        <v>0</v>
      </c>
      <c r="I783" s="32">
        <f t="shared" si="420"/>
        <v>17000</v>
      </c>
      <c r="J783" s="30">
        <f t="shared" si="416"/>
        <v>-2900</v>
      </c>
      <c r="K783" s="143" t="b">
        <f t="shared" si="415"/>
        <v>1</v>
      </c>
    </row>
    <row r="784" spans="1:11">
      <c r="A784" s="121" t="str">
        <f t="shared" si="414"/>
        <v>NOVEMBRE</v>
      </c>
      <c r="B784" s="126" t="s">
        <v>250</v>
      </c>
      <c r="C784" s="32">
        <f t="shared" si="417"/>
        <v>-3000</v>
      </c>
      <c r="D784" s="31"/>
      <c r="E784" s="32">
        <f t="shared" si="418"/>
        <v>685000</v>
      </c>
      <c r="F784" s="32"/>
      <c r="G784" s="103"/>
      <c r="H784" s="55">
        <f t="shared" si="419"/>
        <v>0</v>
      </c>
      <c r="I784" s="32">
        <f t="shared" si="420"/>
        <v>578100</v>
      </c>
      <c r="J784" s="30">
        <f t="shared" si="416"/>
        <v>103900</v>
      </c>
      <c r="K784" s="143" t="b">
        <f t="shared" si="415"/>
        <v>1</v>
      </c>
    </row>
    <row r="785" spans="1:16">
      <c r="A785" s="121" t="str">
        <f t="shared" si="414"/>
        <v>NOVEMBRE</v>
      </c>
      <c r="B785" s="126" t="s">
        <v>28</v>
      </c>
      <c r="C785" s="32">
        <f t="shared" si="417"/>
        <v>56000</v>
      </c>
      <c r="D785" s="31"/>
      <c r="E785" s="32">
        <f t="shared" si="418"/>
        <v>538000</v>
      </c>
      <c r="F785" s="32"/>
      <c r="G785" s="103"/>
      <c r="H785" s="55">
        <f t="shared" si="419"/>
        <v>0</v>
      </c>
      <c r="I785" s="32">
        <f t="shared" si="420"/>
        <v>418100</v>
      </c>
      <c r="J785" s="30">
        <f t="shared" si="416"/>
        <v>175900</v>
      </c>
      <c r="K785" s="143" t="b">
        <f t="shared" si="415"/>
        <v>1</v>
      </c>
    </row>
    <row r="786" spans="1:16">
      <c r="A786" s="121" t="str">
        <f t="shared" si="414"/>
        <v>NOVEMBRE</v>
      </c>
      <c r="B786" s="127" t="s">
        <v>111</v>
      </c>
      <c r="C786" s="32">
        <f t="shared" si="417"/>
        <v>18298</v>
      </c>
      <c r="D786" s="118"/>
      <c r="E786" s="32">
        <f t="shared" si="418"/>
        <v>20000</v>
      </c>
      <c r="F786" s="51"/>
      <c r="G786" s="137"/>
      <c r="H786" s="55">
        <f t="shared" si="419"/>
        <v>0</v>
      </c>
      <c r="I786" s="32">
        <f t="shared" si="420"/>
        <v>59000</v>
      </c>
      <c r="J786" s="30">
        <f t="shared" si="416"/>
        <v>-20702</v>
      </c>
      <c r="K786" s="143" t="b">
        <f t="shared" si="415"/>
        <v>1</v>
      </c>
    </row>
    <row r="787" spans="1:16">
      <c r="A787" s="34" t="s">
        <v>59</v>
      </c>
      <c r="B787" s="35"/>
      <c r="C787" s="35"/>
      <c r="D787" s="35"/>
      <c r="E787" s="35"/>
      <c r="F787" s="35"/>
      <c r="G787" s="35"/>
      <c r="H787" s="35"/>
      <c r="I787" s="35"/>
      <c r="J787" s="36"/>
      <c r="K787" s="142"/>
    </row>
    <row r="788" spans="1:16">
      <c r="A788" s="121" t="str">
        <f>A786</f>
        <v>NOVEMBRE</v>
      </c>
      <c r="B788" s="37" t="s">
        <v>60</v>
      </c>
      <c r="C788" s="38">
        <f>+C753</f>
        <v>2105331</v>
      </c>
      <c r="D788" s="49"/>
      <c r="E788" s="49">
        <f>D753</f>
        <v>6149000</v>
      </c>
      <c r="F788" s="49"/>
      <c r="G788" s="124"/>
      <c r="H788" s="51">
        <f>+F753</f>
        <v>3935000</v>
      </c>
      <c r="I788" s="125">
        <f>+E753</f>
        <v>1843228</v>
      </c>
      <c r="J788" s="30">
        <f>+SUM(C788:G788)-(H788+I788)</f>
        <v>2476103</v>
      </c>
      <c r="K788" s="143" t="b">
        <f>J788=I753</f>
        <v>1</v>
      </c>
    </row>
    <row r="789" spans="1:16">
      <c r="A789" s="43" t="s">
        <v>61</v>
      </c>
      <c r="B789" s="24"/>
      <c r="C789" s="35"/>
      <c r="D789" s="24"/>
      <c r="E789" s="24"/>
      <c r="F789" s="24"/>
      <c r="G789" s="24"/>
      <c r="H789" s="24"/>
      <c r="I789" s="24"/>
      <c r="J789" s="36"/>
      <c r="K789" s="142"/>
    </row>
    <row r="790" spans="1:16">
      <c r="A790" s="121" t="str">
        <f>+A788</f>
        <v>NOVEMBRE</v>
      </c>
      <c r="B790" s="37" t="s">
        <v>154</v>
      </c>
      <c r="C790" s="124">
        <f>+C751</f>
        <v>9603727</v>
      </c>
      <c r="D790" s="131">
        <f>+G751</f>
        <v>12787953</v>
      </c>
      <c r="E790" s="49"/>
      <c r="F790" s="49"/>
      <c r="G790" s="49"/>
      <c r="H790" s="51">
        <f>+F751</f>
        <v>6000000</v>
      </c>
      <c r="I790" s="53">
        <f>+E751</f>
        <v>173438</v>
      </c>
      <c r="J790" s="30">
        <f>+SUM(C790:G790)-(H790+I790)</f>
        <v>16218242</v>
      </c>
      <c r="K790" s="143" t="b">
        <f>+J790=I751</f>
        <v>1</v>
      </c>
    </row>
    <row r="791" spans="1:16">
      <c r="A791" s="121" t="str">
        <f t="shared" ref="A791" si="421">+A790</f>
        <v>NOVEMBRE</v>
      </c>
      <c r="B791" s="37" t="s">
        <v>63</v>
      </c>
      <c r="C791" s="124">
        <f>+C752</f>
        <v>9538949</v>
      </c>
      <c r="D791" s="49">
        <f>+G752</f>
        <v>0</v>
      </c>
      <c r="E791" s="48"/>
      <c r="F791" s="48"/>
      <c r="G791" s="48"/>
      <c r="H791" s="32">
        <f>+F752</f>
        <v>0</v>
      </c>
      <c r="I791" s="50">
        <f>+E752</f>
        <v>3917785</v>
      </c>
      <c r="J791" s="30">
        <f>SUM(C791:G791)-(H791+I791)</f>
        <v>5621164</v>
      </c>
      <c r="K791" s="143" t="b">
        <f>+J791=I752</f>
        <v>1</v>
      </c>
    </row>
    <row r="792" spans="1:16" ht="15.75">
      <c r="C792" s="140">
        <f>SUM(C776:C791)</f>
        <v>22002193</v>
      </c>
      <c r="I792" s="139">
        <f>SUM(I776:I791)</f>
        <v>8309501</v>
      </c>
      <c r="J792" s="104">
        <f>+SUM(J776:J791)</f>
        <v>26480645</v>
      </c>
      <c r="K792" s="5" t="b">
        <f>J792=I765</f>
        <v>1</v>
      </c>
    </row>
    <row r="793" spans="1:16" ht="15.75">
      <c r="C793" s="140"/>
      <c r="I793" s="139"/>
      <c r="J793" s="104"/>
    </row>
    <row r="794" spans="1:16" ht="15.75">
      <c r="A794" s="157"/>
      <c r="B794" s="157"/>
      <c r="C794" s="158"/>
      <c r="D794" s="157"/>
      <c r="E794" s="157"/>
      <c r="F794" s="157"/>
      <c r="G794" s="157"/>
      <c r="H794" s="157"/>
      <c r="I794" s="159"/>
      <c r="J794" s="160"/>
      <c r="K794" s="157"/>
      <c r="L794" s="161"/>
      <c r="M794" s="161"/>
      <c r="N794" s="161"/>
      <c r="O794" s="161"/>
      <c r="P794" s="157"/>
    </row>
    <row r="797" spans="1:16" ht="15.75">
      <c r="A797" s="6" t="s">
        <v>35</v>
      </c>
      <c r="B797" s="6" t="s">
        <v>1</v>
      </c>
      <c r="C797" s="6">
        <v>44835</v>
      </c>
      <c r="D797" s="7" t="s">
        <v>36</v>
      </c>
      <c r="E797" s="7" t="s">
        <v>37</v>
      </c>
      <c r="F797" s="7" t="s">
        <v>38</v>
      </c>
      <c r="G797" s="7" t="s">
        <v>39</v>
      </c>
      <c r="H797" s="6">
        <v>44865</v>
      </c>
      <c r="I797" s="7" t="s">
        <v>40</v>
      </c>
      <c r="K797" s="45"/>
      <c r="L797" s="45" t="s">
        <v>41</v>
      </c>
      <c r="M797" s="45" t="s">
        <v>42</v>
      </c>
      <c r="N797" s="45" t="s">
        <v>43</v>
      </c>
      <c r="O797" s="45" t="s">
        <v>44</v>
      </c>
    </row>
    <row r="798" spans="1:16" ht="16.5">
      <c r="A798" s="58" t="str">
        <f>K798</f>
        <v>BCI</v>
      </c>
      <c r="B798" s="59" t="s">
        <v>45</v>
      </c>
      <c r="C798" s="61">
        <v>14237475</v>
      </c>
      <c r="D798" s="61">
        <f>+L798</f>
        <v>0</v>
      </c>
      <c r="E798" s="61">
        <f>+N798</f>
        <v>633748</v>
      </c>
      <c r="F798" s="61">
        <f>+M798</f>
        <v>4000000</v>
      </c>
      <c r="G798" s="61">
        <f t="shared" ref="G798:G811" si="422">+O798</f>
        <v>0</v>
      </c>
      <c r="H798" s="61">
        <v>9603727</v>
      </c>
      <c r="I798" s="61">
        <f>+C798+D798-E798-F798+G798</f>
        <v>9603727</v>
      </c>
      <c r="J798" s="9">
        <f>I798-H798</f>
        <v>0</v>
      </c>
      <c r="K798" s="45" t="s">
        <v>23</v>
      </c>
      <c r="L798" s="47">
        <v>0</v>
      </c>
      <c r="M798" s="47">
        <v>4000000</v>
      </c>
      <c r="N798" s="47">
        <v>633748</v>
      </c>
      <c r="O798" s="47">
        <v>0</v>
      </c>
    </row>
    <row r="799" spans="1:16" ht="16.5">
      <c r="A799" s="58" t="str">
        <f t="shared" ref="A799:A811" si="423">K799</f>
        <v>BCI-Sous Compte</v>
      </c>
      <c r="B799" s="59" t="s">
        <v>45</v>
      </c>
      <c r="C799" s="61">
        <v>8844061</v>
      </c>
      <c r="D799" s="61">
        <f t="shared" ref="D799:D811" si="424">+L799</f>
        <v>0</v>
      </c>
      <c r="E799" s="61">
        <f t="shared" ref="E799:E803" si="425">+N799</f>
        <v>4731844</v>
      </c>
      <c r="F799" s="61">
        <f t="shared" ref="F799:F805" si="426">+M799</f>
        <v>0</v>
      </c>
      <c r="G799" s="61">
        <f t="shared" si="422"/>
        <v>5426732</v>
      </c>
      <c r="H799" s="61">
        <v>9538949</v>
      </c>
      <c r="I799" s="61">
        <f>+C799+D799-E799-F799+G799</f>
        <v>9538949</v>
      </c>
      <c r="J799" s="9">
        <f>I799-H799</f>
        <v>0</v>
      </c>
      <c r="K799" s="45" t="s">
        <v>146</v>
      </c>
      <c r="L799" s="46">
        <v>0</v>
      </c>
      <c r="M799" s="47">
        <v>0</v>
      </c>
      <c r="N799" s="47">
        <v>4731844</v>
      </c>
      <c r="O799" s="47">
        <v>5426732</v>
      </c>
    </row>
    <row r="800" spans="1:16" ht="16.5">
      <c r="A800" s="58" t="str">
        <f t="shared" si="423"/>
        <v>Caisse</v>
      </c>
      <c r="B800" s="59" t="s">
        <v>24</v>
      </c>
      <c r="C800" s="61">
        <v>1081474</v>
      </c>
      <c r="D800" s="61">
        <f t="shared" si="424"/>
        <v>4595950</v>
      </c>
      <c r="E800" s="61">
        <f t="shared" si="425"/>
        <v>2106393</v>
      </c>
      <c r="F800" s="61">
        <f t="shared" si="426"/>
        <v>1465700</v>
      </c>
      <c r="G800" s="61">
        <f t="shared" si="422"/>
        <v>0</v>
      </c>
      <c r="H800" s="61">
        <v>2105331</v>
      </c>
      <c r="I800" s="61">
        <f>+C800+D800-E800-F800+G800</f>
        <v>2105331</v>
      </c>
      <c r="J800" s="101">
        <f t="shared" ref="J800:J806" si="427">I800-H800</f>
        <v>0</v>
      </c>
      <c r="K800" s="45" t="s">
        <v>24</v>
      </c>
      <c r="L800" s="47">
        <v>4595950</v>
      </c>
      <c r="M800" s="47">
        <v>1465700</v>
      </c>
      <c r="N800" s="47">
        <v>2106393</v>
      </c>
      <c r="O800" s="47">
        <v>0</v>
      </c>
    </row>
    <row r="801" spans="1:15" ht="16.5">
      <c r="A801" s="58" t="str">
        <f t="shared" si="423"/>
        <v>Crépin</v>
      </c>
      <c r="B801" s="59" t="s">
        <v>152</v>
      </c>
      <c r="C801" s="61">
        <v>483330</v>
      </c>
      <c r="D801" s="61">
        <f t="shared" si="424"/>
        <v>552500</v>
      </c>
      <c r="E801" s="61">
        <f t="shared" si="425"/>
        <v>521900</v>
      </c>
      <c r="F801" s="61">
        <f t="shared" si="426"/>
        <v>400000</v>
      </c>
      <c r="G801" s="61">
        <f t="shared" si="422"/>
        <v>0</v>
      </c>
      <c r="H801" s="61">
        <v>113930</v>
      </c>
      <c r="I801" s="61">
        <f>+C801+D801-E801-F801+G801</f>
        <v>113930</v>
      </c>
      <c r="J801" s="9">
        <f t="shared" si="427"/>
        <v>0</v>
      </c>
      <c r="K801" s="45" t="s">
        <v>46</v>
      </c>
      <c r="L801" s="47">
        <v>552500</v>
      </c>
      <c r="M801" s="47">
        <v>400000</v>
      </c>
      <c r="N801" s="47">
        <v>521900</v>
      </c>
      <c r="O801" s="47">
        <v>0</v>
      </c>
    </row>
    <row r="802" spans="1:15" ht="16.5">
      <c r="A802" s="58" t="str">
        <f t="shared" si="423"/>
        <v>Donald</v>
      </c>
      <c r="B802" s="59" t="s">
        <v>152</v>
      </c>
      <c r="C802" s="61">
        <v>0</v>
      </c>
      <c r="D802" s="61">
        <f t="shared" si="424"/>
        <v>20000</v>
      </c>
      <c r="E802" s="61">
        <f t="shared" si="425"/>
        <v>7000</v>
      </c>
      <c r="F802" s="61">
        <f t="shared" si="426"/>
        <v>0</v>
      </c>
      <c r="G802" s="61">
        <f t="shared" si="422"/>
        <v>0</v>
      </c>
      <c r="H802" s="61">
        <v>13000</v>
      </c>
      <c r="I802" s="61">
        <f t="shared" ref="I802:I803" si="428">+C802+D802-E802-F802+G802</f>
        <v>13000</v>
      </c>
      <c r="J802" s="9">
        <f t="shared" si="427"/>
        <v>0</v>
      </c>
      <c r="K802" s="45" t="s">
        <v>251</v>
      </c>
      <c r="L802" s="47">
        <v>20000</v>
      </c>
      <c r="M802" s="47">
        <v>0</v>
      </c>
      <c r="N802" s="47">
        <v>7000</v>
      </c>
      <c r="O802" s="47">
        <v>0</v>
      </c>
    </row>
    <row r="803" spans="1:15" ht="16.5">
      <c r="A803" s="58" t="str">
        <f t="shared" si="423"/>
        <v>Evariste</v>
      </c>
      <c r="B803" s="59" t="s">
        <v>153</v>
      </c>
      <c r="C803" s="61">
        <v>76225</v>
      </c>
      <c r="D803" s="61">
        <f t="shared" si="424"/>
        <v>15000</v>
      </c>
      <c r="E803" s="61">
        <f t="shared" si="425"/>
        <v>34650</v>
      </c>
      <c r="F803" s="61">
        <f t="shared" si="426"/>
        <v>45000</v>
      </c>
      <c r="G803" s="61">
        <f t="shared" si="422"/>
        <v>0</v>
      </c>
      <c r="H803" s="61">
        <v>11575</v>
      </c>
      <c r="I803" s="61">
        <f t="shared" si="428"/>
        <v>11575</v>
      </c>
      <c r="J803" s="9">
        <f t="shared" si="427"/>
        <v>0</v>
      </c>
      <c r="K803" s="45" t="s">
        <v>30</v>
      </c>
      <c r="L803" s="47">
        <v>15000</v>
      </c>
      <c r="M803" s="47">
        <v>45000</v>
      </c>
      <c r="N803" s="47">
        <v>34650</v>
      </c>
      <c r="O803" s="47">
        <v>0</v>
      </c>
    </row>
    <row r="804" spans="1:15" ht="16.5">
      <c r="A804" s="58" t="str">
        <f t="shared" si="423"/>
        <v>I55S</v>
      </c>
      <c r="B804" s="115" t="s">
        <v>4</v>
      </c>
      <c r="C804" s="117">
        <v>233614</v>
      </c>
      <c r="D804" s="117">
        <f t="shared" si="424"/>
        <v>0</v>
      </c>
      <c r="E804" s="117">
        <f>+N804</f>
        <v>0</v>
      </c>
      <c r="F804" s="117">
        <f t="shared" si="426"/>
        <v>0</v>
      </c>
      <c r="G804" s="117">
        <f t="shared" si="422"/>
        <v>0</v>
      </c>
      <c r="H804" s="117">
        <v>233614</v>
      </c>
      <c r="I804" s="117">
        <f>+C804+D804-E804-F804+G804</f>
        <v>233614</v>
      </c>
      <c r="J804" s="9">
        <f t="shared" si="427"/>
        <v>0</v>
      </c>
      <c r="K804" s="45" t="s">
        <v>83</v>
      </c>
      <c r="L804" s="47">
        <v>0</v>
      </c>
      <c r="M804" s="47">
        <v>0</v>
      </c>
      <c r="N804" s="47">
        <v>0</v>
      </c>
      <c r="O804" s="47">
        <v>0</v>
      </c>
    </row>
    <row r="805" spans="1:15" ht="16.5">
      <c r="A805" s="58" t="str">
        <f t="shared" si="423"/>
        <v>I73X</v>
      </c>
      <c r="B805" s="115" t="s">
        <v>4</v>
      </c>
      <c r="C805" s="117">
        <v>249769</v>
      </c>
      <c r="D805" s="117">
        <f t="shared" si="424"/>
        <v>0</v>
      </c>
      <c r="E805" s="117">
        <f>+N805</f>
        <v>0</v>
      </c>
      <c r="F805" s="117">
        <f t="shared" si="426"/>
        <v>0</v>
      </c>
      <c r="G805" s="117">
        <f t="shared" si="422"/>
        <v>0</v>
      </c>
      <c r="H805" s="117">
        <v>249769</v>
      </c>
      <c r="I805" s="117">
        <f t="shared" ref="I805:I808" si="429">+C805+D805-E805-F805+G805</f>
        <v>249769</v>
      </c>
      <c r="J805" s="9">
        <f t="shared" si="427"/>
        <v>0</v>
      </c>
      <c r="K805" s="45" t="s">
        <v>82</v>
      </c>
      <c r="L805" s="47">
        <v>0</v>
      </c>
      <c r="M805" s="47">
        <v>0</v>
      </c>
      <c r="N805" s="47">
        <v>0</v>
      </c>
      <c r="O805" s="47">
        <v>0</v>
      </c>
    </row>
    <row r="806" spans="1:15" ht="16.5">
      <c r="A806" s="58" t="str">
        <f t="shared" si="423"/>
        <v>Hurielle</v>
      </c>
      <c r="B806" s="97" t="s">
        <v>152</v>
      </c>
      <c r="C806" s="61">
        <v>41200</v>
      </c>
      <c r="D806" s="61">
        <f t="shared" si="424"/>
        <v>294000</v>
      </c>
      <c r="E806" s="61">
        <f>+N806</f>
        <v>258300</v>
      </c>
      <c r="F806" s="61">
        <f>+M806</f>
        <v>30000</v>
      </c>
      <c r="G806" s="61">
        <f t="shared" si="422"/>
        <v>0</v>
      </c>
      <c r="H806" s="61">
        <v>46900</v>
      </c>
      <c r="I806" s="61">
        <f t="shared" si="429"/>
        <v>46900</v>
      </c>
      <c r="J806" s="9">
        <f t="shared" si="427"/>
        <v>0</v>
      </c>
      <c r="K806" s="45" t="s">
        <v>195</v>
      </c>
      <c r="L806" s="47">
        <v>294000</v>
      </c>
      <c r="M806" s="47">
        <v>30000</v>
      </c>
      <c r="N806" s="47">
        <v>258300</v>
      </c>
      <c r="O806" s="47">
        <v>0</v>
      </c>
    </row>
    <row r="807" spans="1:15" ht="16.5">
      <c r="A807" s="58" t="str">
        <f t="shared" si="423"/>
        <v>Merveille</v>
      </c>
      <c r="B807" s="180" t="s">
        <v>2</v>
      </c>
      <c r="C807" s="181">
        <v>98100</v>
      </c>
      <c r="D807" s="61">
        <f t="shared" si="424"/>
        <v>0</v>
      </c>
      <c r="E807" s="61">
        <f t="shared" ref="E807:E811" si="430">+N807</f>
        <v>24000</v>
      </c>
      <c r="F807" s="61">
        <f t="shared" ref="F807:F811" si="431">+M807</f>
        <v>60000</v>
      </c>
      <c r="G807" s="61">
        <f t="shared" si="422"/>
        <v>0</v>
      </c>
      <c r="H807" s="181">
        <v>14100</v>
      </c>
      <c r="I807" s="181">
        <f t="shared" si="429"/>
        <v>14100</v>
      </c>
      <c r="J807" s="182">
        <f>I807-H807</f>
        <v>0</v>
      </c>
      <c r="K807" s="183" t="s">
        <v>92</v>
      </c>
      <c r="L807" s="184">
        <v>0</v>
      </c>
      <c r="M807" s="184">
        <v>60000</v>
      </c>
      <c r="N807" s="47">
        <v>24000</v>
      </c>
      <c r="O807" s="184">
        <v>0</v>
      </c>
    </row>
    <row r="808" spans="1:15" ht="16.5">
      <c r="A808" s="58" t="str">
        <f t="shared" si="423"/>
        <v>P10</v>
      </c>
      <c r="B808" s="59" t="s">
        <v>4</v>
      </c>
      <c r="C808" s="61">
        <v>0</v>
      </c>
      <c r="D808" s="61">
        <f t="shared" si="424"/>
        <v>105000</v>
      </c>
      <c r="E808" s="61">
        <f t="shared" si="430"/>
        <v>98000</v>
      </c>
      <c r="F808" s="61">
        <f t="shared" si="431"/>
        <v>10000</v>
      </c>
      <c r="G808" s="61">
        <f t="shared" si="422"/>
        <v>0</v>
      </c>
      <c r="H808" s="61">
        <v>-3000</v>
      </c>
      <c r="I808" s="61">
        <f t="shared" si="429"/>
        <v>-3000</v>
      </c>
      <c r="J808" s="9">
        <f t="shared" ref="J808:J809" si="432">I808-H808</f>
        <v>0</v>
      </c>
      <c r="K808" s="45" t="s">
        <v>250</v>
      </c>
      <c r="L808" s="47">
        <v>105000</v>
      </c>
      <c r="M808" s="47">
        <v>10000</v>
      </c>
      <c r="N808" s="47">
        <v>98000</v>
      </c>
      <c r="O808" s="47">
        <v>0</v>
      </c>
    </row>
    <row r="809" spans="1:15" ht="16.5">
      <c r="A809" s="58" t="str">
        <f t="shared" si="423"/>
        <v>P29</v>
      </c>
      <c r="B809" s="59" t="s">
        <v>4</v>
      </c>
      <c r="C809" s="61">
        <v>60950</v>
      </c>
      <c r="D809" s="61">
        <f>+L809</f>
        <v>315000</v>
      </c>
      <c r="E809" s="61">
        <f t="shared" si="430"/>
        <v>259000</v>
      </c>
      <c r="F809" s="61">
        <f t="shared" si="431"/>
        <v>60950</v>
      </c>
      <c r="G809" s="61">
        <f t="shared" si="422"/>
        <v>0</v>
      </c>
      <c r="H809" s="61">
        <v>56000</v>
      </c>
      <c r="I809" s="61">
        <f>+C809+D809-E809-F809+G809</f>
        <v>56000</v>
      </c>
      <c r="J809" s="9">
        <f t="shared" si="432"/>
        <v>0</v>
      </c>
      <c r="K809" s="45" t="s">
        <v>28</v>
      </c>
      <c r="L809" s="47">
        <v>315000</v>
      </c>
      <c r="M809" s="47">
        <v>60950</v>
      </c>
      <c r="N809" s="184">
        <v>259000</v>
      </c>
      <c r="O809" s="47">
        <v>0</v>
      </c>
    </row>
    <row r="810" spans="1:15" ht="16.5">
      <c r="A810" s="58" t="str">
        <f t="shared" si="423"/>
        <v>Tiffany</v>
      </c>
      <c r="B810" s="59" t="s">
        <v>2</v>
      </c>
      <c r="C810" s="61">
        <v>26298</v>
      </c>
      <c r="D810" s="61">
        <f t="shared" si="424"/>
        <v>150000</v>
      </c>
      <c r="E810" s="61">
        <f t="shared" si="430"/>
        <v>158000</v>
      </c>
      <c r="F810" s="61">
        <f t="shared" si="431"/>
        <v>0</v>
      </c>
      <c r="G810" s="61">
        <f t="shared" si="422"/>
        <v>0</v>
      </c>
      <c r="H810" s="61">
        <v>18298</v>
      </c>
      <c r="I810" s="61">
        <f>+C810+D810-E810-F810+G810</f>
        <v>18298</v>
      </c>
      <c r="J810" s="9">
        <f>I810-H810</f>
        <v>0</v>
      </c>
      <c r="K810" s="45" t="s">
        <v>111</v>
      </c>
      <c r="L810" s="47">
        <v>150000</v>
      </c>
      <c r="M810" s="47">
        <v>0</v>
      </c>
      <c r="N810" s="47">
        <v>158000</v>
      </c>
      <c r="O810" s="47">
        <v>0</v>
      </c>
    </row>
    <row r="811" spans="1:15" ht="16.5">
      <c r="A811" s="58" t="str">
        <f t="shared" si="423"/>
        <v>Yan</v>
      </c>
      <c r="B811" s="59" t="s">
        <v>152</v>
      </c>
      <c r="C811" s="61">
        <v>-1700</v>
      </c>
      <c r="D811" s="61">
        <f t="shared" si="424"/>
        <v>24200</v>
      </c>
      <c r="E811" s="61">
        <f t="shared" si="430"/>
        <v>22500</v>
      </c>
      <c r="F811" s="61">
        <f t="shared" si="431"/>
        <v>0</v>
      </c>
      <c r="G811" s="61">
        <f t="shared" si="422"/>
        <v>0</v>
      </c>
      <c r="H811" s="61">
        <v>0</v>
      </c>
      <c r="I811" s="61">
        <f t="shared" ref="I811" si="433">+C811+D811-E811-F811+G811</f>
        <v>0</v>
      </c>
      <c r="J811" s="9">
        <f t="shared" ref="J811" si="434">I811-H811</f>
        <v>0</v>
      </c>
      <c r="K811" s="45" t="s">
        <v>210</v>
      </c>
      <c r="L811" s="47">
        <v>24200</v>
      </c>
      <c r="M811" s="47">
        <v>0</v>
      </c>
      <c r="N811" s="47">
        <v>22500</v>
      </c>
      <c r="O811" s="47">
        <v>0</v>
      </c>
    </row>
    <row r="812" spans="1:15" ht="16.5">
      <c r="A812" s="10" t="s">
        <v>49</v>
      </c>
      <c r="B812" s="11"/>
      <c r="C812" s="12">
        <f t="shared" ref="C812:G812" si="435">SUM(C798:C811)</f>
        <v>25430796</v>
      </c>
      <c r="D812" s="57">
        <f t="shared" si="435"/>
        <v>6071650</v>
      </c>
      <c r="E812" s="57">
        <f t="shared" si="435"/>
        <v>8855335</v>
      </c>
      <c r="F812" s="57">
        <f t="shared" si="435"/>
        <v>6071650</v>
      </c>
      <c r="G812" s="57">
        <f t="shared" si="435"/>
        <v>5426732</v>
      </c>
      <c r="H812" s="57">
        <f>SUM(H798:H811)</f>
        <v>22002193</v>
      </c>
      <c r="I812" s="57">
        <f t="shared" ref="I812" si="436">SUM(I798:I811)</f>
        <v>22002193</v>
      </c>
      <c r="J812" s="9">
        <f>I812-H812</f>
        <v>0</v>
      </c>
      <c r="K812" s="3"/>
      <c r="L812" s="47">
        <f>+SUM(L798:L811)</f>
        <v>6071650</v>
      </c>
      <c r="M812" s="47">
        <f>+SUM(M798:M811)</f>
        <v>6071650</v>
      </c>
      <c r="N812" s="47">
        <f>+SUM(N798:N811)</f>
        <v>8855335</v>
      </c>
      <c r="O812" s="47">
        <f>+SUM(O798:O811)</f>
        <v>5426732</v>
      </c>
    </row>
    <row r="813" spans="1:15" ht="16.5">
      <c r="A813" s="10"/>
      <c r="B813" s="11"/>
      <c r="C813" s="12"/>
      <c r="D813" s="13"/>
      <c r="E813" s="12"/>
      <c r="F813" s="13"/>
      <c r="G813" s="12"/>
      <c r="H813" s="12"/>
      <c r="I813" s="133" t="b">
        <f>I812=D815</f>
        <v>1</v>
      </c>
      <c r="J813" s="9">
        <f>H812-I812</f>
        <v>0</v>
      </c>
      <c r="L813" s="5"/>
      <c r="M813" s="5"/>
      <c r="N813" s="5"/>
      <c r="O813" s="5"/>
    </row>
    <row r="814" spans="1:15" ht="16.5">
      <c r="A814" s="10" t="s">
        <v>243</v>
      </c>
      <c r="B814" s="11" t="s">
        <v>244</v>
      </c>
      <c r="C814" s="12" t="s">
        <v>245</v>
      </c>
      <c r="D814" s="12" t="s">
        <v>246</v>
      </c>
      <c r="E814" s="12" t="s">
        <v>50</v>
      </c>
      <c r="F814" s="12"/>
      <c r="G814" s="12">
        <f>+D812-F812</f>
        <v>0</v>
      </c>
      <c r="H814" s="12"/>
      <c r="I814" s="12"/>
    </row>
    <row r="815" spans="1:15" ht="16.5">
      <c r="A815" s="14">
        <f>C812</f>
        <v>25430796</v>
      </c>
      <c r="B815" s="15">
        <f>G812</f>
        <v>5426732</v>
      </c>
      <c r="C815" s="12">
        <f>E812</f>
        <v>8855335</v>
      </c>
      <c r="D815" s="12">
        <f>A815+B815-C815</f>
        <v>22002193</v>
      </c>
      <c r="E815" s="13">
        <f>I812-D815</f>
        <v>0</v>
      </c>
      <c r="F815" s="12"/>
      <c r="G815" s="12"/>
      <c r="H815" s="12"/>
      <c r="I815" s="12"/>
    </row>
    <row r="816" spans="1:15" ht="16.5">
      <c r="A816" s="14"/>
      <c r="B816" s="15"/>
      <c r="C816" s="12"/>
      <c r="D816" s="12"/>
      <c r="E816" s="13"/>
      <c r="F816" s="12"/>
      <c r="G816" s="12"/>
      <c r="H816" s="12"/>
      <c r="I816" s="12"/>
    </row>
    <row r="817" spans="1:11">
      <c r="A817" s="16" t="s">
        <v>51</v>
      </c>
      <c r="B817" s="16"/>
      <c r="C817" s="16"/>
      <c r="D817" s="17"/>
      <c r="E817" s="17"/>
      <c r="F817" s="17"/>
      <c r="G817" s="17"/>
      <c r="H817" s="17"/>
      <c r="I817" s="17"/>
    </row>
    <row r="818" spans="1:11">
      <c r="A818" s="18" t="s">
        <v>249</v>
      </c>
      <c r="B818" s="18"/>
      <c r="C818" s="18"/>
      <c r="D818" s="18"/>
      <c r="E818" s="18"/>
      <c r="F818" s="18"/>
      <c r="G818" s="18"/>
      <c r="H818" s="18"/>
      <c r="I818" s="18"/>
      <c r="J818" s="18"/>
    </row>
    <row r="819" spans="1:11">
      <c r="A819" s="19"/>
      <c r="B819" s="17"/>
      <c r="C819" s="20"/>
      <c r="D819" s="20"/>
      <c r="E819" s="20"/>
      <c r="F819" s="20"/>
      <c r="G819" s="20"/>
      <c r="H819" s="17"/>
      <c r="I819" s="17"/>
    </row>
    <row r="820" spans="1:11">
      <c r="A820" s="166" t="s">
        <v>52</v>
      </c>
      <c r="B820" s="168" t="s">
        <v>53</v>
      </c>
      <c r="C820" s="170" t="s">
        <v>247</v>
      </c>
      <c r="D820" s="171" t="s">
        <v>54</v>
      </c>
      <c r="E820" s="172"/>
      <c r="F820" s="172"/>
      <c r="G820" s="173"/>
      <c r="H820" s="174" t="s">
        <v>55</v>
      </c>
      <c r="I820" s="162" t="s">
        <v>56</v>
      </c>
      <c r="J820" s="17"/>
    </row>
    <row r="821" spans="1:11" ht="25.5">
      <c r="A821" s="167"/>
      <c r="B821" s="169"/>
      <c r="C821" s="22"/>
      <c r="D821" s="21" t="s">
        <v>23</v>
      </c>
      <c r="E821" s="21" t="s">
        <v>24</v>
      </c>
      <c r="F821" s="22" t="s">
        <v>121</v>
      </c>
      <c r="G821" s="21" t="s">
        <v>57</v>
      </c>
      <c r="H821" s="175"/>
      <c r="I821" s="163"/>
      <c r="J821" s="164" t="s">
        <v>248</v>
      </c>
      <c r="K821" s="142"/>
    </row>
    <row r="822" spans="1:11">
      <c r="A822" s="23"/>
      <c r="B822" s="24" t="s">
        <v>58</v>
      </c>
      <c r="C822" s="25"/>
      <c r="D822" s="25"/>
      <c r="E822" s="25"/>
      <c r="F822" s="25"/>
      <c r="G822" s="25"/>
      <c r="H822" s="25"/>
      <c r="I822" s="26"/>
      <c r="J822" s="165"/>
      <c r="K822" s="142"/>
    </row>
    <row r="823" spans="1:11">
      <c r="A823" s="121" t="s">
        <v>89</v>
      </c>
      <c r="B823" s="126" t="s">
        <v>46</v>
      </c>
      <c r="C823" s="32">
        <f>+C801</f>
        <v>483330</v>
      </c>
      <c r="D823" s="31"/>
      <c r="E823" s="32">
        <f>+D801</f>
        <v>552500</v>
      </c>
      <c r="F823" s="32"/>
      <c r="G823" s="32"/>
      <c r="H823" s="55">
        <f>+F801</f>
        <v>400000</v>
      </c>
      <c r="I823" s="32">
        <f>+E801</f>
        <v>521900</v>
      </c>
      <c r="J823" s="30">
        <f t="shared" ref="J823" si="437">+SUM(C823:G823)-(H823+I823)</f>
        <v>113930</v>
      </c>
      <c r="K823" s="143" t="b">
        <f>J823=I801</f>
        <v>1</v>
      </c>
    </row>
    <row r="824" spans="1:11">
      <c r="A824" s="121" t="str">
        <f>+A823</f>
        <v>OCTOBRE</v>
      </c>
      <c r="B824" s="126" t="s">
        <v>251</v>
      </c>
      <c r="C824" s="32">
        <f>+C802</f>
        <v>0</v>
      </c>
      <c r="D824" s="31"/>
      <c r="E824" s="32">
        <f>+D802</f>
        <v>20000</v>
      </c>
      <c r="F824" s="32"/>
      <c r="G824" s="32"/>
      <c r="H824" s="55">
        <f>+F802</f>
        <v>0</v>
      </c>
      <c r="I824" s="32">
        <f>+E802</f>
        <v>7000</v>
      </c>
      <c r="J824" s="100">
        <f>+SUM(C824:G824)-(H824+I824)</f>
        <v>13000</v>
      </c>
      <c r="K824" s="143" t="b">
        <f>J824=I802</f>
        <v>1</v>
      </c>
    </row>
    <row r="825" spans="1:11">
      <c r="A825" s="121" t="str">
        <f t="shared" ref="A825:A829" si="438">+A824</f>
        <v>OCTOBRE</v>
      </c>
      <c r="B825" s="128" t="s">
        <v>83</v>
      </c>
      <c r="C825" s="119">
        <f t="shared" ref="C825:C826" si="439">+C804</f>
        <v>233614</v>
      </c>
      <c r="D825" s="122"/>
      <c r="E825" s="119">
        <f t="shared" ref="E825:E826" si="440">+D804</f>
        <v>0</v>
      </c>
      <c r="F825" s="136"/>
      <c r="G825" s="136"/>
      <c r="H825" s="154">
        <f t="shared" ref="H825:H826" si="441">+F804</f>
        <v>0</v>
      </c>
      <c r="I825" s="119">
        <f t="shared" ref="I825:I826" si="442">+E804</f>
        <v>0</v>
      </c>
      <c r="J825" s="120">
        <f>+SUM(C825:G825)-(H825+I825)</f>
        <v>233614</v>
      </c>
      <c r="K825" s="143" t="b">
        <f t="shared" ref="K825:K826" si="443">J825=I804</f>
        <v>1</v>
      </c>
    </row>
    <row r="826" spans="1:11">
      <c r="A826" s="121" t="str">
        <f t="shared" si="438"/>
        <v>OCTOBRE</v>
      </c>
      <c r="B826" s="128" t="s">
        <v>82</v>
      </c>
      <c r="C826" s="119">
        <f t="shared" si="439"/>
        <v>249769</v>
      </c>
      <c r="D826" s="122"/>
      <c r="E826" s="119">
        <f t="shared" si="440"/>
        <v>0</v>
      </c>
      <c r="F826" s="136"/>
      <c r="G826" s="136"/>
      <c r="H826" s="154">
        <f t="shared" si="441"/>
        <v>0</v>
      </c>
      <c r="I826" s="119">
        <f t="shared" si="442"/>
        <v>0</v>
      </c>
      <c r="J826" s="120">
        <f t="shared" ref="J826:J833" si="444">+SUM(C826:G826)-(H826+I826)</f>
        <v>249769</v>
      </c>
      <c r="K826" s="143" t="b">
        <f t="shared" si="443"/>
        <v>1</v>
      </c>
    </row>
    <row r="827" spans="1:11">
      <c r="A827" s="121" t="str">
        <f t="shared" si="438"/>
        <v>OCTOBRE</v>
      </c>
      <c r="B827" s="126" t="s">
        <v>30</v>
      </c>
      <c r="C827" s="32">
        <f>C803</f>
        <v>76225</v>
      </c>
      <c r="D827" s="31"/>
      <c r="E827" s="32">
        <f>+D803</f>
        <v>15000</v>
      </c>
      <c r="F827" s="32"/>
      <c r="G827" s="103"/>
      <c r="H827" s="55">
        <f>+F803</f>
        <v>45000</v>
      </c>
      <c r="I827" s="32">
        <f>+E803</f>
        <v>34650</v>
      </c>
      <c r="J827" s="30">
        <f t="shared" si="444"/>
        <v>11575</v>
      </c>
      <c r="K827" s="143" t="b">
        <f>J827=I803</f>
        <v>1</v>
      </c>
    </row>
    <row r="828" spans="1:11">
      <c r="A828" s="121" t="str">
        <f t="shared" si="438"/>
        <v>OCTOBRE</v>
      </c>
      <c r="B828" s="126" t="s">
        <v>195</v>
      </c>
      <c r="C828" s="32">
        <f>C806</f>
        <v>41200</v>
      </c>
      <c r="D828" s="31"/>
      <c r="E828" s="32">
        <f>+D806</f>
        <v>294000</v>
      </c>
      <c r="F828" s="32"/>
      <c r="G828" s="103"/>
      <c r="H828" s="55">
        <f>+F806</f>
        <v>30000</v>
      </c>
      <c r="I828" s="32">
        <f>+E806</f>
        <v>258300</v>
      </c>
      <c r="J828" s="30">
        <f t="shared" si="444"/>
        <v>46900</v>
      </c>
      <c r="K828" s="143" t="b">
        <f>J828=I806</f>
        <v>1</v>
      </c>
    </row>
    <row r="829" spans="1:11">
      <c r="A829" s="121" t="str">
        <f t="shared" si="438"/>
        <v>OCTOBRE</v>
      </c>
      <c r="B829" s="126" t="s">
        <v>92</v>
      </c>
      <c r="C829" s="32">
        <f t="shared" ref="C829:C833" si="445">C807</f>
        <v>98100</v>
      </c>
      <c r="D829" s="31"/>
      <c r="E829" s="32">
        <f t="shared" ref="E829:E833" si="446">+D807</f>
        <v>0</v>
      </c>
      <c r="F829" s="32"/>
      <c r="G829" s="103"/>
      <c r="H829" s="55">
        <f t="shared" ref="H829:H833" si="447">+F807</f>
        <v>60000</v>
      </c>
      <c r="I829" s="32">
        <f t="shared" ref="I829:I833" si="448">+E807</f>
        <v>24000</v>
      </c>
      <c r="J829" s="30">
        <f t="shared" si="444"/>
        <v>14100</v>
      </c>
      <c r="K829" s="143" t="b">
        <f t="shared" ref="K829:K833" si="449">J829=I807</f>
        <v>1</v>
      </c>
    </row>
    <row r="830" spans="1:11">
      <c r="A830" s="121" t="str">
        <f>+A828</f>
        <v>OCTOBRE</v>
      </c>
      <c r="B830" s="126" t="s">
        <v>250</v>
      </c>
      <c r="C830" s="32">
        <f t="shared" si="445"/>
        <v>0</v>
      </c>
      <c r="D830" s="31"/>
      <c r="E830" s="32">
        <f t="shared" si="446"/>
        <v>105000</v>
      </c>
      <c r="F830" s="32"/>
      <c r="G830" s="103"/>
      <c r="H830" s="55">
        <f t="shared" si="447"/>
        <v>10000</v>
      </c>
      <c r="I830" s="32">
        <f t="shared" si="448"/>
        <v>98000</v>
      </c>
      <c r="J830" s="30">
        <f t="shared" si="444"/>
        <v>-3000</v>
      </c>
      <c r="K830" s="143" t="b">
        <f t="shared" si="449"/>
        <v>1</v>
      </c>
    </row>
    <row r="831" spans="1:11">
      <c r="A831" s="121" t="str">
        <f t="shared" ref="A831:A833" si="450">+A829</f>
        <v>OCTOBRE</v>
      </c>
      <c r="B831" s="126" t="s">
        <v>28</v>
      </c>
      <c r="C831" s="32">
        <f t="shared" si="445"/>
        <v>60950</v>
      </c>
      <c r="D831" s="31"/>
      <c r="E831" s="32">
        <f t="shared" si="446"/>
        <v>315000</v>
      </c>
      <c r="F831" s="32"/>
      <c r="G831" s="103"/>
      <c r="H831" s="55">
        <f t="shared" si="447"/>
        <v>60950</v>
      </c>
      <c r="I831" s="32">
        <f t="shared" si="448"/>
        <v>259000</v>
      </c>
      <c r="J831" s="30">
        <f t="shared" si="444"/>
        <v>56000</v>
      </c>
      <c r="K831" s="143" t="b">
        <f t="shared" si="449"/>
        <v>1</v>
      </c>
    </row>
    <row r="832" spans="1:11">
      <c r="A832" s="121" t="str">
        <f t="shared" si="450"/>
        <v>OCTOBRE</v>
      </c>
      <c r="B832" s="127" t="s">
        <v>111</v>
      </c>
      <c r="C832" s="32">
        <f t="shared" si="445"/>
        <v>26298</v>
      </c>
      <c r="D832" s="118"/>
      <c r="E832" s="32">
        <f t="shared" si="446"/>
        <v>150000</v>
      </c>
      <c r="F832" s="51"/>
      <c r="G832" s="137"/>
      <c r="H832" s="55">
        <f t="shared" si="447"/>
        <v>0</v>
      </c>
      <c r="I832" s="32">
        <f t="shared" si="448"/>
        <v>158000</v>
      </c>
      <c r="J832" s="30">
        <f t="shared" si="444"/>
        <v>18298</v>
      </c>
      <c r="K832" s="143" t="b">
        <f t="shared" si="449"/>
        <v>1</v>
      </c>
    </row>
    <row r="833" spans="1:16">
      <c r="A833" s="121" t="str">
        <f t="shared" si="450"/>
        <v>OCTOBRE</v>
      </c>
      <c r="B833" s="127" t="s">
        <v>210</v>
      </c>
      <c r="C833" s="32">
        <f t="shared" si="445"/>
        <v>-1700</v>
      </c>
      <c r="D833" s="118"/>
      <c r="E833" s="32">
        <f t="shared" si="446"/>
        <v>24200</v>
      </c>
      <c r="F833" s="51"/>
      <c r="G833" s="137"/>
      <c r="H833" s="55">
        <f t="shared" si="447"/>
        <v>0</v>
      </c>
      <c r="I833" s="32">
        <f t="shared" si="448"/>
        <v>22500</v>
      </c>
      <c r="J833" s="30">
        <f t="shared" si="444"/>
        <v>0</v>
      </c>
      <c r="K833" s="143" t="b">
        <f t="shared" si="449"/>
        <v>1</v>
      </c>
    </row>
    <row r="834" spans="1:16">
      <c r="A834" s="34" t="s">
        <v>59</v>
      </c>
      <c r="B834" s="35"/>
      <c r="C834" s="35"/>
      <c r="D834" s="35"/>
      <c r="E834" s="35"/>
      <c r="F834" s="35"/>
      <c r="G834" s="35"/>
      <c r="H834" s="35"/>
      <c r="I834" s="35"/>
      <c r="J834" s="36"/>
      <c r="K834" s="142"/>
    </row>
    <row r="835" spans="1:16">
      <c r="A835" s="121" t="str">
        <f>A833</f>
        <v>OCTOBRE</v>
      </c>
      <c r="B835" s="37" t="s">
        <v>60</v>
      </c>
      <c r="C835" s="38">
        <f>+C800</f>
        <v>1081474</v>
      </c>
      <c r="D835" s="49"/>
      <c r="E835" s="49">
        <f>D800</f>
        <v>4595950</v>
      </c>
      <c r="F835" s="49"/>
      <c r="G835" s="124"/>
      <c r="H835" s="51">
        <f>+F800</f>
        <v>1465700</v>
      </c>
      <c r="I835" s="125">
        <f>+E800</f>
        <v>2106393</v>
      </c>
      <c r="J835" s="30">
        <f>+SUM(C835:G835)-(H835+I835)</f>
        <v>2105331</v>
      </c>
      <c r="K835" s="143" t="b">
        <f>J835=I800</f>
        <v>1</v>
      </c>
    </row>
    <row r="836" spans="1:16">
      <c r="A836" s="43" t="s">
        <v>61</v>
      </c>
      <c r="B836" s="24"/>
      <c r="C836" s="35"/>
      <c r="D836" s="24"/>
      <c r="E836" s="24"/>
      <c r="F836" s="24"/>
      <c r="G836" s="24"/>
      <c r="H836" s="24"/>
      <c r="I836" s="24"/>
      <c r="J836" s="36"/>
      <c r="K836" s="142"/>
    </row>
    <row r="837" spans="1:16">
      <c r="A837" s="121" t="str">
        <f>+A835</f>
        <v>OCTOBRE</v>
      </c>
      <c r="B837" s="37" t="s">
        <v>154</v>
      </c>
      <c r="C837" s="124">
        <f>+C798</f>
        <v>14237475</v>
      </c>
      <c r="D837" s="131">
        <f>+G798</f>
        <v>0</v>
      </c>
      <c r="E837" s="49"/>
      <c r="F837" s="49"/>
      <c r="G837" s="49"/>
      <c r="H837" s="51">
        <f>+F798</f>
        <v>4000000</v>
      </c>
      <c r="I837" s="53">
        <f>+E798</f>
        <v>633748</v>
      </c>
      <c r="J837" s="30">
        <f>+SUM(C837:G837)-(H837+I837)</f>
        <v>9603727</v>
      </c>
      <c r="K837" s="143" t="b">
        <f>+J837=I798</f>
        <v>1</v>
      </c>
    </row>
    <row r="838" spans="1:16">
      <c r="A838" s="121" t="str">
        <f t="shared" ref="A838" si="451">+A837</f>
        <v>OCTOBRE</v>
      </c>
      <c r="B838" s="37" t="s">
        <v>63</v>
      </c>
      <c r="C838" s="124">
        <f>+C799</f>
        <v>8844061</v>
      </c>
      <c r="D838" s="49">
        <f>+G799</f>
        <v>5426732</v>
      </c>
      <c r="E838" s="48"/>
      <c r="F838" s="48"/>
      <c r="G838" s="48"/>
      <c r="H838" s="32">
        <f>+F799</f>
        <v>0</v>
      </c>
      <c r="I838" s="50">
        <f>+E799</f>
        <v>4731844</v>
      </c>
      <c r="J838" s="30">
        <f>SUM(C838:G838)-(H838+I838)</f>
        <v>9538949</v>
      </c>
      <c r="K838" s="143" t="b">
        <f>+J838=I799</f>
        <v>1</v>
      </c>
    </row>
    <row r="839" spans="1:16" ht="15.75">
      <c r="C839" s="140">
        <f>SUM(C823:C838)</f>
        <v>25430796</v>
      </c>
      <c r="I839" s="139">
        <f>SUM(I823:I838)</f>
        <v>8855335</v>
      </c>
      <c r="J839" s="104">
        <f>+SUM(J823:J838)</f>
        <v>22002193</v>
      </c>
      <c r="K839" s="5" t="b">
        <f>J839=I812</f>
        <v>1</v>
      </c>
    </row>
    <row r="840" spans="1:16" ht="15.75">
      <c r="A840" s="157"/>
      <c r="B840" s="157"/>
      <c r="C840" s="158"/>
      <c r="D840" s="157"/>
      <c r="E840" s="157"/>
      <c r="F840" s="157"/>
      <c r="G840" s="157"/>
      <c r="H840" s="157"/>
      <c r="I840" s="159"/>
      <c r="J840" s="160"/>
      <c r="K840" s="157"/>
      <c r="L840" s="161"/>
      <c r="M840" s="161"/>
      <c r="N840" s="161"/>
      <c r="O840" s="161"/>
      <c r="P840" s="157"/>
    </row>
    <row r="841" spans="1:16" ht="15.75">
      <c r="C841" s="140"/>
      <c r="I841" s="139"/>
      <c r="J841" s="104"/>
    </row>
    <row r="844" spans="1:16" ht="15.75">
      <c r="A844" s="6" t="s">
        <v>35</v>
      </c>
      <c r="B844" s="6" t="s">
        <v>1</v>
      </c>
      <c r="C844" s="6">
        <v>44805</v>
      </c>
      <c r="D844" s="7" t="s">
        <v>36</v>
      </c>
      <c r="E844" s="7" t="s">
        <v>37</v>
      </c>
      <c r="F844" s="7" t="s">
        <v>38</v>
      </c>
      <c r="G844" s="7" t="s">
        <v>39</v>
      </c>
      <c r="H844" s="6" t="s">
        <v>235</v>
      </c>
      <c r="I844" s="7" t="s">
        <v>40</v>
      </c>
      <c r="K844" s="45"/>
      <c r="L844" s="45" t="s">
        <v>41</v>
      </c>
      <c r="M844" s="45" t="s">
        <v>42</v>
      </c>
      <c r="N844" s="45" t="s">
        <v>43</v>
      </c>
      <c r="O844" s="45" t="s">
        <v>44</v>
      </c>
    </row>
    <row r="845" spans="1:16" ht="16.5">
      <c r="A845" s="58" t="str">
        <f>K845</f>
        <v>BCI</v>
      </c>
      <c r="B845" s="59" t="s">
        <v>45</v>
      </c>
      <c r="C845" s="61">
        <v>23820820</v>
      </c>
      <c r="D845" s="61">
        <f>+L845</f>
        <v>0</v>
      </c>
      <c r="E845" s="61">
        <f>+N845</f>
        <v>583345</v>
      </c>
      <c r="F845" s="61">
        <f>+M845</f>
        <v>9000000</v>
      </c>
      <c r="G845" s="61">
        <f t="shared" ref="G845:G857" si="452">+O845</f>
        <v>0</v>
      </c>
      <c r="H845" s="61">
        <v>14237475</v>
      </c>
      <c r="I845" s="61">
        <f>+C845+D845-E845-F845+G845</f>
        <v>14237475</v>
      </c>
      <c r="J845" s="9">
        <f>I845-H845</f>
        <v>0</v>
      </c>
      <c r="K845" s="45" t="s">
        <v>23</v>
      </c>
      <c r="L845" s="47">
        <v>0</v>
      </c>
      <c r="M845" s="47">
        <v>9000000</v>
      </c>
      <c r="N845" s="47">
        <v>583345</v>
      </c>
      <c r="O845" s="47">
        <v>0</v>
      </c>
    </row>
    <row r="846" spans="1:16" ht="16.5">
      <c r="A846" s="58" t="str">
        <f t="shared" ref="A846:A857" si="453">K846</f>
        <v>BCI-Sous Compte</v>
      </c>
      <c r="B846" s="59" t="s">
        <v>45</v>
      </c>
      <c r="C846" s="61">
        <v>14424581</v>
      </c>
      <c r="D846" s="61">
        <f t="shared" ref="D846:D857" si="454">+L846</f>
        <v>0</v>
      </c>
      <c r="E846" s="61">
        <f t="shared" ref="E846:E857" si="455">+N846</f>
        <v>5580520</v>
      </c>
      <c r="F846" s="61">
        <f t="shared" ref="F846:F857" si="456">+M846</f>
        <v>0</v>
      </c>
      <c r="G846" s="61">
        <f t="shared" si="452"/>
        <v>0</v>
      </c>
      <c r="H846" s="61">
        <v>8844061</v>
      </c>
      <c r="I846" s="61">
        <f>+C846+D846-E846-F846+G846</f>
        <v>8844061</v>
      </c>
      <c r="J846" s="9">
        <f t="shared" ref="J846:J852" si="457">I846-H846</f>
        <v>0</v>
      </c>
      <c r="K846" s="45" t="s">
        <v>146</v>
      </c>
      <c r="L846" s="46">
        <v>0</v>
      </c>
      <c r="M846" s="47">
        <v>0</v>
      </c>
      <c r="N846" s="47">
        <v>5580520</v>
      </c>
      <c r="O846" s="47">
        <v>0</v>
      </c>
    </row>
    <row r="847" spans="1:16" ht="16.5">
      <c r="A847" s="58" t="str">
        <f t="shared" si="453"/>
        <v>Caisse</v>
      </c>
      <c r="B847" s="59" t="s">
        <v>24</v>
      </c>
      <c r="C847" s="61">
        <v>980042</v>
      </c>
      <c r="D847" s="61">
        <f t="shared" si="454"/>
        <v>9476115</v>
      </c>
      <c r="E847" s="61">
        <f t="shared" si="455"/>
        <v>2448183</v>
      </c>
      <c r="F847" s="61">
        <f t="shared" si="456"/>
        <v>6926500</v>
      </c>
      <c r="G847" s="61">
        <f t="shared" si="452"/>
        <v>0</v>
      </c>
      <c r="H847" s="61">
        <v>1081474</v>
      </c>
      <c r="I847" s="61">
        <f>+C847+D847-E847-F847+G847</f>
        <v>1081474</v>
      </c>
      <c r="J847" s="101">
        <f t="shared" si="457"/>
        <v>0</v>
      </c>
      <c r="K847" s="45" t="s">
        <v>24</v>
      </c>
      <c r="L847" s="47">
        <v>9476115</v>
      </c>
      <c r="M847" s="47">
        <v>6926500</v>
      </c>
      <c r="N847" s="47">
        <v>2448183</v>
      </c>
      <c r="O847" s="47">
        <v>0</v>
      </c>
    </row>
    <row r="848" spans="1:16" ht="16.5">
      <c r="A848" s="58" t="str">
        <f t="shared" si="453"/>
        <v>Crépin</v>
      </c>
      <c r="B848" s="59" t="s">
        <v>152</v>
      </c>
      <c r="C848" s="61">
        <v>65910</v>
      </c>
      <c r="D848" s="61">
        <f t="shared" si="454"/>
        <v>2886000</v>
      </c>
      <c r="E848" s="61">
        <f t="shared" si="455"/>
        <v>1968580</v>
      </c>
      <c r="F848" s="61">
        <f t="shared" si="456"/>
        <v>500000</v>
      </c>
      <c r="G848" s="61">
        <f t="shared" si="452"/>
        <v>0</v>
      </c>
      <c r="H848" s="61">
        <v>483330</v>
      </c>
      <c r="I848" s="61">
        <f>+C848+D848-E848-F848+G848</f>
        <v>483330</v>
      </c>
      <c r="J848" s="9">
        <f t="shared" si="457"/>
        <v>0</v>
      </c>
      <c r="K848" s="45" t="s">
        <v>46</v>
      </c>
      <c r="L848" s="47">
        <v>2886000</v>
      </c>
      <c r="M848" s="47">
        <v>500000</v>
      </c>
      <c r="N848" s="47">
        <v>1968580</v>
      </c>
      <c r="O848" s="47">
        <v>0</v>
      </c>
    </row>
    <row r="849" spans="1:15" ht="16.5">
      <c r="A849" s="58" t="str">
        <f t="shared" si="453"/>
        <v>Evariste</v>
      </c>
      <c r="B849" s="59" t="s">
        <v>153</v>
      </c>
      <c r="C849" s="61">
        <v>4795</v>
      </c>
      <c r="D849" s="61">
        <f t="shared" si="454"/>
        <v>782000</v>
      </c>
      <c r="E849" s="61">
        <f t="shared" si="455"/>
        <v>710570</v>
      </c>
      <c r="F849" s="61">
        <f t="shared" si="456"/>
        <v>0</v>
      </c>
      <c r="G849" s="61">
        <f t="shared" si="452"/>
        <v>0</v>
      </c>
      <c r="H849" s="61">
        <v>76225</v>
      </c>
      <c r="I849" s="61">
        <f t="shared" ref="I849" si="458">+C849+D849-E849-F849+G849</f>
        <v>76225</v>
      </c>
      <c r="J849" s="9">
        <f t="shared" si="457"/>
        <v>0</v>
      </c>
      <c r="K849" s="45" t="s">
        <v>30</v>
      </c>
      <c r="L849" s="47">
        <v>782000</v>
      </c>
      <c r="M849" s="47">
        <v>0</v>
      </c>
      <c r="N849" s="47">
        <v>710570</v>
      </c>
      <c r="O849" s="47">
        <v>0</v>
      </c>
    </row>
    <row r="850" spans="1:15" ht="16.5">
      <c r="A850" s="58" t="str">
        <f t="shared" si="453"/>
        <v>I55S</v>
      </c>
      <c r="B850" s="115" t="s">
        <v>4</v>
      </c>
      <c r="C850" s="117">
        <v>233614</v>
      </c>
      <c r="D850" s="117">
        <f t="shared" si="454"/>
        <v>0</v>
      </c>
      <c r="E850" s="117">
        <f t="shared" si="455"/>
        <v>0</v>
      </c>
      <c r="F850" s="117">
        <f t="shared" si="456"/>
        <v>0</v>
      </c>
      <c r="G850" s="117">
        <f t="shared" si="452"/>
        <v>0</v>
      </c>
      <c r="H850" s="117">
        <v>233614</v>
      </c>
      <c r="I850" s="117">
        <f>+C850+D850-E850-F850+G850</f>
        <v>233614</v>
      </c>
      <c r="J850" s="9">
        <f t="shared" si="457"/>
        <v>0</v>
      </c>
      <c r="K850" s="45" t="s">
        <v>83</v>
      </c>
      <c r="L850" s="47">
        <v>0</v>
      </c>
      <c r="M850" s="47">
        <v>0</v>
      </c>
      <c r="N850" s="47">
        <v>0</v>
      </c>
      <c r="O850" s="47">
        <v>0</v>
      </c>
    </row>
    <row r="851" spans="1:15" ht="16.5">
      <c r="A851" s="58" t="str">
        <f t="shared" si="453"/>
        <v>I73X</v>
      </c>
      <c r="B851" s="115" t="s">
        <v>4</v>
      </c>
      <c r="C851" s="117">
        <v>249769</v>
      </c>
      <c r="D851" s="117">
        <f t="shared" si="454"/>
        <v>0</v>
      </c>
      <c r="E851" s="117">
        <f t="shared" si="455"/>
        <v>0</v>
      </c>
      <c r="F851" s="117">
        <f t="shared" si="456"/>
        <v>0</v>
      </c>
      <c r="G851" s="117">
        <f t="shared" si="452"/>
        <v>0</v>
      </c>
      <c r="H851" s="117">
        <v>249769</v>
      </c>
      <c r="I851" s="117">
        <f t="shared" ref="I851:I854" si="459">+C851+D851-E851-F851+G851</f>
        <v>249769</v>
      </c>
      <c r="J851" s="9">
        <f t="shared" si="457"/>
        <v>0</v>
      </c>
      <c r="K851" s="45" t="s">
        <v>82</v>
      </c>
      <c r="L851" s="47">
        <v>0</v>
      </c>
      <c r="M851" s="47">
        <v>0</v>
      </c>
      <c r="N851" s="47">
        <v>0</v>
      </c>
      <c r="O851" s="47">
        <v>0</v>
      </c>
    </row>
    <row r="852" spans="1:15" ht="16.5">
      <c r="A852" s="58" t="str">
        <f t="shared" si="453"/>
        <v>Grace</v>
      </c>
      <c r="B852" s="97" t="s">
        <v>2</v>
      </c>
      <c r="C852" s="61">
        <v>116815</v>
      </c>
      <c r="D852" s="61">
        <f t="shared" si="454"/>
        <v>1388000</v>
      </c>
      <c r="E852" s="61">
        <f t="shared" si="455"/>
        <v>228700</v>
      </c>
      <c r="F852" s="61">
        <f t="shared" si="456"/>
        <v>1276115</v>
      </c>
      <c r="G852" s="61">
        <f t="shared" si="452"/>
        <v>0</v>
      </c>
      <c r="H852" s="61">
        <v>0</v>
      </c>
      <c r="I852" s="61">
        <f t="shared" si="459"/>
        <v>0</v>
      </c>
      <c r="J852" s="9">
        <f t="shared" si="457"/>
        <v>0</v>
      </c>
      <c r="K852" s="45" t="s">
        <v>141</v>
      </c>
      <c r="L852" s="47">
        <v>1388000</v>
      </c>
      <c r="M852" s="47">
        <v>1276115</v>
      </c>
      <c r="N852" s="47">
        <v>228700</v>
      </c>
      <c r="O852" s="47">
        <v>0</v>
      </c>
    </row>
    <row r="853" spans="1:15" ht="16.5">
      <c r="A853" s="58" t="str">
        <f t="shared" si="453"/>
        <v>Hurielle</v>
      </c>
      <c r="B853" s="180" t="s">
        <v>152</v>
      </c>
      <c r="C853" s="181">
        <v>700</v>
      </c>
      <c r="D853" s="61">
        <f t="shared" si="454"/>
        <v>629000</v>
      </c>
      <c r="E853" s="61">
        <f t="shared" si="455"/>
        <v>513500</v>
      </c>
      <c r="F853" s="61">
        <f t="shared" si="456"/>
        <v>75000</v>
      </c>
      <c r="G853" s="61">
        <f t="shared" si="452"/>
        <v>0</v>
      </c>
      <c r="H853" s="181">
        <f>5000+36200</f>
        <v>41200</v>
      </c>
      <c r="I853" s="181">
        <f t="shared" si="459"/>
        <v>41200</v>
      </c>
      <c r="J853" s="182">
        <f>I853-H853</f>
        <v>0</v>
      </c>
      <c r="K853" s="183" t="s">
        <v>195</v>
      </c>
      <c r="L853" s="184">
        <v>629000</v>
      </c>
      <c r="M853" s="184">
        <v>75000</v>
      </c>
      <c r="N853" s="184">
        <v>513500</v>
      </c>
      <c r="O853" s="184">
        <v>0</v>
      </c>
    </row>
    <row r="854" spans="1:15" ht="16.5">
      <c r="A854" s="58" t="str">
        <f t="shared" si="453"/>
        <v>Merveille</v>
      </c>
      <c r="B854" s="97" t="s">
        <v>2</v>
      </c>
      <c r="C854" s="61">
        <v>6900</v>
      </c>
      <c r="D854" s="61">
        <f t="shared" si="454"/>
        <v>521000</v>
      </c>
      <c r="E854" s="61">
        <f>+N854</f>
        <v>394800</v>
      </c>
      <c r="F854" s="61">
        <f t="shared" si="456"/>
        <v>35000</v>
      </c>
      <c r="G854" s="61">
        <f t="shared" si="452"/>
        <v>0</v>
      </c>
      <c r="H854" s="61">
        <f>97600+500</f>
        <v>98100</v>
      </c>
      <c r="I854" s="61">
        <f t="shared" si="459"/>
        <v>98100</v>
      </c>
      <c r="J854" s="9">
        <f t="shared" ref="J854:J855" si="460">I854-H854</f>
        <v>0</v>
      </c>
      <c r="K854" s="45" t="s">
        <v>92</v>
      </c>
      <c r="L854" s="47">
        <v>521000</v>
      </c>
      <c r="M854" s="47">
        <v>35000</v>
      </c>
      <c r="N854" s="47">
        <f>395300-500</f>
        <v>394800</v>
      </c>
      <c r="O854" s="47">
        <v>0</v>
      </c>
    </row>
    <row r="855" spans="1:15" ht="16.5">
      <c r="A855" s="58" t="str">
        <f t="shared" si="453"/>
        <v>P29</v>
      </c>
      <c r="B855" s="59" t="s">
        <v>4</v>
      </c>
      <c r="C855" s="61">
        <v>24050</v>
      </c>
      <c r="D855" s="61">
        <f t="shared" si="454"/>
        <v>885000</v>
      </c>
      <c r="E855" s="61">
        <f t="shared" si="455"/>
        <v>798100</v>
      </c>
      <c r="F855" s="61">
        <f t="shared" si="456"/>
        <v>50000</v>
      </c>
      <c r="G855" s="61">
        <f t="shared" si="452"/>
        <v>0</v>
      </c>
      <c r="H855" s="61">
        <v>60950</v>
      </c>
      <c r="I855" s="61">
        <f>+C855+D855-E855-F855+G855</f>
        <v>60950</v>
      </c>
      <c r="J855" s="9">
        <f t="shared" si="460"/>
        <v>0</v>
      </c>
      <c r="K855" s="45" t="s">
        <v>28</v>
      </c>
      <c r="L855" s="47">
        <v>885000</v>
      </c>
      <c r="M855" s="47">
        <v>50000</v>
      </c>
      <c r="N855" s="47">
        <v>798100</v>
      </c>
      <c r="O855" s="47">
        <v>0</v>
      </c>
    </row>
    <row r="856" spans="1:15" ht="16.5">
      <c r="A856" s="58" t="str">
        <f t="shared" si="453"/>
        <v>Tiffany</v>
      </c>
      <c r="B856" s="59" t="s">
        <v>2</v>
      </c>
      <c r="C856" s="61">
        <v>-653702</v>
      </c>
      <c r="D856" s="61">
        <f t="shared" si="454"/>
        <v>731000</v>
      </c>
      <c r="E856" s="61">
        <f t="shared" si="455"/>
        <v>51000</v>
      </c>
      <c r="F856" s="61">
        <f t="shared" si="456"/>
        <v>0</v>
      </c>
      <c r="G856" s="61">
        <f t="shared" si="452"/>
        <v>0</v>
      </c>
      <c r="H856" s="61">
        <v>26298</v>
      </c>
      <c r="I856" s="61">
        <f>+C856+D856-E856-F856+G856</f>
        <v>26298</v>
      </c>
      <c r="J856" s="9">
        <f>I856-H856</f>
        <v>0</v>
      </c>
      <c r="K856" s="45" t="s">
        <v>111</v>
      </c>
      <c r="L856" s="47">
        <v>731000</v>
      </c>
      <c r="M856" s="47">
        <v>0</v>
      </c>
      <c r="N856" s="47">
        <v>51000</v>
      </c>
      <c r="O856" s="47">
        <v>0</v>
      </c>
    </row>
    <row r="857" spans="1:15" ht="16.5">
      <c r="A857" s="58" t="str">
        <f t="shared" si="453"/>
        <v>Yan</v>
      </c>
      <c r="B857" s="59" t="s">
        <v>152</v>
      </c>
      <c r="C857" s="61">
        <v>0</v>
      </c>
      <c r="D857" s="61">
        <f t="shared" si="454"/>
        <v>599500</v>
      </c>
      <c r="E857" s="61">
        <f t="shared" si="455"/>
        <v>566200</v>
      </c>
      <c r="F857" s="61">
        <f t="shared" si="456"/>
        <v>35000</v>
      </c>
      <c r="G857" s="61">
        <f t="shared" si="452"/>
        <v>0</v>
      </c>
      <c r="H857" s="61">
        <v>-1700</v>
      </c>
      <c r="I857" s="61">
        <f t="shared" ref="I857" si="461">+C857+D857-E857-F857+G857</f>
        <v>-1700</v>
      </c>
      <c r="J857" s="9">
        <f t="shared" ref="J857" si="462">I857-H857</f>
        <v>0</v>
      </c>
      <c r="K857" s="45" t="s">
        <v>210</v>
      </c>
      <c r="L857" s="47">
        <v>599500</v>
      </c>
      <c r="M857" s="47">
        <v>35000</v>
      </c>
      <c r="N857" s="47">
        <v>566200</v>
      </c>
      <c r="O857" s="47">
        <v>0</v>
      </c>
    </row>
    <row r="858" spans="1:15" ht="16.5">
      <c r="A858" s="10" t="s">
        <v>49</v>
      </c>
      <c r="B858" s="11"/>
      <c r="C858" s="12">
        <f t="shared" ref="C858:I858" si="463">SUM(C845:C857)</f>
        <v>39274294</v>
      </c>
      <c r="D858" s="57">
        <f t="shared" si="463"/>
        <v>17897615</v>
      </c>
      <c r="E858" s="57">
        <f t="shared" si="463"/>
        <v>13843498</v>
      </c>
      <c r="F858" s="57">
        <f t="shared" si="463"/>
        <v>17897615</v>
      </c>
      <c r="G858" s="57">
        <f t="shared" si="463"/>
        <v>0</v>
      </c>
      <c r="H858" s="57">
        <f>SUM(H845:H857)</f>
        <v>25430796</v>
      </c>
      <c r="I858" s="57">
        <f t="shared" si="463"/>
        <v>25430796</v>
      </c>
      <c r="J858" s="9">
        <f>I858-H858</f>
        <v>0</v>
      </c>
      <c r="K858" s="3"/>
      <c r="L858" s="47">
        <f>+SUM(L845:L857)</f>
        <v>17897615</v>
      </c>
      <c r="M858" s="47">
        <f>+SUM(M845:M857)</f>
        <v>17897615</v>
      </c>
      <c r="N858" s="47">
        <f>+SUM(N845:N857)</f>
        <v>13843498</v>
      </c>
      <c r="O858" s="47">
        <f>+SUM(O845:O857)</f>
        <v>0</v>
      </c>
    </row>
    <row r="859" spans="1:15" ht="16.5">
      <c r="A859" s="10"/>
      <c r="B859" s="11"/>
      <c r="C859" s="12"/>
      <c r="D859" s="13"/>
      <c r="E859" s="12"/>
      <c r="F859" s="13"/>
      <c r="G859" s="12"/>
      <c r="H859" s="12"/>
      <c r="I859" s="133" t="b">
        <f>I858=D861</f>
        <v>1</v>
      </c>
      <c r="J859" s="9">
        <f>H858-I858</f>
        <v>0</v>
      </c>
      <c r="L859" s="5"/>
      <c r="M859" s="5"/>
      <c r="N859" s="5"/>
      <c r="O859" s="5"/>
    </row>
    <row r="860" spans="1:15" ht="16.5">
      <c r="A860" s="10" t="s">
        <v>239</v>
      </c>
      <c r="B860" s="11" t="s">
        <v>238</v>
      </c>
      <c r="C860" s="12" t="s">
        <v>237</v>
      </c>
      <c r="D860" s="12" t="s">
        <v>236</v>
      </c>
      <c r="E860" s="12" t="s">
        <v>50</v>
      </c>
      <c r="F860" s="12"/>
      <c r="G860" s="12">
        <f>+D858-F858</f>
        <v>0</v>
      </c>
      <c r="H860" s="12"/>
      <c r="I860" s="12"/>
    </row>
    <row r="861" spans="1:15" ht="16.5">
      <c r="A861" s="14">
        <f>C858</f>
        <v>39274294</v>
      </c>
      <c r="B861" s="15">
        <f>G858</f>
        <v>0</v>
      </c>
      <c r="C861" s="12">
        <f>E858</f>
        <v>13843498</v>
      </c>
      <c r="D861" s="12">
        <f>A861+B861-C861</f>
        <v>25430796</v>
      </c>
      <c r="E861" s="13">
        <f>I858-D861</f>
        <v>0</v>
      </c>
      <c r="F861" s="12"/>
      <c r="G861" s="12"/>
      <c r="H861" s="12"/>
      <c r="I861" s="12"/>
    </row>
    <row r="862" spans="1:15" ht="16.5">
      <c r="A862" s="14"/>
      <c r="B862" s="15"/>
      <c r="C862" s="12"/>
      <c r="D862" s="12"/>
      <c r="E862" s="13"/>
      <c r="F862" s="12"/>
      <c r="G862" s="12"/>
      <c r="H862" s="12"/>
      <c r="I862" s="12"/>
    </row>
    <row r="863" spans="1:15">
      <c r="A863" s="16" t="s">
        <v>51</v>
      </c>
      <c r="B863" s="16"/>
      <c r="C863" s="16"/>
      <c r="D863" s="17"/>
      <c r="E863" s="17"/>
      <c r="F863" s="17"/>
      <c r="G863" s="17"/>
      <c r="H863" s="17"/>
      <c r="I863" s="17"/>
    </row>
    <row r="864" spans="1:15">
      <c r="A864" s="18" t="s">
        <v>240</v>
      </c>
      <c r="B864" s="18"/>
      <c r="C864" s="18"/>
      <c r="D864" s="18"/>
      <c r="E864" s="18"/>
      <c r="F864" s="18"/>
      <c r="G864" s="18"/>
      <c r="H864" s="18"/>
      <c r="I864" s="18"/>
      <c r="J864" s="18"/>
    </row>
    <row r="865" spans="1:11">
      <c r="A865" s="19"/>
      <c r="B865" s="17"/>
      <c r="C865" s="20"/>
      <c r="D865" s="20"/>
      <c r="E865" s="20"/>
      <c r="F865" s="20"/>
      <c r="G865" s="20"/>
      <c r="H865" s="17"/>
      <c r="I865" s="17"/>
    </row>
    <row r="866" spans="1:11">
      <c r="A866" s="166" t="s">
        <v>52</v>
      </c>
      <c r="B866" s="168" t="s">
        <v>53</v>
      </c>
      <c r="C866" s="170" t="s">
        <v>241</v>
      </c>
      <c r="D866" s="171" t="s">
        <v>54</v>
      </c>
      <c r="E866" s="172"/>
      <c r="F866" s="172"/>
      <c r="G866" s="173"/>
      <c r="H866" s="174" t="s">
        <v>55</v>
      </c>
      <c r="I866" s="162" t="s">
        <v>56</v>
      </c>
      <c r="J866" s="17"/>
    </row>
    <row r="867" spans="1:11" ht="25.5">
      <c r="A867" s="167"/>
      <c r="B867" s="169"/>
      <c r="C867" s="22"/>
      <c r="D867" s="21" t="s">
        <v>23</v>
      </c>
      <c r="E867" s="21" t="s">
        <v>24</v>
      </c>
      <c r="F867" s="22" t="s">
        <v>121</v>
      </c>
      <c r="G867" s="21" t="s">
        <v>57</v>
      </c>
      <c r="H867" s="175"/>
      <c r="I867" s="163"/>
      <c r="J867" s="164" t="s">
        <v>242</v>
      </c>
      <c r="K867" s="142"/>
    </row>
    <row r="868" spans="1:11">
      <c r="A868" s="23"/>
      <c r="B868" s="24" t="s">
        <v>58</v>
      </c>
      <c r="C868" s="25"/>
      <c r="D868" s="25"/>
      <c r="E868" s="25"/>
      <c r="F868" s="25"/>
      <c r="G868" s="25"/>
      <c r="H868" s="25"/>
      <c r="I868" s="26"/>
      <c r="J868" s="165"/>
      <c r="K868" s="142"/>
    </row>
    <row r="869" spans="1:11">
      <c r="A869" s="121" t="s">
        <v>78</v>
      </c>
      <c r="B869" s="126" t="s">
        <v>46</v>
      </c>
      <c r="C869" s="32">
        <f t="shared" ref="C869:C878" si="464">+C848</f>
        <v>65910</v>
      </c>
      <c r="D869" s="31"/>
      <c r="E869" s="32">
        <f t="shared" ref="E869:E878" si="465">+D848</f>
        <v>2886000</v>
      </c>
      <c r="F869" s="32"/>
      <c r="G869" s="32"/>
      <c r="H869" s="55">
        <f t="shared" ref="H869:H878" si="466">+F848</f>
        <v>500000</v>
      </c>
      <c r="I869" s="32">
        <f t="shared" ref="I869:I878" si="467">+E848</f>
        <v>1968580</v>
      </c>
      <c r="J869" s="30">
        <f t="shared" ref="J869:J870" si="468">+SUM(C869:G869)-(H869+I869)</f>
        <v>483330</v>
      </c>
      <c r="K869" s="143" t="b">
        <f t="shared" ref="K869:K878" si="469">J869=I848</f>
        <v>1</v>
      </c>
    </row>
    <row r="870" spans="1:11">
      <c r="A870" s="121" t="str">
        <f>+A869</f>
        <v>SEPTEMBRE</v>
      </c>
      <c r="B870" s="126" t="s">
        <v>30</v>
      </c>
      <c r="C870" s="32">
        <f t="shared" si="464"/>
        <v>4795</v>
      </c>
      <c r="D870" s="31"/>
      <c r="E870" s="32">
        <f t="shared" si="465"/>
        <v>782000</v>
      </c>
      <c r="F870" s="32"/>
      <c r="G870" s="32"/>
      <c r="H870" s="55">
        <f t="shared" si="466"/>
        <v>0</v>
      </c>
      <c r="I870" s="32">
        <f t="shared" si="467"/>
        <v>710570</v>
      </c>
      <c r="J870" s="100">
        <f t="shared" si="468"/>
        <v>76225</v>
      </c>
      <c r="K870" s="143" t="b">
        <f t="shared" si="469"/>
        <v>1</v>
      </c>
    </row>
    <row r="871" spans="1:11">
      <c r="A871" s="121" t="str">
        <f t="shared" ref="A871:A875" si="470">+A870</f>
        <v>SEPTEMBRE</v>
      </c>
      <c r="B871" s="128" t="s">
        <v>83</v>
      </c>
      <c r="C871" s="119">
        <f t="shared" si="464"/>
        <v>233614</v>
      </c>
      <c r="D871" s="122"/>
      <c r="E871" s="119">
        <f t="shared" si="465"/>
        <v>0</v>
      </c>
      <c r="F871" s="136"/>
      <c r="G871" s="136"/>
      <c r="H871" s="154">
        <f t="shared" si="466"/>
        <v>0</v>
      </c>
      <c r="I871" s="119">
        <f t="shared" si="467"/>
        <v>0</v>
      </c>
      <c r="J871" s="120">
        <f>+SUM(C871:G871)-(H871+I871)</f>
        <v>233614</v>
      </c>
      <c r="K871" s="143" t="b">
        <f t="shared" si="469"/>
        <v>1</v>
      </c>
    </row>
    <row r="872" spans="1:11">
      <c r="A872" s="121" t="str">
        <f t="shared" si="470"/>
        <v>SEPTEMBRE</v>
      </c>
      <c r="B872" s="128" t="s">
        <v>82</v>
      </c>
      <c r="C872" s="119">
        <f t="shared" si="464"/>
        <v>249769</v>
      </c>
      <c r="D872" s="122"/>
      <c r="E872" s="119">
        <f t="shared" si="465"/>
        <v>0</v>
      </c>
      <c r="F872" s="136"/>
      <c r="G872" s="136"/>
      <c r="H872" s="154">
        <f t="shared" si="466"/>
        <v>0</v>
      </c>
      <c r="I872" s="119">
        <f t="shared" si="467"/>
        <v>0</v>
      </c>
      <c r="J872" s="120">
        <f t="shared" ref="J872:J878" si="471">+SUM(C872:G872)-(H872+I872)</f>
        <v>249769</v>
      </c>
      <c r="K872" s="143" t="b">
        <f t="shared" si="469"/>
        <v>1</v>
      </c>
    </row>
    <row r="873" spans="1:11">
      <c r="A873" s="121" t="str">
        <f t="shared" si="470"/>
        <v>SEPTEMBRE</v>
      </c>
      <c r="B873" s="126" t="s">
        <v>141</v>
      </c>
      <c r="C873" s="32">
        <f t="shared" si="464"/>
        <v>116815</v>
      </c>
      <c r="D873" s="31"/>
      <c r="E873" s="32">
        <f t="shared" si="465"/>
        <v>1388000</v>
      </c>
      <c r="F873" s="32"/>
      <c r="G873" s="103"/>
      <c r="H873" s="55">
        <f t="shared" si="466"/>
        <v>1276115</v>
      </c>
      <c r="I873" s="32">
        <f t="shared" si="467"/>
        <v>228700</v>
      </c>
      <c r="J873" s="30">
        <f t="shared" si="471"/>
        <v>0</v>
      </c>
      <c r="K873" s="143" t="b">
        <f t="shared" si="469"/>
        <v>1</v>
      </c>
    </row>
    <row r="874" spans="1:11">
      <c r="A874" s="121" t="str">
        <f t="shared" si="470"/>
        <v>SEPTEMBRE</v>
      </c>
      <c r="B874" s="126" t="s">
        <v>195</v>
      </c>
      <c r="C874" s="32">
        <f t="shared" si="464"/>
        <v>700</v>
      </c>
      <c r="D874" s="31"/>
      <c r="E874" s="32">
        <f t="shared" si="465"/>
        <v>629000</v>
      </c>
      <c r="F874" s="32"/>
      <c r="G874" s="103"/>
      <c r="H874" s="55">
        <f t="shared" si="466"/>
        <v>75000</v>
      </c>
      <c r="I874" s="32">
        <f t="shared" si="467"/>
        <v>513500</v>
      </c>
      <c r="J874" s="30">
        <f t="shared" si="471"/>
        <v>41200</v>
      </c>
      <c r="K874" s="143" t="b">
        <f t="shared" si="469"/>
        <v>1</v>
      </c>
    </row>
    <row r="875" spans="1:11">
      <c r="A875" s="121" t="str">
        <f t="shared" si="470"/>
        <v>SEPTEMBRE</v>
      </c>
      <c r="B875" s="126" t="s">
        <v>92</v>
      </c>
      <c r="C875" s="32">
        <f t="shared" si="464"/>
        <v>6900</v>
      </c>
      <c r="D875" s="31"/>
      <c r="E875" s="32">
        <f t="shared" si="465"/>
        <v>521000</v>
      </c>
      <c r="F875" s="32"/>
      <c r="G875" s="103"/>
      <c r="H875" s="55">
        <f t="shared" si="466"/>
        <v>35000</v>
      </c>
      <c r="I875" s="32">
        <f t="shared" si="467"/>
        <v>394800</v>
      </c>
      <c r="J875" s="30">
        <f t="shared" si="471"/>
        <v>98100</v>
      </c>
      <c r="K875" s="143" t="b">
        <f t="shared" si="469"/>
        <v>1</v>
      </c>
    </row>
    <row r="876" spans="1:11">
      <c r="A876" s="121" t="str">
        <f>+A874</f>
        <v>SEPTEMBRE</v>
      </c>
      <c r="B876" s="126" t="s">
        <v>28</v>
      </c>
      <c r="C876" s="32">
        <f t="shared" si="464"/>
        <v>24050</v>
      </c>
      <c r="D876" s="31"/>
      <c r="E876" s="32">
        <f t="shared" si="465"/>
        <v>885000</v>
      </c>
      <c r="F876" s="32"/>
      <c r="G876" s="103"/>
      <c r="H876" s="55">
        <f t="shared" si="466"/>
        <v>50000</v>
      </c>
      <c r="I876" s="32">
        <f t="shared" si="467"/>
        <v>798100</v>
      </c>
      <c r="J876" s="30">
        <f t="shared" si="471"/>
        <v>60950</v>
      </c>
      <c r="K876" s="143" t="b">
        <f t="shared" si="469"/>
        <v>1</v>
      </c>
    </row>
    <row r="877" spans="1:11">
      <c r="A877" s="121" t="str">
        <f>+A875</f>
        <v>SEPTEMBRE</v>
      </c>
      <c r="B877" s="126" t="s">
        <v>111</v>
      </c>
      <c r="C877" s="32">
        <f t="shared" si="464"/>
        <v>-653702</v>
      </c>
      <c r="D877" s="31"/>
      <c r="E877" s="32">
        <f t="shared" si="465"/>
        <v>731000</v>
      </c>
      <c r="F877" s="32"/>
      <c r="G877" s="103"/>
      <c r="H877" s="55">
        <f t="shared" si="466"/>
        <v>0</v>
      </c>
      <c r="I877" s="32">
        <f t="shared" si="467"/>
        <v>51000</v>
      </c>
      <c r="J877" s="30">
        <f t="shared" si="471"/>
        <v>26298</v>
      </c>
      <c r="K877" s="143" t="b">
        <f t="shared" si="469"/>
        <v>1</v>
      </c>
    </row>
    <row r="878" spans="1:11">
      <c r="A878" s="121" t="str">
        <f>+A876</f>
        <v>SEPTEMBRE</v>
      </c>
      <c r="B878" s="127" t="s">
        <v>210</v>
      </c>
      <c r="C878" s="32">
        <f t="shared" si="464"/>
        <v>0</v>
      </c>
      <c r="D878" s="118"/>
      <c r="E878" s="32">
        <f t="shared" si="465"/>
        <v>599500</v>
      </c>
      <c r="F878" s="51"/>
      <c r="G878" s="137"/>
      <c r="H878" s="55">
        <f t="shared" si="466"/>
        <v>35000</v>
      </c>
      <c r="I878" s="32">
        <f t="shared" si="467"/>
        <v>566200</v>
      </c>
      <c r="J878" s="30">
        <f t="shared" si="471"/>
        <v>-1700</v>
      </c>
      <c r="K878" s="143" t="b">
        <f t="shared" si="469"/>
        <v>1</v>
      </c>
    </row>
    <row r="879" spans="1:11">
      <c r="A879" s="34" t="s">
        <v>59</v>
      </c>
      <c r="B879" s="35"/>
      <c r="C879" s="35"/>
      <c r="D879" s="35"/>
      <c r="E879" s="35"/>
      <c r="F879" s="35"/>
      <c r="G879" s="35"/>
      <c r="H879" s="35"/>
      <c r="I879" s="35"/>
      <c r="J879" s="36"/>
      <c r="K879" s="142"/>
    </row>
    <row r="880" spans="1:11">
      <c r="A880" s="121" t="str">
        <f>A878</f>
        <v>SEPTEMBRE</v>
      </c>
      <c r="B880" s="37" t="s">
        <v>60</v>
      </c>
      <c r="C880" s="38">
        <f>+C847</f>
        <v>980042</v>
      </c>
      <c r="D880" s="49"/>
      <c r="E880" s="49">
        <f>D847</f>
        <v>9476115</v>
      </c>
      <c r="F880" s="49"/>
      <c r="G880" s="124"/>
      <c r="H880" s="51">
        <f>+F847</f>
        <v>6926500</v>
      </c>
      <c r="I880" s="125">
        <f>+E847</f>
        <v>2448183</v>
      </c>
      <c r="J880" s="30">
        <f>+SUM(C880:G880)-(H880+I880)</f>
        <v>1081474</v>
      </c>
      <c r="K880" s="143" t="b">
        <f>J880=I847</f>
        <v>1</v>
      </c>
    </row>
    <row r="881" spans="1:16">
      <c r="A881" s="43" t="s">
        <v>61</v>
      </c>
      <c r="B881" s="24"/>
      <c r="C881" s="35"/>
      <c r="D881" s="24"/>
      <c r="E881" s="24"/>
      <c r="F881" s="24"/>
      <c r="G881" s="24"/>
      <c r="H881" s="24"/>
      <c r="I881" s="24"/>
      <c r="J881" s="36"/>
      <c r="K881" s="142"/>
    </row>
    <row r="882" spans="1:16">
      <c r="A882" s="121" t="str">
        <f>+A880</f>
        <v>SEPTEMBRE</v>
      </c>
      <c r="B882" s="37" t="s">
        <v>154</v>
      </c>
      <c r="C882" s="124">
        <f>+C845</f>
        <v>23820820</v>
      </c>
      <c r="D882" s="131">
        <f>+G845</f>
        <v>0</v>
      </c>
      <c r="E882" s="49"/>
      <c r="F882" s="49"/>
      <c r="G882" s="49"/>
      <c r="H882" s="51">
        <f>+F845</f>
        <v>9000000</v>
      </c>
      <c r="I882" s="53">
        <f>+E845</f>
        <v>583345</v>
      </c>
      <c r="J882" s="30">
        <f>+SUM(C882:G882)-(H882+I882)</f>
        <v>14237475</v>
      </c>
      <c r="K882" s="143" t="b">
        <f>+J882=I845</f>
        <v>1</v>
      </c>
    </row>
    <row r="883" spans="1:16">
      <c r="A883" s="121" t="str">
        <f t="shared" ref="A883" si="472">+A882</f>
        <v>SEPTEMBRE</v>
      </c>
      <c r="B883" s="37" t="s">
        <v>63</v>
      </c>
      <c r="C883" s="124">
        <f>+C846</f>
        <v>14424581</v>
      </c>
      <c r="D883" s="49">
        <f>+G846</f>
        <v>0</v>
      </c>
      <c r="E883" s="48"/>
      <c r="F883" s="48"/>
      <c r="G883" s="48"/>
      <c r="H883" s="32">
        <f>+F846</f>
        <v>0</v>
      </c>
      <c r="I883" s="50">
        <f>+E846</f>
        <v>5580520</v>
      </c>
      <c r="J883" s="30">
        <f>SUM(C883:G883)-(H883+I883)</f>
        <v>8844061</v>
      </c>
      <c r="K883" s="143" t="b">
        <f>+J883=I846</f>
        <v>1</v>
      </c>
    </row>
    <row r="884" spans="1:16" ht="15.75">
      <c r="C884" s="140">
        <f>SUM(C869:C883)</f>
        <v>39274294</v>
      </c>
      <c r="I884" s="139">
        <f>SUM(I869:I883)</f>
        <v>13843498</v>
      </c>
      <c r="J884" s="104">
        <f>+SUM(J869:J883)</f>
        <v>25430796</v>
      </c>
      <c r="K884" s="5" t="b">
        <f>J884=I858</f>
        <v>1</v>
      </c>
    </row>
    <row r="885" spans="1:16" ht="15.75">
      <c r="A885" s="157"/>
      <c r="B885" s="157"/>
      <c r="C885" s="158"/>
      <c r="D885" s="157"/>
      <c r="E885" s="157"/>
      <c r="F885" s="157"/>
      <c r="G885" s="157"/>
      <c r="H885" s="157"/>
      <c r="I885" s="159"/>
      <c r="J885" s="160"/>
      <c r="K885" s="157"/>
      <c r="L885" s="161"/>
      <c r="M885" s="161"/>
      <c r="N885" s="161"/>
      <c r="O885" s="161"/>
      <c r="P885" s="157"/>
    </row>
    <row r="886" spans="1:16" ht="15.75">
      <c r="C886" s="140"/>
      <c r="I886" s="139"/>
      <c r="J886" s="104"/>
    </row>
    <row r="887" spans="1:16" ht="15.75">
      <c r="C887" s="140"/>
      <c r="I887" s="139"/>
      <c r="J887" s="104"/>
    </row>
    <row r="888" spans="1:16" ht="15.75">
      <c r="A888" s="6" t="s">
        <v>35</v>
      </c>
      <c r="B888" s="6" t="s">
        <v>1</v>
      </c>
      <c r="C888" s="6">
        <v>44774</v>
      </c>
      <c r="D888" s="7" t="s">
        <v>36</v>
      </c>
      <c r="E888" s="7" t="s">
        <v>37</v>
      </c>
      <c r="F888" s="7" t="s">
        <v>38</v>
      </c>
      <c r="G888" s="7" t="s">
        <v>39</v>
      </c>
      <c r="H888" s="6">
        <v>44804</v>
      </c>
      <c r="I888" s="7" t="s">
        <v>40</v>
      </c>
      <c r="K888" s="45"/>
      <c r="L888" s="45" t="s">
        <v>41</v>
      </c>
      <c r="M888" s="45" t="s">
        <v>42</v>
      </c>
      <c r="N888" s="45" t="s">
        <v>43</v>
      </c>
      <c r="O888" s="45" t="s">
        <v>44</v>
      </c>
    </row>
    <row r="889" spans="1:16" ht="16.5">
      <c r="A889" s="58" t="str">
        <f>K889</f>
        <v>BCI</v>
      </c>
      <c r="B889" s="59" t="s">
        <v>45</v>
      </c>
      <c r="C889" s="61">
        <v>168348</v>
      </c>
      <c r="D889" s="61">
        <f>+L889</f>
        <v>0</v>
      </c>
      <c r="E889" s="61">
        <f>+N889</f>
        <v>286008</v>
      </c>
      <c r="F889" s="61">
        <f>+M889</f>
        <v>1000000</v>
      </c>
      <c r="G889" s="61">
        <f t="shared" ref="G889:G899" si="473">+O889</f>
        <v>24938480</v>
      </c>
      <c r="H889" s="61">
        <v>23820820</v>
      </c>
      <c r="I889" s="61">
        <f>+C889+D889-E889-F889+G889</f>
        <v>23820820</v>
      </c>
      <c r="J889" s="9">
        <f>I889-H889</f>
        <v>0</v>
      </c>
      <c r="K889" s="45" t="s">
        <v>23</v>
      </c>
      <c r="L889" s="47">
        <v>0</v>
      </c>
      <c r="M889" s="47">
        <v>1000000</v>
      </c>
      <c r="N889" s="47">
        <v>286008</v>
      </c>
      <c r="O889" s="47">
        <v>24938480</v>
      </c>
    </row>
    <row r="890" spans="1:16" ht="16.5">
      <c r="A890" s="58" t="str">
        <f t="shared" ref="A890:A901" si="474">K890</f>
        <v>BCI-Sous Compte</v>
      </c>
      <c r="B890" s="59" t="s">
        <v>45</v>
      </c>
      <c r="C890" s="61">
        <v>21477810</v>
      </c>
      <c r="D890" s="61">
        <f t="shared" ref="D890:D901" si="475">+L890</f>
        <v>0</v>
      </c>
      <c r="E890" s="61">
        <f t="shared" ref="E890:E901" si="476">+N890</f>
        <v>4453229</v>
      </c>
      <c r="F890" s="61">
        <f t="shared" ref="F890:F901" si="477">+M890</f>
        <v>2600000</v>
      </c>
      <c r="G890" s="61">
        <f t="shared" si="473"/>
        <v>0</v>
      </c>
      <c r="H890" s="61">
        <v>14424581</v>
      </c>
      <c r="I890" s="61">
        <f>+C890+D890-E890-F890+G890</f>
        <v>14424581</v>
      </c>
      <c r="J890" s="9">
        <f t="shared" ref="J890:J896" si="478">I890-H890</f>
        <v>0</v>
      </c>
      <c r="K890" s="45" t="s">
        <v>146</v>
      </c>
      <c r="L890" s="46">
        <v>0</v>
      </c>
      <c r="M890" s="47">
        <v>2600000</v>
      </c>
      <c r="N890" s="47">
        <v>4453229</v>
      </c>
      <c r="O890" s="47">
        <v>0</v>
      </c>
    </row>
    <row r="891" spans="1:16" ht="16.5">
      <c r="A891" s="58" t="str">
        <f t="shared" si="474"/>
        <v>Caisse</v>
      </c>
      <c r="B891" s="59" t="s">
        <v>24</v>
      </c>
      <c r="C891" s="61">
        <v>103032</v>
      </c>
      <c r="D891" s="61">
        <f t="shared" si="475"/>
        <v>3946550</v>
      </c>
      <c r="E891" s="61">
        <f t="shared" si="476"/>
        <v>994290</v>
      </c>
      <c r="F891" s="61">
        <f t="shared" si="477"/>
        <v>2075250</v>
      </c>
      <c r="G891" s="61">
        <f t="shared" si="473"/>
        <v>0</v>
      </c>
      <c r="H891" s="61">
        <v>980042</v>
      </c>
      <c r="I891" s="61">
        <f>+C891+D891-E891-F891+G891</f>
        <v>980042</v>
      </c>
      <c r="J891" s="101">
        <f t="shared" si="478"/>
        <v>0</v>
      </c>
      <c r="K891" s="45" t="s">
        <v>24</v>
      </c>
      <c r="L891" s="47">
        <v>3946550</v>
      </c>
      <c r="M891" s="47">
        <v>2075250</v>
      </c>
      <c r="N891" s="47">
        <v>994290</v>
      </c>
      <c r="O891" s="47">
        <v>0</v>
      </c>
    </row>
    <row r="892" spans="1:16" ht="16.5">
      <c r="A892" s="58" t="str">
        <f t="shared" si="474"/>
        <v>Crépin</v>
      </c>
      <c r="B892" s="59" t="s">
        <v>152</v>
      </c>
      <c r="C892" s="61">
        <v>-5640</v>
      </c>
      <c r="D892" s="61">
        <f t="shared" si="475"/>
        <v>600250</v>
      </c>
      <c r="E892" s="61">
        <f t="shared" si="476"/>
        <v>421700</v>
      </c>
      <c r="F892" s="61">
        <f t="shared" si="477"/>
        <v>107000</v>
      </c>
      <c r="G892" s="61">
        <f t="shared" si="473"/>
        <v>0</v>
      </c>
      <c r="H892" s="61">
        <v>65910</v>
      </c>
      <c r="I892" s="61">
        <f>+C892+D892-E892-F892+G892</f>
        <v>65910</v>
      </c>
      <c r="J892" s="9">
        <f t="shared" si="478"/>
        <v>0</v>
      </c>
      <c r="K892" s="45" t="s">
        <v>46</v>
      </c>
      <c r="L892" s="47">
        <v>600250</v>
      </c>
      <c r="M892" s="47">
        <v>107000</v>
      </c>
      <c r="N892" s="47">
        <v>421700</v>
      </c>
      <c r="O892" s="47">
        <v>0</v>
      </c>
    </row>
    <row r="893" spans="1:16" ht="16.5">
      <c r="A893" s="58" t="str">
        <f t="shared" si="474"/>
        <v>Evariste</v>
      </c>
      <c r="B893" s="59" t="s">
        <v>153</v>
      </c>
      <c r="C893" s="61">
        <v>4795</v>
      </c>
      <c r="D893" s="61">
        <f t="shared" si="475"/>
        <v>0</v>
      </c>
      <c r="E893" s="61">
        <f t="shared" si="476"/>
        <v>0</v>
      </c>
      <c r="F893" s="61">
        <f t="shared" si="477"/>
        <v>0</v>
      </c>
      <c r="G893" s="61">
        <f t="shared" si="473"/>
        <v>0</v>
      </c>
      <c r="H893" s="61">
        <v>4795</v>
      </c>
      <c r="I893" s="61">
        <f t="shared" ref="I893" si="479">+C893+D893-E893-F893+G893</f>
        <v>4795</v>
      </c>
      <c r="J893" s="9">
        <f t="shared" si="478"/>
        <v>0</v>
      </c>
      <c r="K893" s="45" t="s">
        <v>30</v>
      </c>
      <c r="L893" s="47">
        <v>0</v>
      </c>
      <c r="M893" s="47">
        <v>0</v>
      </c>
      <c r="N893" s="47">
        <v>0</v>
      </c>
      <c r="O893" s="47">
        <v>0</v>
      </c>
    </row>
    <row r="894" spans="1:16" ht="16.5">
      <c r="A894" s="58" t="str">
        <f t="shared" si="474"/>
        <v>I55S</v>
      </c>
      <c r="B894" s="115" t="s">
        <v>4</v>
      </c>
      <c r="C894" s="117">
        <v>233614</v>
      </c>
      <c r="D894" s="117">
        <f t="shared" si="475"/>
        <v>0</v>
      </c>
      <c r="E894" s="117">
        <f t="shared" si="476"/>
        <v>0</v>
      </c>
      <c r="F894" s="117">
        <f t="shared" si="477"/>
        <v>0</v>
      </c>
      <c r="G894" s="117">
        <f t="shared" si="473"/>
        <v>0</v>
      </c>
      <c r="H894" s="117">
        <v>233614</v>
      </c>
      <c r="I894" s="117">
        <f>+C894+D894-E894-F894+G894</f>
        <v>233614</v>
      </c>
      <c r="J894" s="9">
        <f t="shared" si="478"/>
        <v>0</v>
      </c>
      <c r="K894" s="45" t="s">
        <v>83</v>
      </c>
      <c r="L894" s="47">
        <v>0</v>
      </c>
      <c r="M894" s="47">
        <v>0</v>
      </c>
      <c r="N894" s="47">
        <v>0</v>
      </c>
      <c r="O894" s="47">
        <v>0</v>
      </c>
    </row>
    <row r="895" spans="1:16" ht="16.5">
      <c r="A895" s="58" t="str">
        <f t="shared" si="474"/>
        <v>I73X</v>
      </c>
      <c r="B895" s="115" t="s">
        <v>4</v>
      </c>
      <c r="C895" s="117">
        <v>249769</v>
      </c>
      <c r="D895" s="117">
        <f t="shared" si="475"/>
        <v>0</v>
      </c>
      <c r="E895" s="117">
        <f t="shared" si="476"/>
        <v>0</v>
      </c>
      <c r="F895" s="117">
        <f t="shared" si="477"/>
        <v>0</v>
      </c>
      <c r="G895" s="117">
        <f t="shared" si="473"/>
        <v>0</v>
      </c>
      <c r="H895" s="117">
        <v>249769</v>
      </c>
      <c r="I895" s="117">
        <f t="shared" ref="I895:I898" si="480">+C895+D895-E895-F895+G895</f>
        <v>249769</v>
      </c>
      <c r="J895" s="9">
        <f t="shared" si="478"/>
        <v>0</v>
      </c>
      <c r="K895" s="45" t="s">
        <v>82</v>
      </c>
      <c r="L895" s="47">
        <v>0</v>
      </c>
      <c r="M895" s="47">
        <v>0</v>
      </c>
      <c r="N895" s="47">
        <v>0</v>
      </c>
      <c r="O895" s="47">
        <v>0</v>
      </c>
    </row>
    <row r="896" spans="1:16" ht="16.5">
      <c r="A896" s="58" t="str">
        <f t="shared" si="474"/>
        <v>Grace</v>
      </c>
      <c r="B896" s="97" t="s">
        <v>2</v>
      </c>
      <c r="C896" s="61">
        <v>18815</v>
      </c>
      <c r="D896" s="61">
        <f t="shared" si="475"/>
        <v>105000</v>
      </c>
      <c r="E896" s="61">
        <f t="shared" si="476"/>
        <v>7000</v>
      </c>
      <c r="F896" s="61">
        <f t="shared" si="477"/>
        <v>0</v>
      </c>
      <c r="G896" s="61">
        <f t="shared" si="473"/>
        <v>0</v>
      </c>
      <c r="H896" s="61">
        <v>116815</v>
      </c>
      <c r="I896" s="61">
        <f t="shared" si="480"/>
        <v>116815</v>
      </c>
      <c r="J896" s="9">
        <f t="shared" si="478"/>
        <v>0</v>
      </c>
      <c r="K896" s="45" t="s">
        <v>141</v>
      </c>
      <c r="L896" s="47">
        <v>105000</v>
      </c>
      <c r="M896" s="47">
        <v>0</v>
      </c>
      <c r="N896" s="47">
        <v>7000</v>
      </c>
      <c r="O896" s="47">
        <v>0</v>
      </c>
    </row>
    <row r="897" spans="1:15" ht="15.75">
      <c r="A897" s="179" t="str">
        <f t="shared" si="474"/>
        <v>Hurielle</v>
      </c>
      <c r="B897" s="180" t="s">
        <v>152</v>
      </c>
      <c r="C897" s="181">
        <v>36500</v>
      </c>
      <c r="D897" s="181">
        <f t="shared" si="475"/>
        <v>266000</v>
      </c>
      <c r="E897" s="181">
        <f t="shared" si="476"/>
        <v>213800</v>
      </c>
      <c r="F897" s="181">
        <f t="shared" si="477"/>
        <v>88000</v>
      </c>
      <c r="G897" s="181">
        <f t="shared" si="473"/>
        <v>0</v>
      </c>
      <c r="H897" s="181">
        <v>700</v>
      </c>
      <c r="I897" s="181">
        <f t="shared" si="480"/>
        <v>700</v>
      </c>
      <c r="J897" s="182">
        <f>I897-H897</f>
        <v>0</v>
      </c>
      <c r="K897" s="183" t="s">
        <v>195</v>
      </c>
      <c r="L897" s="184">
        <v>266000</v>
      </c>
      <c r="M897" s="184">
        <v>88000</v>
      </c>
      <c r="N897" s="184">
        <v>213800</v>
      </c>
      <c r="O897" s="184">
        <v>0</v>
      </c>
    </row>
    <row r="898" spans="1:15" ht="16.5">
      <c r="A898" s="58" t="str">
        <f t="shared" si="474"/>
        <v>I23C</v>
      </c>
      <c r="B898" s="97" t="s">
        <v>4</v>
      </c>
      <c r="C898" s="61">
        <v>79550</v>
      </c>
      <c r="D898" s="61">
        <f t="shared" si="475"/>
        <v>506000</v>
      </c>
      <c r="E898" s="61">
        <f t="shared" si="476"/>
        <v>484000</v>
      </c>
      <c r="F898" s="61">
        <f t="shared" si="477"/>
        <v>101550</v>
      </c>
      <c r="G898" s="61">
        <f t="shared" si="473"/>
        <v>0</v>
      </c>
      <c r="H898" s="61">
        <v>0</v>
      </c>
      <c r="I898" s="61">
        <f t="shared" si="480"/>
        <v>0</v>
      </c>
      <c r="J898" s="9">
        <f t="shared" ref="J898:J899" si="481">I898-H898</f>
        <v>0</v>
      </c>
      <c r="K898" s="45" t="s">
        <v>29</v>
      </c>
      <c r="L898" s="47">
        <v>506000</v>
      </c>
      <c r="M898" s="47">
        <v>101550</v>
      </c>
      <c r="N898" s="47">
        <v>484000</v>
      </c>
      <c r="O898" s="47">
        <v>0</v>
      </c>
    </row>
    <row r="899" spans="1:15" ht="16.5">
      <c r="A899" s="58" t="str">
        <f t="shared" si="474"/>
        <v>Merveille</v>
      </c>
      <c r="B899" s="59" t="s">
        <v>2</v>
      </c>
      <c r="C899" s="61">
        <v>5900</v>
      </c>
      <c r="D899" s="61">
        <f t="shared" si="475"/>
        <v>20000</v>
      </c>
      <c r="E899" s="61">
        <f t="shared" si="476"/>
        <v>19000</v>
      </c>
      <c r="F899" s="61">
        <f t="shared" si="477"/>
        <v>0</v>
      </c>
      <c r="G899" s="61">
        <f t="shared" si="473"/>
        <v>0</v>
      </c>
      <c r="H899" s="61">
        <v>6900</v>
      </c>
      <c r="I899" s="61">
        <f>+C899+D899-E899-F899+G899</f>
        <v>6900</v>
      </c>
      <c r="J899" s="9">
        <f t="shared" si="481"/>
        <v>0</v>
      </c>
      <c r="K899" s="45" t="s">
        <v>92</v>
      </c>
      <c r="L899" s="47">
        <v>20000</v>
      </c>
      <c r="M899" s="47">
        <v>0</v>
      </c>
      <c r="N899" s="47">
        <v>19000</v>
      </c>
      <c r="O899" s="47">
        <v>0</v>
      </c>
    </row>
    <row r="900" spans="1:15" ht="16.5">
      <c r="A900" s="58" t="str">
        <f t="shared" si="474"/>
        <v>P29</v>
      </c>
      <c r="B900" s="59" t="s">
        <v>4</v>
      </c>
      <c r="C900" s="61">
        <v>29850</v>
      </c>
      <c r="D900" s="61">
        <f t="shared" si="475"/>
        <v>578000</v>
      </c>
      <c r="E900" s="61">
        <f t="shared" si="476"/>
        <v>533800</v>
      </c>
      <c r="F900" s="61">
        <f t="shared" si="477"/>
        <v>50000</v>
      </c>
      <c r="G900" s="61">
        <f>+O900</f>
        <v>0</v>
      </c>
      <c r="H900" s="61">
        <v>24050</v>
      </c>
      <c r="I900" s="61">
        <f>+C900+D900-E900-F900+G900</f>
        <v>24050</v>
      </c>
      <c r="J900" s="9">
        <f>I900-H900</f>
        <v>0</v>
      </c>
      <c r="K900" s="45" t="s">
        <v>28</v>
      </c>
      <c r="L900" s="47">
        <v>578000</v>
      </c>
      <c r="M900" s="47">
        <v>50000</v>
      </c>
      <c r="N900" s="47">
        <v>533800</v>
      </c>
      <c r="O900" s="47">
        <v>0</v>
      </c>
    </row>
    <row r="901" spans="1:15" ht="16.5">
      <c r="A901" s="58" t="str">
        <f t="shared" si="474"/>
        <v>Tiffany</v>
      </c>
      <c r="B901" s="59" t="s">
        <v>2</v>
      </c>
      <c r="C901" s="61">
        <v>1123541</v>
      </c>
      <c r="D901" s="61">
        <f t="shared" si="475"/>
        <v>0</v>
      </c>
      <c r="E901" s="61">
        <f t="shared" si="476"/>
        <v>1777243</v>
      </c>
      <c r="F901" s="61">
        <f t="shared" si="477"/>
        <v>0</v>
      </c>
      <c r="G901" s="61">
        <f t="shared" ref="G901" si="482">+O901</f>
        <v>0</v>
      </c>
      <c r="H901" s="61">
        <v>-653702</v>
      </c>
      <c r="I901" s="61">
        <f t="shared" ref="I901" si="483">+C901+D901-E901-F901+G901</f>
        <v>-653702</v>
      </c>
      <c r="J901" s="9">
        <f t="shared" ref="J901" si="484">I901-H901</f>
        <v>0</v>
      </c>
      <c r="K901" s="45" t="s">
        <v>111</v>
      </c>
      <c r="L901" s="47">
        <v>0</v>
      </c>
      <c r="M901" s="47">
        <v>0</v>
      </c>
      <c r="N901" s="47">
        <v>1777243</v>
      </c>
      <c r="O901" s="47">
        <v>0</v>
      </c>
    </row>
    <row r="902" spans="1:15" ht="16.5">
      <c r="A902" s="10" t="s">
        <v>49</v>
      </c>
      <c r="B902" s="11"/>
      <c r="C902" s="12">
        <f t="shared" ref="C902:I902" si="485">SUM(C889:C901)</f>
        <v>23525884</v>
      </c>
      <c r="D902" s="57">
        <f t="shared" si="485"/>
        <v>6021800</v>
      </c>
      <c r="E902" s="57">
        <f t="shared" si="485"/>
        <v>9190070</v>
      </c>
      <c r="F902" s="57">
        <f t="shared" si="485"/>
        <v>6021800</v>
      </c>
      <c r="G902" s="57">
        <f t="shared" si="485"/>
        <v>24938480</v>
      </c>
      <c r="H902" s="57">
        <f t="shared" si="485"/>
        <v>39274294</v>
      </c>
      <c r="I902" s="57">
        <f t="shared" si="485"/>
        <v>39274294</v>
      </c>
      <c r="J902" s="9">
        <f>I902-H902</f>
        <v>0</v>
      </c>
      <c r="K902" s="3"/>
      <c r="L902" s="47">
        <f>+SUM(L889:L901)</f>
        <v>6021800</v>
      </c>
      <c r="M902" s="47">
        <f>+SUM(M889:M901)</f>
        <v>6021800</v>
      </c>
      <c r="N902" s="47">
        <f>+SUM(N889:N901)</f>
        <v>9190070</v>
      </c>
      <c r="O902" s="47">
        <f>+SUM(O889:O901)</f>
        <v>24938480</v>
      </c>
    </row>
    <row r="903" spans="1:15" ht="16.5">
      <c r="A903" s="10"/>
      <c r="B903" s="11"/>
      <c r="C903" s="12"/>
      <c r="D903" s="13"/>
      <c r="E903" s="12"/>
      <c r="F903" s="13"/>
      <c r="G903" s="12"/>
      <c r="H903" s="12"/>
      <c r="I903" s="133" t="b">
        <f>I902=D905</f>
        <v>1</v>
      </c>
      <c r="L903" s="5"/>
      <c r="M903" s="5"/>
      <c r="N903" s="5"/>
      <c r="O903" s="5"/>
    </row>
    <row r="904" spans="1:15" ht="16.5">
      <c r="A904" s="10" t="s">
        <v>227</v>
      </c>
      <c r="B904" s="11" t="s">
        <v>228</v>
      </c>
      <c r="C904" s="12" t="s">
        <v>229</v>
      </c>
      <c r="D904" s="12" t="s">
        <v>230</v>
      </c>
      <c r="E904" s="12" t="s">
        <v>50</v>
      </c>
      <c r="F904" s="12"/>
      <c r="G904" s="12">
        <f>+D902-F902</f>
        <v>0</v>
      </c>
      <c r="H904" s="12"/>
      <c r="I904" s="12"/>
    </row>
    <row r="905" spans="1:15" ht="16.5">
      <c r="A905" s="14">
        <f>C902</f>
        <v>23525884</v>
      </c>
      <c r="B905" s="15">
        <f>G902</f>
        <v>24938480</v>
      </c>
      <c r="C905" s="12">
        <f>E902</f>
        <v>9190070</v>
      </c>
      <c r="D905" s="12">
        <f>A905+B905-C905</f>
        <v>39274294</v>
      </c>
      <c r="E905" s="13">
        <f>I902-D905</f>
        <v>0</v>
      </c>
      <c r="F905" s="12"/>
      <c r="G905" s="12"/>
      <c r="H905" s="12"/>
      <c r="I905" s="12"/>
    </row>
    <row r="906" spans="1:15" ht="16.5">
      <c r="A906" s="14"/>
      <c r="B906" s="15"/>
      <c r="C906" s="12"/>
      <c r="D906" s="12"/>
      <c r="E906" s="13"/>
      <c r="F906" s="12"/>
      <c r="G906" s="12"/>
      <c r="H906" s="12"/>
      <c r="I906" s="12"/>
    </row>
    <row r="907" spans="1:15">
      <c r="A907" s="16" t="s">
        <v>51</v>
      </c>
      <c r="B907" s="16"/>
      <c r="C907" s="16"/>
      <c r="D907" s="17"/>
      <c r="E907" s="17"/>
      <c r="F907" s="17"/>
      <c r="G907" s="17"/>
      <c r="H907" s="17"/>
      <c r="I907" s="17"/>
    </row>
    <row r="908" spans="1:15">
      <c r="A908" s="18" t="s">
        <v>232</v>
      </c>
      <c r="B908" s="18"/>
      <c r="C908" s="18"/>
      <c r="D908" s="18"/>
      <c r="E908" s="18"/>
      <c r="F908" s="18"/>
      <c r="G908" s="18"/>
      <c r="H908" s="18"/>
      <c r="I908" s="18"/>
      <c r="J908" s="18"/>
    </row>
    <row r="909" spans="1:15">
      <c r="A909" s="19"/>
      <c r="B909" s="17"/>
      <c r="C909" s="20"/>
      <c r="D909" s="20"/>
      <c r="E909" s="20"/>
      <c r="F909" s="20"/>
      <c r="G909" s="20"/>
      <c r="H909" s="17"/>
      <c r="I909" s="17"/>
    </row>
    <row r="910" spans="1:15">
      <c r="A910" s="166" t="s">
        <v>52</v>
      </c>
      <c r="B910" s="168" t="s">
        <v>53</v>
      </c>
      <c r="C910" s="170" t="s">
        <v>233</v>
      </c>
      <c r="D910" s="171" t="s">
        <v>54</v>
      </c>
      <c r="E910" s="172"/>
      <c r="F910" s="172"/>
      <c r="G910" s="173"/>
      <c r="H910" s="174" t="s">
        <v>55</v>
      </c>
      <c r="I910" s="162" t="s">
        <v>56</v>
      </c>
      <c r="J910" s="17"/>
    </row>
    <row r="911" spans="1:15" ht="25.5">
      <c r="A911" s="167"/>
      <c r="B911" s="169"/>
      <c r="C911" s="22"/>
      <c r="D911" s="21" t="s">
        <v>23</v>
      </c>
      <c r="E911" s="21" t="s">
        <v>24</v>
      </c>
      <c r="F911" s="22" t="s">
        <v>121</v>
      </c>
      <c r="G911" s="21" t="s">
        <v>57</v>
      </c>
      <c r="H911" s="175"/>
      <c r="I911" s="163"/>
      <c r="J911" s="164" t="s">
        <v>234</v>
      </c>
      <c r="K911" s="142"/>
    </row>
    <row r="912" spans="1:15">
      <c r="A912" s="23"/>
      <c r="B912" s="24" t="s">
        <v>58</v>
      </c>
      <c r="C912" s="25"/>
      <c r="D912" s="25"/>
      <c r="E912" s="25"/>
      <c r="F912" s="25"/>
      <c r="G912" s="25"/>
      <c r="H912" s="25"/>
      <c r="I912" s="26"/>
      <c r="J912" s="165"/>
      <c r="K912" s="142"/>
    </row>
    <row r="913" spans="1:11">
      <c r="A913" s="121" t="s">
        <v>137</v>
      </c>
      <c r="B913" s="126" t="s">
        <v>46</v>
      </c>
      <c r="C913" s="32">
        <f t="shared" ref="C913:C922" si="486">+C892</f>
        <v>-5640</v>
      </c>
      <c r="D913" s="31"/>
      <c r="E913" s="32">
        <f t="shared" ref="E913:E922" si="487">+D892</f>
        <v>600250</v>
      </c>
      <c r="F913" s="32"/>
      <c r="G913" s="32"/>
      <c r="H913" s="55">
        <f t="shared" ref="H913:H922" si="488">+F892</f>
        <v>107000</v>
      </c>
      <c r="I913" s="32">
        <f t="shared" ref="I913:I922" si="489">+E892</f>
        <v>421700</v>
      </c>
      <c r="J913" s="30">
        <f t="shared" ref="J913:J914" si="490">+SUM(C913:G913)-(H913+I913)</f>
        <v>65910</v>
      </c>
      <c r="K913" s="143" t="b">
        <f t="shared" ref="K913:K922" si="491">J913=I892</f>
        <v>1</v>
      </c>
    </row>
    <row r="914" spans="1:11">
      <c r="A914" s="121" t="str">
        <f>+A913</f>
        <v>AOUT</v>
      </c>
      <c r="B914" s="126" t="s">
        <v>30</v>
      </c>
      <c r="C914" s="32">
        <f t="shared" si="486"/>
        <v>4795</v>
      </c>
      <c r="D914" s="31"/>
      <c r="E914" s="32">
        <f t="shared" si="487"/>
        <v>0</v>
      </c>
      <c r="F914" s="32"/>
      <c r="G914" s="32"/>
      <c r="H914" s="55">
        <f t="shared" si="488"/>
        <v>0</v>
      </c>
      <c r="I914" s="32">
        <f t="shared" si="489"/>
        <v>0</v>
      </c>
      <c r="J914" s="100">
        <f t="shared" si="490"/>
        <v>4795</v>
      </c>
      <c r="K914" s="143" t="b">
        <f t="shared" si="491"/>
        <v>1</v>
      </c>
    </row>
    <row r="915" spans="1:11">
      <c r="A915" s="121" t="str">
        <f t="shared" ref="A915:A919" si="492">+A914</f>
        <v>AOUT</v>
      </c>
      <c r="B915" s="128" t="s">
        <v>83</v>
      </c>
      <c r="C915" s="119">
        <f t="shared" si="486"/>
        <v>233614</v>
      </c>
      <c r="D915" s="122"/>
      <c r="E915" s="119">
        <f t="shared" si="487"/>
        <v>0</v>
      </c>
      <c r="F915" s="136"/>
      <c r="G915" s="136"/>
      <c r="H915" s="154">
        <f t="shared" si="488"/>
        <v>0</v>
      </c>
      <c r="I915" s="119">
        <f t="shared" si="489"/>
        <v>0</v>
      </c>
      <c r="J915" s="120">
        <f>+SUM(C915:G915)-(H915+I915)</f>
        <v>233614</v>
      </c>
      <c r="K915" s="143" t="b">
        <f t="shared" si="491"/>
        <v>1</v>
      </c>
    </row>
    <row r="916" spans="1:11">
      <c r="A916" s="121" t="str">
        <f t="shared" si="492"/>
        <v>AOUT</v>
      </c>
      <c r="B916" s="128" t="s">
        <v>82</v>
      </c>
      <c r="C916" s="119">
        <f t="shared" si="486"/>
        <v>249769</v>
      </c>
      <c r="D916" s="122"/>
      <c r="E916" s="119">
        <f t="shared" si="487"/>
        <v>0</v>
      </c>
      <c r="F916" s="136"/>
      <c r="G916" s="136"/>
      <c r="H916" s="154">
        <f t="shared" si="488"/>
        <v>0</v>
      </c>
      <c r="I916" s="119">
        <f t="shared" si="489"/>
        <v>0</v>
      </c>
      <c r="J916" s="120">
        <f t="shared" ref="J916:J922" si="493">+SUM(C916:G916)-(H916+I916)</f>
        <v>249769</v>
      </c>
      <c r="K916" s="143" t="b">
        <f t="shared" si="491"/>
        <v>1</v>
      </c>
    </row>
    <row r="917" spans="1:11">
      <c r="A917" s="121" t="str">
        <f t="shared" si="492"/>
        <v>AOUT</v>
      </c>
      <c r="B917" s="126" t="s">
        <v>141</v>
      </c>
      <c r="C917" s="32">
        <f t="shared" si="486"/>
        <v>18815</v>
      </c>
      <c r="D917" s="31"/>
      <c r="E917" s="32">
        <f t="shared" si="487"/>
        <v>105000</v>
      </c>
      <c r="F917" s="32"/>
      <c r="G917" s="103"/>
      <c r="H917" s="55">
        <f t="shared" si="488"/>
        <v>0</v>
      </c>
      <c r="I917" s="32">
        <f t="shared" si="489"/>
        <v>7000</v>
      </c>
      <c r="J917" s="30">
        <f t="shared" si="493"/>
        <v>116815</v>
      </c>
      <c r="K917" s="143" t="b">
        <f t="shared" si="491"/>
        <v>1</v>
      </c>
    </row>
    <row r="918" spans="1:11">
      <c r="A918" s="121" t="str">
        <f t="shared" si="492"/>
        <v>AOUT</v>
      </c>
      <c r="B918" s="126" t="s">
        <v>195</v>
      </c>
      <c r="C918" s="32">
        <f t="shared" si="486"/>
        <v>36500</v>
      </c>
      <c r="D918" s="31"/>
      <c r="E918" s="32">
        <f t="shared" si="487"/>
        <v>266000</v>
      </c>
      <c r="F918" s="32"/>
      <c r="G918" s="103"/>
      <c r="H918" s="55">
        <f t="shared" si="488"/>
        <v>88000</v>
      </c>
      <c r="I918" s="32">
        <f t="shared" si="489"/>
        <v>213800</v>
      </c>
      <c r="J918" s="30">
        <f t="shared" si="493"/>
        <v>700</v>
      </c>
      <c r="K918" s="143" t="b">
        <f t="shared" si="491"/>
        <v>1</v>
      </c>
    </row>
    <row r="919" spans="1:11">
      <c r="A919" s="121" t="str">
        <f t="shared" si="492"/>
        <v>AOUT</v>
      </c>
      <c r="B919" s="126" t="s">
        <v>29</v>
      </c>
      <c r="C919" s="32">
        <f t="shared" si="486"/>
        <v>79550</v>
      </c>
      <c r="D919" s="31"/>
      <c r="E919" s="32">
        <f t="shared" si="487"/>
        <v>506000</v>
      </c>
      <c r="F919" s="32"/>
      <c r="G919" s="103"/>
      <c r="H919" s="55">
        <f t="shared" si="488"/>
        <v>101550</v>
      </c>
      <c r="I919" s="32">
        <f t="shared" si="489"/>
        <v>484000</v>
      </c>
      <c r="J919" s="30">
        <f t="shared" si="493"/>
        <v>0</v>
      </c>
      <c r="K919" s="143" t="b">
        <f t="shared" si="491"/>
        <v>1</v>
      </c>
    </row>
    <row r="920" spans="1:11">
      <c r="A920" s="121" t="str">
        <f>+A918</f>
        <v>AOUT</v>
      </c>
      <c r="B920" s="126" t="s">
        <v>92</v>
      </c>
      <c r="C920" s="32">
        <f t="shared" si="486"/>
        <v>5900</v>
      </c>
      <c r="D920" s="31"/>
      <c r="E920" s="32">
        <f t="shared" si="487"/>
        <v>20000</v>
      </c>
      <c r="F920" s="32"/>
      <c r="G920" s="103"/>
      <c r="H920" s="55">
        <f t="shared" si="488"/>
        <v>0</v>
      </c>
      <c r="I920" s="32">
        <f t="shared" si="489"/>
        <v>19000</v>
      </c>
      <c r="J920" s="30">
        <f t="shared" si="493"/>
        <v>6900</v>
      </c>
      <c r="K920" s="143" t="b">
        <f t="shared" si="491"/>
        <v>1</v>
      </c>
    </row>
    <row r="921" spans="1:11">
      <c r="A921" s="121" t="str">
        <f>+A919</f>
        <v>AOUT</v>
      </c>
      <c r="B921" s="126" t="s">
        <v>28</v>
      </c>
      <c r="C921" s="32">
        <f t="shared" si="486"/>
        <v>29850</v>
      </c>
      <c r="D921" s="31"/>
      <c r="E921" s="32">
        <f t="shared" si="487"/>
        <v>578000</v>
      </c>
      <c r="F921" s="32"/>
      <c r="G921" s="103"/>
      <c r="H921" s="55">
        <f t="shared" si="488"/>
        <v>50000</v>
      </c>
      <c r="I921" s="32">
        <f t="shared" si="489"/>
        <v>533800</v>
      </c>
      <c r="J921" s="30">
        <f t="shared" si="493"/>
        <v>24050</v>
      </c>
      <c r="K921" s="143" t="b">
        <f t="shared" si="491"/>
        <v>1</v>
      </c>
    </row>
    <row r="922" spans="1:11">
      <c r="A922" s="121" t="str">
        <f>+A920</f>
        <v>AOUT</v>
      </c>
      <c r="B922" s="127" t="s">
        <v>111</v>
      </c>
      <c r="C922" s="32">
        <f t="shared" si="486"/>
        <v>1123541</v>
      </c>
      <c r="D922" s="118"/>
      <c r="E922" s="32">
        <f t="shared" si="487"/>
        <v>0</v>
      </c>
      <c r="F922" s="51"/>
      <c r="G922" s="137"/>
      <c r="H922" s="55">
        <f t="shared" si="488"/>
        <v>0</v>
      </c>
      <c r="I922" s="32">
        <f t="shared" si="489"/>
        <v>1777243</v>
      </c>
      <c r="J922" s="30">
        <f t="shared" si="493"/>
        <v>-653702</v>
      </c>
      <c r="K922" s="143" t="b">
        <f t="shared" si="491"/>
        <v>1</v>
      </c>
    </row>
    <row r="923" spans="1:11">
      <c r="A923" s="34" t="s">
        <v>59</v>
      </c>
      <c r="B923" s="35"/>
      <c r="C923" s="35"/>
      <c r="D923" s="35"/>
      <c r="E923" s="35"/>
      <c r="F923" s="35"/>
      <c r="G923" s="35"/>
      <c r="H923" s="35"/>
      <c r="I923" s="35"/>
      <c r="J923" s="36"/>
      <c r="K923" s="142"/>
    </row>
    <row r="924" spans="1:11">
      <c r="A924" s="121" t="str">
        <f>A922</f>
        <v>AOUT</v>
      </c>
      <c r="B924" s="37" t="s">
        <v>60</v>
      </c>
      <c r="C924" s="38">
        <f>+C891</f>
        <v>103032</v>
      </c>
      <c r="D924" s="49"/>
      <c r="E924" s="49">
        <f>D891</f>
        <v>3946550</v>
      </c>
      <c r="F924" s="49"/>
      <c r="G924" s="124"/>
      <c r="H924" s="51">
        <f>+F891</f>
        <v>2075250</v>
      </c>
      <c r="I924" s="125">
        <f>+E891</f>
        <v>994290</v>
      </c>
      <c r="J924" s="30">
        <f>+SUM(C924:G924)-(H924+I924)</f>
        <v>980042</v>
      </c>
      <c r="K924" s="143" t="b">
        <f>J924=I891</f>
        <v>1</v>
      </c>
    </row>
    <row r="925" spans="1:11">
      <c r="A925" s="43" t="s">
        <v>61</v>
      </c>
      <c r="B925" s="24"/>
      <c r="C925" s="35"/>
      <c r="D925" s="24"/>
      <c r="E925" s="24"/>
      <c r="F925" s="24"/>
      <c r="G925" s="24"/>
      <c r="H925" s="24"/>
      <c r="I925" s="24"/>
      <c r="J925" s="36"/>
      <c r="K925" s="142"/>
    </row>
    <row r="926" spans="1:11">
      <c r="A926" s="121" t="str">
        <f>+A924</f>
        <v>AOUT</v>
      </c>
      <c r="B926" s="37" t="s">
        <v>154</v>
      </c>
      <c r="C926" s="124">
        <f>+C889</f>
        <v>168348</v>
      </c>
      <c r="D926" s="131">
        <f>+G889</f>
        <v>24938480</v>
      </c>
      <c r="E926" s="49"/>
      <c r="F926" s="49"/>
      <c r="G926" s="49"/>
      <c r="H926" s="51">
        <f>+F889</f>
        <v>1000000</v>
      </c>
      <c r="I926" s="53">
        <f>+E889</f>
        <v>286008</v>
      </c>
      <c r="J926" s="30">
        <f>+SUM(C926:G926)-(H926+I926)</f>
        <v>23820820</v>
      </c>
      <c r="K926" s="143" t="b">
        <f>+J926=I889</f>
        <v>1</v>
      </c>
    </row>
    <row r="927" spans="1:11">
      <c r="A927" s="121" t="str">
        <f t="shared" ref="A927" si="494">+A926</f>
        <v>AOUT</v>
      </c>
      <c r="B927" s="37" t="s">
        <v>63</v>
      </c>
      <c r="C927" s="124">
        <f>+C890</f>
        <v>21477810</v>
      </c>
      <c r="D927" s="49">
        <f>+G890</f>
        <v>0</v>
      </c>
      <c r="E927" s="48"/>
      <c r="F927" s="48"/>
      <c r="G927" s="48"/>
      <c r="H927" s="32">
        <f>+F890</f>
        <v>2600000</v>
      </c>
      <c r="I927" s="50">
        <f>+E890</f>
        <v>4453229</v>
      </c>
      <c r="J927" s="30">
        <f>SUM(C927:G927)-(H927+I927)</f>
        <v>14424581</v>
      </c>
      <c r="K927" s="143" t="b">
        <f>+J927=I890</f>
        <v>1</v>
      </c>
    </row>
    <row r="928" spans="1:11" ht="15.75">
      <c r="C928" s="140">
        <f>SUM(C913:C927)</f>
        <v>23525884</v>
      </c>
      <c r="I928" s="139">
        <f>SUM(I913:I927)</f>
        <v>9190070</v>
      </c>
      <c r="J928" s="104">
        <f>+SUM(J913:J927)</f>
        <v>39274294</v>
      </c>
      <c r="K928" s="5" t="b">
        <f>J928=I902</f>
        <v>1</v>
      </c>
    </row>
    <row r="929" spans="1:16" ht="15.75">
      <c r="A929" s="157"/>
      <c r="B929" s="157"/>
      <c r="C929" s="158"/>
      <c r="D929" s="157"/>
      <c r="E929" s="157"/>
      <c r="F929" s="157"/>
      <c r="G929" s="157"/>
      <c r="H929" s="157"/>
      <c r="I929" s="159"/>
      <c r="J929" s="160"/>
      <c r="K929" s="157"/>
      <c r="L929" s="161"/>
      <c r="M929" s="161"/>
      <c r="N929" s="161"/>
      <c r="O929" s="161"/>
      <c r="P929" s="157"/>
    </row>
    <row r="931" spans="1:16" ht="15.75">
      <c r="A931" s="6" t="s">
        <v>35</v>
      </c>
      <c r="B931" s="6" t="s">
        <v>1</v>
      </c>
      <c r="C931" s="6">
        <v>44743</v>
      </c>
      <c r="D931" s="7" t="s">
        <v>36</v>
      </c>
      <c r="E931" s="7" t="s">
        <v>37</v>
      </c>
      <c r="F931" s="7" t="s">
        <v>38</v>
      </c>
      <c r="G931" s="7" t="s">
        <v>39</v>
      </c>
      <c r="H931" s="6">
        <v>44773</v>
      </c>
      <c r="I931" s="7" t="s">
        <v>40</v>
      </c>
      <c r="K931" s="45"/>
      <c r="L931" s="45" t="s">
        <v>41</v>
      </c>
      <c r="M931" s="45" t="s">
        <v>42</v>
      </c>
      <c r="N931" s="45" t="s">
        <v>43</v>
      </c>
      <c r="O931" s="45" t="s">
        <v>44</v>
      </c>
    </row>
    <row r="932" spans="1:16" ht="16.5">
      <c r="A932" s="58" t="str">
        <f>K932</f>
        <v>BCI</v>
      </c>
      <c r="B932" s="59" t="s">
        <v>45</v>
      </c>
      <c r="C932" s="61">
        <v>4291693</v>
      </c>
      <c r="D932" s="61">
        <f>+L932</f>
        <v>0</v>
      </c>
      <c r="E932" s="61">
        <f>+N932</f>
        <v>23345</v>
      </c>
      <c r="F932" s="61">
        <f>+M932</f>
        <v>4100000</v>
      </c>
      <c r="G932" s="61">
        <f t="shared" ref="G932:G942" si="495">+O932</f>
        <v>0</v>
      </c>
      <c r="H932" s="61">
        <v>168348</v>
      </c>
      <c r="I932" s="61">
        <f>+C932+D932-E932-F932+G932</f>
        <v>168348</v>
      </c>
      <c r="J932" s="9">
        <f>I932-H932</f>
        <v>0</v>
      </c>
      <c r="K932" s="45" t="s">
        <v>23</v>
      </c>
      <c r="L932" s="47">
        <v>0</v>
      </c>
      <c r="M932" s="47">
        <v>4100000</v>
      </c>
      <c r="N932" s="47">
        <v>23345</v>
      </c>
      <c r="O932" s="47">
        <v>0</v>
      </c>
    </row>
    <row r="933" spans="1:16" ht="16.5">
      <c r="A933" s="58" t="str">
        <f t="shared" ref="A933:A945" si="496">K933</f>
        <v>BCI-Sous Compte</v>
      </c>
      <c r="B933" s="59" t="s">
        <v>45</v>
      </c>
      <c r="C933" s="61">
        <v>4852627</v>
      </c>
      <c r="D933" s="61">
        <f t="shared" ref="D933:D936" si="497">+L933</f>
        <v>0</v>
      </c>
      <c r="E933" s="61">
        <f t="shared" ref="E933:E945" si="498">+N933</f>
        <v>3777704</v>
      </c>
      <c r="F933" s="61">
        <f t="shared" ref="F933:F945" si="499">+M933</f>
        <v>0</v>
      </c>
      <c r="G933" s="61">
        <f t="shared" si="495"/>
        <v>20402887</v>
      </c>
      <c r="H933" s="61">
        <v>21477810</v>
      </c>
      <c r="I933" s="61">
        <f>+C933+D933-E933-F933+G933</f>
        <v>21477810</v>
      </c>
      <c r="J933" s="9">
        <f t="shared" ref="J933:J939" si="500">I933-H933</f>
        <v>0</v>
      </c>
      <c r="K933" s="45" t="s">
        <v>146</v>
      </c>
      <c r="L933" s="46">
        <v>0</v>
      </c>
      <c r="M933" s="47">
        <v>0</v>
      </c>
      <c r="N933" s="47">
        <v>3777704</v>
      </c>
      <c r="O933" s="47">
        <v>20402887</v>
      </c>
    </row>
    <row r="934" spans="1:16" ht="16.5">
      <c r="A934" s="58" t="str">
        <f t="shared" si="496"/>
        <v>Caisse</v>
      </c>
      <c r="B934" s="59" t="s">
        <v>24</v>
      </c>
      <c r="C934" s="61">
        <v>1696326</v>
      </c>
      <c r="D934" s="61">
        <f t="shared" si="497"/>
        <v>4430000</v>
      </c>
      <c r="E934" s="61">
        <f t="shared" si="498"/>
        <v>1453294</v>
      </c>
      <c r="F934" s="61">
        <f t="shared" si="499"/>
        <v>4570000</v>
      </c>
      <c r="G934" s="61">
        <f t="shared" si="495"/>
        <v>0</v>
      </c>
      <c r="H934" s="61">
        <v>103032</v>
      </c>
      <c r="I934" s="61">
        <f>+C934+D934-E934-F934+G934</f>
        <v>103032</v>
      </c>
      <c r="J934" s="101">
        <f t="shared" si="500"/>
        <v>0</v>
      </c>
      <c r="K934" s="45" t="s">
        <v>24</v>
      </c>
      <c r="L934" s="47">
        <v>4430000</v>
      </c>
      <c r="M934" s="47">
        <v>4570000</v>
      </c>
      <c r="N934" s="47">
        <v>1453294</v>
      </c>
      <c r="O934" s="47">
        <v>0</v>
      </c>
    </row>
    <row r="935" spans="1:16" ht="16.5">
      <c r="A935" s="58" t="str">
        <f t="shared" si="496"/>
        <v>Crépin</v>
      </c>
      <c r="B935" s="59" t="s">
        <v>152</v>
      </c>
      <c r="C935" s="61">
        <v>9800</v>
      </c>
      <c r="D935" s="61">
        <f t="shared" si="497"/>
        <v>1043000</v>
      </c>
      <c r="E935" s="61">
        <f t="shared" si="498"/>
        <v>975940</v>
      </c>
      <c r="F935" s="61">
        <f t="shared" si="499"/>
        <v>82500</v>
      </c>
      <c r="G935" s="61">
        <f t="shared" si="495"/>
        <v>0</v>
      </c>
      <c r="H935" s="61">
        <v>-5640</v>
      </c>
      <c r="I935" s="61">
        <f>+C935+D935-E935-F935+G935</f>
        <v>-5640</v>
      </c>
      <c r="J935" s="9">
        <f t="shared" si="500"/>
        <v>0</v>
      </c>
      <c r="K935" s="45" t="s">
        <v>46</v>
      </c>
      <c r="L935" s="47">
        <v>1043000</v>
      </c>
      <c r="M935" s="47">
        <v>82500</v>
      </c>
      <c r="N935" s="47">
        <v>975940</v>
      </c>
      <c r="O935" s="47">
        <v>0</v>
      </c>
    </row>
    <row r="936" spans="1:16" ht="16.5">
      <c r="A936" s="58" t="str">
        <f t="shared" si="496"/>
        <v>Evariste</v>
      </c>
      <c r="B936" s="59" t="s">
        <v>153</v>
      </c>
      <c r="C936" s="61">
        <v>2295</v>
      </c>
      <c r="D936" s="61">
        <f t="shared" si="497"/>
        <v>242500</v>
      </c>
      <c r="E936" s="61">
        <f t="shared" si="498"/>
        <v>240000</v>
      </c>
      <c r="F936" s="61">
        <f t="shared" si="499"/>
        <v>0</v>
      </c>
      <c r="G936" s="61">
        <f t="shared" si="495"/>
        <v>0</v>
      </c>
      <c r="H936" s="61">
        <v>4795</v>
      </c>
      <c r="I936" s="61">
        <f t="shared" ref="I936" si="501">+C936+D936-E936-F936+G936</f>
        <v>4795</v>
      </c>
      <c r="J936" s="9">
        <f t="shared" si="500"/>
        <v>0</v>
      </c>
      <c r="K936" s="45" t="s">
        <v>30</v>
      </c>
      <c r="L936" s="47">
        <v>242500</v>
      </c>
      <c r="M936" s="47">
        <v>0</v>
      </c>
      <c r="N936" s="47">
        <v>240000</v>
      </c>
      <c r="O936" s="47">
        <v>0</v>
      </c>
    </row>
    <row r="937" spans="1:16" ht="16.5">
      <c r="A937" s="58" t="str">
        <f t="shared" si="496"/>
        <v>I55S</v>
      </c>
      <c r="B937" s="115" t="s">
        <v>4</v>
      </c>
      <c r="C937" s="117">
        <v>233614</v>
      </c>
      <c r="D937" s="117">
        <f t="shared" ref="D937:D945" si="502">+L937</f>
        <v>0</v>
      </c>
      <c r="E937" s="117">
        <f t="shared" si="498"/>
        <v>0</v>
      </c>
      <c r="F937" s="117">
        <f t="shared" si="499"/>
        <v>0</v>
      </c>
      <c r="G937" s="117">
        <f t="shared" si="495"/>
        <v>0</v>
      </c>
      <c r="H937" s="117">
        <v>233614</v>
      </c>
      <c r="I937" s="117">
        <f>+C937+D937-E937-F937+G937</f>
        <v>233614</v>
      </c>
      <c r="J937" s="9">
        <f t="shared" si="500"/>
        <v>0</v>
      </c>
      <c r="K937" s="45" t="s">
        <v>83</v>
      </c>
      <c r="L937" s="47">
        <v>0</v>
      </c>
      <c r="M937" s="47">
        <v>0</v>
      </c>
      <c r="N937" s="47">
        <v>0</v>
      </c>
      <c r="O937" s="47">
        <v>0</v>
      </c>
    </row>
    <row r="938" spans="1:16" ht="16.5">
      <c r="A938" s="58" t="str">
        <f t="shared" si="496"/>
        <v>I73X</v>
      </c>
      <c r="B938" s="115" t="s">
        <v>4</v>
      </c>
      <c r="C938" s="117">
        <v>249769</v>
      </c>
      <c r="D938" s="117">
        <f t="shared" si="502"/>
        <v>0</v>
      </c>
      <c r="E938" s="117">
        <f t="shared" si="498"/>
        <v>0</v>
      </c>
      <c r="F938" s="117">
        <f t="shared" si="499"/>
        <v>0</v>
      </c>
      <c r="G938" s="117">
        <f t="shared" si="495"/>
        <v>0</v>
      </c>
      <c r="H938" s="117">
        <v>249769</v>
      </c>
      <c r="I938" s="117">
        <f t="shared" ref="I938:I941" si="503">+C938+D938-E938-F938+G938</f>
        <v>249769</v>
      </c>
      <c r="J938" s="9">
        <f t="shared" si="500"/>
        <v>0</v>
      </c>
      <c r="K938" s="45" t="s">
        <v>82</v>
      </c>
      <c r="L938" s="47">
        <v>0</v>
      </c>
      <c r="M938" s="47">
        <v>0</v>
      </c>
      <c r="N938" s="47">
        <v>0</v>
      </c>
      <c r="O938" s="47">
        <v>0</v>
      </c>
    </row>
    <row r="939" spans="1:16" ht="16.5">
      <c r="A939" s="58" t="str">
        <f t="shared" si="496"/>
        <v>Grace</v>
      </c>
      <c r="B939" s="97" t="s">
        <v>2</v>
      </c>
      <c r="C939" s="61">
        <v>28600</v>
      </c>
      <c r="D939" s="61">
        <f t="shared" si="502"/>
        <v>389000</v>
      </c>
      <c r="E939" s="61">
        <f t="shared" si="498"/>
        <v>87785</v>
      </c>
      <c r="F939" s="61">
        <f t="shared" si="499"/>
        <v>311000</v>
      </c>
      <c r="G939" s="61">
        <f t="shared" si="495"/>
        <v>0</v>
      </c>
      <c r="H939" s="61">
        <v>18815</v>
      </c>
      <c r="I939" s="61">
        <f t="shared" si="503"/>
        <v>18815</v>
      </c>
      <c r="J939" s="9">
        <f t="shared" si="500"/>
        <v>0</v>
      </c>
      <c r="K939" s="45" t="s">
        <v>141</v>
      </c>
      <c r="L939" s="47">
        <v>389000</v>
      </c>
      <c r="M939" s="47">
        <v>311000</v>
      </c>
      <c r="N939" s="47">
        <v>87785</v>
      </c>
      <c r="O939" s="47">
        <v>0</v>
      </c>
    </row>
    <row r="940" spans="1:16" ht="16.5">
      <c r="A940" s="58" t="str">
        <f t="shared" si="496"/>
        <v>Hurielle</v>
      </c>
      <c r="B940" s="59" t="s">
        <v>152</v>
      </c>
      <c r="C940" s="61">
        <v>18000</v>
      </c>
      <c r="D940" s="61">
        <f t="shared" si="502"/>
        <v>354000</v>
      </c>
      <c r="E940" s="61">
        <f t="shared" si="498"/>
        <v>335500</v>
      </c>
      <c r="F940" s="61">
        <f t="shared" si="499"/>
        <v>0</v>
      </c>
      <c r="G940" s="61">
        <f t="shared" si="495"/>
        <v>0</v>
      </c>
      <c r="H940" s="61">
        <v>36500</v>
      </c>
      <c r="I940" s="61">
        <f t="shared" si="503"/>
        <v>36500</v>
      </c>
      <c r="J940" s="9">
        <f>I940-H940</f>
        <v>0</v>
      </c>
      <c r="K940" s="45" t="s">
        <v>195</v>
      </c>
      <c r="L940" s="47">
        <v>354000</v>
      </c>
      <c r="M940" s="47">
        <v>0</v>
      </c>
      <c r="N940" s="47">
        <v>335500</v>
      </c>
      <c r="O940" s="47">
        <v>0</v>
      </c>
    </row>
    <row r="941" spans="1:16" ht="16.5">
      <c r="A941" s="58" t="str">
        <f t="shared" si="496"/>
        <v>I23C</v>
      </c>
      <c r="B941" s="97" t="s">
        <v>4</v>
      </c>
      <c r="C941" s="61">
        <v>262050</v>
      </c>
      <c r="D941" s="61">
        <f t="shared" si="502"/>
        <v>602000</v>
      </c>
      <c r="E941" s="61">
        <f t="shared" si="498"/>
        <v>784500</v>
      </c>
      <c r="F941" s="61">
        <f t="shared" si="499"/>
        <v>0</v>
      </c>
      <c r="G941" s="61">
        <f t="shared" si="495"/>
        <v>0</v>
      </c>
      <c r="H941" s="61">
        <v>79550</v>
      </c>
      <c r="I941" s="61">
        <f t="shared" si="503"/>
        <v>79550</v>
      </c>
      <c r="J941" s="9">
        <f t="shared" ref="J941:J942" si="504">I941-H941</f>
        <v>0</v>
      </c>
      <c r="K941" s="45" t="s">
        <v>29</v>
      </c>
      <c r="L941" s="47">
        <v>602000</v>
      </c>
      <c r="M941" s="47">
        <v>0</v>
      </c>
      <c r="N941" s="47">
        <v>784500</v>
      </c>
      <c r="O941" s="47">
        <v>0</v>
      </c>
    </row>
    <row r="942" spans="1:16" ht="16.5">
      <c r="A942" s="58" t="str">
        <f t="shared" si="496"/>
        <v>Merveille</v>
      </c>
      <c r="B942" s="59" t="s">
        <v>2</v>
      </c>
      <c r="C942" s="61">
        <v>11900</v>
      </c>
      <c r="D942" s="61">
        <f t="shared" si="502"/>
        <v>96000</v>
      </c>
      <c r="E942" s="61">
        <f t="shared" si="498"/>
        <v>72000</v>
      </c>
      <c r="F942" s="61">
        <f t="shared" si="499"/>
        <v>30000</v>
      </c>
      <c r="G942" s="61">
        <f t="shared" si="495"/>
        <v>0</v>
      </c>
      <c r="H942" s="61">
        <v>5900</v>
      </c>
      <c r="I942" s="61">
        <f>+C942+D942-E942-F942+G942</f>
        <v>5900</v>
      </c>
      <c r="J942" s="9">
        <f t="shared" si="504"/>
        <v>0</v>
      </c>
      <c r="K942" s="45" t="s">
        <v>92</v>
      </c>
      <c r="L942" s="47">
        <v>96000</v>
      </c>
      <c r="M942" s="47">
        <v>30000</v>
      </c>
      <c r="N942" s="47">
        <v>72000</v>
      </c>
      <c r="O942" s="47">
        <v>0</v>
      </c>
    </row>
    <row r="943" spans="1:16" ht="16.5">
      <c r="A943" s="58" t="str">
        <f t="shared" si="496"/>
        <v>P29</v>
      </c>
      <c r="B943" s="59" t="s">
        <v>4</v>
      </c>
      <c r="C943" s="61">
        <v>221050</v>
      </c>
      <c r="D943" s="61">
        <f t="shared" si="502"/>
        <v>608500</v>
      </c>
      <c r="E943" s="61">
        <f t="shared" si="498"/>
        <v>799700</v>
      </c>
      <c r="F943" s="61">
        <f t="shared" si="499"/>
        <v>0</v>
      </c>
      <c r="G943" s="61">
        <f>+O943</f>
        <v>0</v>
      </c>
      <c r="H943" s="61">
        <v>29850</v>
      </c>
      <c r="I943" s="61">
        <f>+C943+D943-E943-F943+G943</f>
        <v>29850</v>
      </c>
      <c r="J943" s="9">
        <f>I943-H943</f>
        <v>0</v>
      </c>
      <c r="K943" s="45" t="s">
        <v>28</v>
      </c>
      <c r="L943" s="47">
        <v>608500</v>
      </c>
      <c r="M943" s="47">
        <v>0</v>
      </c>
      <c r="N943" s="47">
        <v>799700</v>
      </c>
      <c r="O943" s="47">
        <v>0</v>
      </c>
    </row>
    <row r="944" spans="1:16" ht="16.5">
      <c r="A944" s="58" t="str">
        <f t="shared" si="496"/>
        <v>Tiffany</v>
      </c>
      <c r="B944" s="59" t="s">
        <v>2</v>
      </c>
      <c r="C944" s="61">
        <v>-3959</v>
      </c>
      <c r="D944" s="61">
        <f t="shared" si="502"/>
        <v>1340000</v>
      </c>
      <c r="E944" s="61">
        <f t="shared" si="498"/>
        <v>12500</v>
      </c>
      <c r="F944" s="61">
        <f t="shared" si="499"/>
        <v>200000</v>
      </c>
      <c r="G944" s="61">
        <f t="shared" ref="G944:G945" si="505">+O944</f>
        <v>0</v>
      </c>
      <c r="H944" s="61">
        <v>1123541</v>
      </c>
      <c r="I944" s="61">
        <f t="shared" ref="I944" si="506">+C944+D944-E944-F944+G944</f>
        <v>1123541</v>
      </c>
      <c r="J944" s="9">
        <f t="shared" ref="J944" si="507">I944-H944</f>
        <v>0</v>
      </c>
      <c r="K944" s="45" t="s">
        <v>111</v>
      </c>
      <c r="L944" s="47">
        <v>1340000</v>
      </c>
      <c r="M944" s="47">
        <v>200000</v>
      </c>
      <c r="N944" s="47">
        <v>12500</v>
      </c>
      <c r="O944" s="47">
        <v>0</v>
      </c>
    </row>
    <row r="945" spans="1:15" ht="16.5">
      <c r="A945" s="58" t="str">
        <f t="shared" si="496"/>
        <v>Yan</v>
      </c>
      <c r="B945" s="59" t="s">
        <v>152</v>
      </c>
      <c r="C945" s="61">
        <v>95000</v>
      </c>
      <c r="D945" s="61">
        <f t="shared" si="502"/>
        <v>248500</v>
      </c>
      <c r="E945" s="61">
        <f t="shared" si="498"/>
        <v>283500</v>
      </c>
      <c r="F945" s="61">
        <f t="shared" si="499"/>
        <v>60000</v>
      </c>
      <c r="G945" s="61">
        <f t="shared" si="505"/>
        <v>0</v>
      </c>
      <c r="H945" s="61">
        <v>0</v>
      </c>
      <c r="I945" s="61">
        <f>+C945+D945-E945-F945+G945</f>
        <v>0</v>
      </c>
      <c r="J945" s="9">
        <f>I945-H945</f>
        <v>0</v>
      </c>
      <c r="K945" s="45" t="s">
        <v>210</v>
      </c>
      <c r="L945" s="47">
        <v>248500</v>
      </c>
      <c r="M945" s="47">
        <v>60000</v>
      </c>
      <c r="N945" s="47">
        <v>283500</v>
      </c>
      <c r="O945" s="47">
        <v>0</v>
      </c>
    </row>
    <row r="946" spans="1:15" ht="16.5">
      <c r="A946" s="10" t="s">
        <v>49</v>
      </c>
      <c r="B946" s="11"/>
      <c r="C946" s="12">
        <f t="shared" ref="C946:I946" si="508">SUM(C932:C945)</f>
        <v>11968765</v>
      </c>
      <c r="D946" s="57">
        <f t="shared" si="508"/>
        <v>9353500</v>
      </c>
      <c r="E946" s="57">
        <f t="shared" si="508"/>
        <v>8845768</v>
      </c>
      <c r="F946" s="57">
        <f t="shared" si="508"/>
        <v>9353500</v>
      </c>
      <c r="G946" s="57">
        <f t="shared" si="508"/>
        <v>20402887</v>
      </c>
      <c r="H946" s="57">
        <f t="shared" si="508"/>
        <v>23525884</v>
      </c>
      <c r="I946" s="57">
        <f t="shared" si="508"/>
        <v>23525884</v>
      </c>
      <c r="J946" s="9">
        <f>I946-H946</f>
        <v>0</v>
      </c>
      <c r="K946" s="3"/>
      <c r="L946" s="47">
        <f>+SUM(L932:L945)</f>
        <v>9353500</v>
      </c>
      <c r="M946" s="47">
        <f>+SUM(M932:M945)</f>
        <v>9353500</v>
      </c>
      <c r="N946" s="47">
        <f>+SUM(N932:N945)</f>
        <v>8845768</v>
      </c>
      <c r="O946" s="47">
        <f>+SUM(O932:O944)</f>
        <v>20402887</v>
      </c>
    </row>
    <row r="947" spans="1:15" ht="16.5">
      <c r="A947" s="10"/>
      <c r="B947" s="11"/>
      <c r="C947" s="12"/>
      <c r="D947" s="13"/>
      <c r="E947" s="12"/>
      <c r="F947" s="13"/>
      <c r="G947" s="12"/>
      <c r="H947" s="12"/>
      <c r="I947" s="133" t="b">
        <f>I946=D949</f>
        <v>1</v>
      </c>
      <c r="L947" s="5"/>
      <c r="M947" s="5"/>
      <c r="N947" s="5"/>
      <c r="O947" s="5"/>
    </row>
    <row r="948" spans="1:15" ht="16.5">
      <c r="A948" s="10" t="s">
        <v>224</v>
      </c>
      <c r="B948" s="11" t="s">
        <v>231</v>
      </c>
      <c r="C948" s="12" t="s">
        <v>225</v>
      </c>
      <c r="D948" s="12" t="s">
        <v>226</v>
      </c>
      <c r="E948" s="12" t="s">
        <v>50</v>
      </c>
      <c r="F948" s="12"/>
      <c r="G948" s="12">
        <f>+D946-F946</f>
        <v>0</v>
      </c>
      <c r="H948" s="12"/>
      <c r="I948" s="12"/>
    </row>
    <row r="949" spans="1:15" ht="16.5">
      <c r="A949" s="14">
        <f>C946</f>
        <v>11968765</v>
      </c>
      <c r="B949" s="15">
        <f>G946</f>
        <v>20402887</v>
      </c>
      <c r="C949" s="12">
        <f>E946</f>
        <v>8845768</v>
      </c>
      <c r="D949" s="12">
        <f>A949+B949-C949</f>
        <v>23525884</v>
      </c>
      <c r="E949" s="13">
        <f>I946-D949</f>
        <v>0</v>
      </c>
      <c r="F949" s="12"/>
      <c r="G949" s="12"/>
      <c r="H949" s="12"/>
      <c r="I949" s="12"/>
    </row>
    <row r="950" spans="1:15" ht="16.5">
      <c r="A950" s="14"/>
      <c r="B950" s="15"/>
      <c r="C950" s="12"/>
      <c r="D950" s="12"/>
      <c r="E950" s="13"/>
      <c r="F950" s="12"/>
      <c r="G950" s="12"/>
      <c r="H950" s="12"/>
      <c r="I950" s="12"/>
    </row>
    <row r="951" spans="1:15">
      <c r="A951" s="16" t="s">
        <v>51</v>
      </c>
      <c r="B951" s="16"/>
      <c r="C951" s="16"/>
      <c r="D951" s="17"/>
      <c r="E951" s="17"/>
      <c r="F951" s="17"/>
      <c r="G951" s="17"/>
      <c r="H951" s="17"/>
      <c r="I951" s="17"/>
    </row>
    <row r="952" spans="1:15">
      <c r="A952" s="18" t="s">
        <v>223</v>
      </c>
      <c r="B952" s="18"/>
      <c r="C952" s="18"/>
      <c r="D952" s="18"/>
      <c r="E952" s="18"/>
      <c r="F952" s="18"/>
      <c r="G952" s="18"/>
      <c r="H952" s="18"/>
      <c r="I952" s="18"/>
      <c r="J952" s="18"/>
    </row>
    <row r="953" spans="1:15">
      <c r="A953" s="19"/>
      <c r="B953" s="17"/>
      <c r="C953" s="20"/>
      <c r="D953" s="20"/>
      <c r="E953" s="20"/>
      <c r="F953" s="20"/>
      <c r="G953" s="20"/>
      <c r="H953" s="17"/>
      <c r="I953" s="17"/>
    </row>
    <row r="954" spans="1:15">
      <c r="A954" s="166" t="s">
        <v>52</v>
      </c>
      <c r="B954" s="168" t="s">
        <v>53</v>
      </c>
      <c r="C954" s="170" t="s">
        <v>221</v>
      </c>
      <c r="D954" s="171" t="s">
        <v>54</v>
      </c>
      <c r="E954" s="172"/>
      <c r="F954" s="172"/>
      <c r="G954" s="173"/>
      <c r="H954" s="174" t="s">
        <v>55</v>
      </c>
      <c r="I954" s="162" t="s">
        <v>56</v>
      </c>
      <c r="J954" s="17"/>
    </row>
    <row r="955" spans="1:15" ht="25.5">
      <c r="A955" s="167"/>
      <c r="B955" s="169"/>
      <c r="C955" s="22"/>
      <c r="D955" s="21" t="s">
        <v>23</v>
      </c>
      <c r="E955" s="21" t="s">
        <v>24</v>
      </c>
      <c r="F955" s="22" t="s">
        <v>121</v>
      </c>
      <c r="G955" s="21" t="s">
        <v>57</v>
      </c>
      <c r="H955" s="175"/>
      <c r="I955" s="163"/>
      <c r="J955" s="164" t="s">
        <v>222</v>
      </c>
      <c r="K955" s="142"/>
    </row>
    <row r="956" spans="1:15">
      <c r="A956" s="23"/>
      <c r="B956" s="24" t="s">
        <v>58</v>
      </c>
      <c r="C956" s="25"/>
      <c r="D956" s="25"/>
      <c r="E956" s="25"/>
      <c r="F956" s="25"/>
      <c r="G956" s="25"/>
      <c r="H956" s="25"/>
      <c r="I956" s="26"/>
      <c r="J956" s="165"/>
      <c r="K956" s="142"/>
    </row>
    <row r="957" spans="1:15">
      <c r="A957" s="121" t="s">
        <v>71</v>
      </c>
      <c r="B957" s="126" t="s">
        <v>46</v>
      </c>
      <c r="C957" s="32">
        <f>+C935</f>
        <v>9800</v>
      </c>
      <c r="D957" s="31"/>
      <c r="E957" s="32">
        <f t="shared" ref="E957:E967" si="509">+D935</f>
        <v>1043000</v>
      </c>
      <c r="F957" s="32"/>
      <c r="G957" s="32"/>
      <c r="H957" s="55">
        <f t="shared" ref="H957:H967" si="510">+F935</f>
        <v>82500</v>
      </c>
      <c r="I957" s="32">
        <f t="shared" ref="I957:I967" si="511">+E935</f>
        <v>975940</v>
      </c>
      <c r="J957" s="30">
        <f t="shared" ref="J957:J958" si="512">+SUM(C957:G957)-(H957+I957)</f>
        <v>-5640</v>
      </c>
      <c r="K957" s="143" t="b">
        <f t="shared" ref="K957:K967" si="513">J957=I935</f>
        <v>1</v>
      </c>
    </row>
    <row r="958" spans="1:15">
      <c r="A958" s="121" t="str">
        <f>+A957</f>
        <v>JUILLET</v>
      </c>
      <c r="B958" s="126" t="s">
        <v>30</v>
      </c>
      <c r="C958" s="32">
        <f>+C936</f>
        <v>2295</v>
      </c>
      <c r="D958" s="31"/>
      <c r="E958" s="32">
        <f t="shared" si="509"/>
        <v>242500</v>
      </c>
      <c r="F958" s="32"/>
      <c r="G958" s="32"/>
      <c r="H958" s="55">
        <f t="shared" si="510"/>
        <v>0</v>
      </c>
      <c r="I958" s="32">
        <f t="shared" si="511"/>
        <v>240000</v>
      </c>
      <c r="J958" s="100">
        <f t="shared" si="512"/>
        <v>4795</v>
      </c>
      <c r="K958" s="143" t="b">
        <f t="shared" si="513"/>
        <v>1</v>
      </c>
    </row>
    <row r="959" spans="1:15">
      <c r="A959" s="121" t="str">
        <f t="shared" ref="A959:A963" si="514">+A958</f>
        <v>JUILLET</v>
      </c>
      <c r="B959" s="128" t="s">
        <v>83</v>
      </c>
      <c r="C959" s="119">
        <f>+C937</f>
        <v>233614</v>
      </c>
      <c r="D959" s="122"/>
      <c r="E959" s="119">
        <f t="shared" si="509"/>
        <v>0</v>
      </c>
      <c r="F959" s="136"/>
      <c r="G959" s="136"/>
      <c r="H959" s="154">
        <f t="shared" si="510"/>
        <v>0</v>
      </c>
      <c r="I959" s="119">
        <f t="shared" si="511"/>
        <v>0</v>
      </c>
      <c r="J959" s="120">
        <f>+SUM(C959:G959)-(H959+I959)</f>
        <v>233614</v>
      </c>
      <c r="K959" s="143" t="b">
        <f t="shared" si="513"/>
        <v>1</v>
      </c>
    </row>
    <row r="960" spans="1:15">
      <c r="A960" s="121" t="str">
        <f t="shared" si="514"/>
        <v>JUILLET</v>
      </c>
      <c r="B960" s="128" t="s">
        <v>82</v>
      </c>
      <c r="C960" s="119">
        <f>+C938</f>
        <v>249769</v>
      </c>
      <c r="D960" s="122"/>
      <c r="E960" s="119">
        <f t="shared" si="509"/>
        <v>0</v>
      </c>
      <c r="F960" s="136"/>
      <c r="G960" s="136"/>
      <c r="H960" s="154">
        <f t="shared" si="510"/>
        <v>0</v>
      </c>
      <c r="I960" s="119">
        <f t="shared" si="511"/>
        <v>0</v>
      </c>
      <c r="J960" s="120">
        <f t="shared" ref="J960:J967" si="515">+SUM(C960:G960)-(H960+I960)</f>
        <v>249769</v>
      </c>
      <c r="K960" s="143" t="b">
        <f t="shared" si="513"/>
        <v>1</v>
      </c>
    </row>
    <row r="961" spans="1:16">
      <c r="A961" s="121" t="str">
        <f t="shared" si="514"/>
        <v>JUILLET</v>
      </c>
      <c r="B961" s="126" t="s">
        <v>141</v>
      </c>
      <c r="C961" s="32">
        <f>+C939</f>
        <v>28600</v>
      </c>
      <c r="D961" s="31"/>
      <c r="E961" s="32">
        <f t="shared" si="509"/>
        <v>389000</v>
      </c>
      <c r="F961" s="32"/>
      <c r="G961" s="103"/>
      <c r="H961" s="55">
        <f t="shared" si="510"/>
        <v>311000</v>
      </c>
      <c r="I961" s="32">
        <f t="shared" si="511"/>
        <v>87785</v>
      </c>
      <c r="J961" s="30">
        <f t="shared" si="515"/>
        <v>18815</v>
      </c>
      <c r="K961" s="143" t="b">
        <f t="shared" si="513"/>
        <v>1</v>
      </c>
    </row>
    <row r="962" spans="1:16">
      <c r="A962" s="121" t="str">
        <f t="shared" si="514"/>
        <v>JUILLET</v>
      </c>
      <c r="B962" s="126" t="s">
        <v>195</v>
      </c>
      <c r="C962" s="32">
        <f t="shared" ref="C962:C967" si="516">+C940</f>
        <v>18000</v>
      </c>
      <c r="D962" s="31"/>
      <c r="E962" s="32">
        <f t="shared" si="509"/>
        <v>354000</v>
      </c>
      <c r="F962" s="32"/>
      <c r="G962" s="103"/>
      <c r="H962" s="55">
        <f t="shared" si="510"/>
        <v>0</v>
      </c>
      <c r="I962" s="32">
        <f t="shared" si="511"/>
        <v>335500</v>
      </c>
      <c r="J962" s="30">
        <f t="shared" si="515"/>
        <v>36500</v>
      </c>
      <c r="K962" s="143" t="b">
        <f t="shared" si="513"/>
        <v>1</v>
      </c>
    </row>
    <row r="963" spans="1:16">
      <c r="A963" s="121" t="str">
        <f t="shared" si="514"/>
        <v>JUILLET</v>
      </c>
      <c r="B963" s="126" t="s">
        <v>29</v>
      </c>
      <c r="C963" s="32">
        <f t="shared" si="516"/>
        <v>262050</v>
      </c>
      <c r="D963" s="31"/>
      <c r="E963" s="32">
        <f t="shared" si="509"/>
        <v>602000</v>
      </c>
      <c r="F963" s="32"/>
      <c r="G963" s="103"/>
      <c r="H963" s="55">
        <f t="shared" si="510"/>
        <v>0</v>
      </c>
      <c r="I963" s="32">
        <f t="shared" si="511"/>
        <v>784500</v>
      </c>
      <c r="J963" s="30">
        <f t="shared" si="515"/>
        <v>79550</v>
      </c>
      <c r="K963" s="143" t="b">
        <f t="shared" si="513"/>
        <v>1</v>
      </c>
    </row>
    <row r="964" spans="1:16">
      <c r="A964" s="121" t="str">
        <f>+A962</f>
        <v>JUILLET</v>
      </c>
      <c r="B964" s="126" t="s">
        <v>92</v>
      </c>
      <c r="C964" s="32">
        <f t="shared" si="516"/>
        <v>11900</v>
      </c>
      <c r="D964" s="31"/>
      <c r="E964" s="32">
        <f t="shared" si="509"/>
        <v>96000</v>
      </c>
      <c r="F964" s="32"/>
      <c r="G964" s="103"/>
      <c r="H964" s="55">
        <f t="shared" si="510"/>
        <v>30000</v>
      </c>
      <c r="I964" s="32">
        <f t="shared" si="511"/>
        <v>72000</v>
      </c>
      <c r="J964" s="30">
        <f t="shared" si="515"/>
        <v>5900</v>
      </c>
      <c r="K964" s="143" t="b">
        <f t="shared" si="513"/>
        <v>1</v>
      </c>
    </row>
    <row r="965" spans="1:16">
      <c r="A965" s="121" t="str">
        <f>+A963</f>
        <v>JUILLET</v>
      </c>
      <c r="B965" s="126" t="s">
        <v>28</v>
      </c>
      <c r="C965" s="32">
        <f t="shared" si="516"/>
        <v>221050</v>
      </c>
      <c r="D965" s="31"/>
      <c r="E965" s="32">
        <f t="shared" si="509"/>
        <v>608500</v>
      </c>
      <c r="F965" s="32"/>
      <c r="G965" s="103"/>
      <c r="H965" s="55">
        <f t="shared" si="510"/>
        <v>0</v>
      </c>
      <c r="I965" s="32">
        <f t="shared" si="511"/>
        <v>799700</v>
      </c>
      <c r="J965" s="30">
        <f t="shared" si="515"/>
        <v>29850</v>
      </c>
      <c r="K965" s="143" t="b">
        <f t="shared" si="513"/>
        <v>1</v>
      </c>
    </row>
    <row r="966" spans="1:16">
      <c r="A966" s="121" t="str">
        <f>+A964</f>
        <v>JUILLET</v>
      </c>
      <c r="B966" s="127" t="s">
        <v>111</v>
      </c>
      <c r="C966" s="32">
        <f t="shared" si="516"/>
        <v>-3959</v>
      </c>
      <c r="D966" s="118"/>
      <c r="E966" s="32">
        <f t="shared" si="509"/>
        <v>1340000</v>
      </c>
      <c r="F966" s="51"/>
      <c r="G966" s="137"/>
      <c r="H966" s="55">
        <f t="shared" si="510"/>
        <v>200000</v>
      </c>
      <c r="I966" s="32">
        <f t="shared" si="511"/>
        <v>12500</v>
      </c>
      <c r="J966" s="30">
        <f t="shared" si="515"/>
        <v>1123541</v>
      </c>
      <c r="K966" s="143" t="b">
        <f t="shared" si="513"/>
        <v>1</v>
      </c>
    </row>
    <row r="967" spans="1:16">
      <c r="A967" s="121" t="str">
        <f>+A965</f>
        <v>JUILLET</v>
      </c>
      <c r="B967" s="127" t="s">
        <v>210</v>
      </c>
      <c r="C967" s="32">
        <f t="shared" si="516"/>
        <v>95000</v>
      </c>
      <c r="D967" s="118"/>
      <c r="E967" s="32">
        <f t="shared" si="509"/>
        <v>248500</v>
      </c>
      <c r="F967" s="51"/>
      <c r="G967" s="137"/>
      <c r="H967" s="55">
        <f t="shared" si="510"/>
        <v>60000</v>
      </c>
      <c r="I967" s="32">
        <f t="shared" si="511"/>
        <v>283500</v>
      </c>
      <c r="J967" s="30">
        <f t="shared" si="515"/>
        <v>0</v>
      </c>
      <c r="K967" s="143" t="b">
        <f t="shared" si="513"/>
        <v>1</v>
      </c>
    </row>
    <row r="968" spans="1:16">
      <c r="A968" s="34" t="s">
        <v>59</v>
      </c>
      <c r="B968" s="35"/>
      <c r="C968" s="35"/>
      <c r="D968" s="35"/>
      <c r="E968" s="35"/>
      <c r="F968" s="35"/>
      <c r="G968" s="35"/>
      <c r="H968" s="35"/>
      <c r="I968" s="35"/>
      <c r="J968" s="36"/>
      <c r="K968" s="142"/>
    </row>
    <row r="969" spans="1:16">
      <c r="A969" s="121" t="str">
        <f>+A967</f>
        <v>JUILLET</v>
      </c>
      <c r="B969" s="37" t="s">
        <v>60</v>
      </c>
      <c r="C969" s="38">
        <f>+C934</f>
        <v>1696326</v>
      </c>
      <c r="D969" s="49"/>
      <c r="E969" s="49">
        <f>D934</f>
        <v>4430000</v>
      </c>
      <c r="F969" s="49"/>
      <c r="G969" s="124"/>
      <c r="H969" s="51">
        <f>+F934</f>
        <v>4570000</v>
      </c>
      <c r="I969" s="125">
        <f>+E934</f>
        <v>1453294</v>
      </c>
      <c r="J969" s="30">
        <f>+SUM(C969:G969)-(H969+I969)</f>
        <v>103032</v>
      </c>
      <c r="K969" s="143" t="b">
        <f>J969=I934</f>
        <v>1</v>
      </c>
    </row>
    <row r="970" spans="1:16">
      <c r="A970" s="43" t="s">
        <v>61</v>
      </c>
      <c r="B970" s="24"/>
      <c r="C970" s="35"/>
      <c r="D970" s="24"/>
      <c r="E970" s="24"/>
      <c r="F970" s="24"/>
      <c r="G970" s="24"/>
      <c r="H970" s="24"/>
      <c r="I970" s="24"/>
      <c r="J970" s="36"/>
      <c r="K970" s="142"/>
    </row>
    <row r="971" spans="1:16">
      <c r="A971" s="121" t="str">
        <f>+A969</f>
        <v>JUILLET</v>
      </c>
      <c r="B971" s="37" t="s">
        <v>154</v>
      </c>
      <c r="C971" s="124">
        <f>+C932</f>
        <v>4291693</v>
      </c>
      <c r="D971" s="131">
        <f>+G932</f>
        <v>0</v>
      </c>
      <c r="E971" s="49"/>
      <c r="F971" s="49"/>
      <c r="G971" s="49"/>
      <c r="H971" s="51">
        <f>+F932</f>
        <v>4100000</v>
      </c>
      <c r="I971" s="53">
        <f>+E932</f>
        <v>23345</v>
      </c>
      <c r="J971" s="30">
        <f>+SUM(C971:G971)-(H971+I971)</f>
        <v>168348</v>
      </c>
      <c r="K971" s="143" t="b">
        <f>+J971=I932</f>
        <v>1</v>
      </c>
    </row>
    <row r="972" spans="1:16">
      <c r="A972" s="121" t="str">
        <f t="shared" ref="A972" si="517">+A971</f>
        <v>JUILLET</v>
      </c>
      <c r="B972" s="37" t="s">
        <v>63</v>
      </c>
      <c r="C972" s="124">
        <f>+C933</f>
        <v>4852627</v>
      </c>
      <c r="D972" s="49">
        <f>+G933</f>
        <v>20402887</v>
      </c>
      <c r="E972" s="48"/>
      <c r="F972" s="48"/>
      <c r="G972" s="48"/>
      <c r="H972" s="32">
        <f>+F933</f>
        <v>0</v>
      </c>
      <c r="I972" s="50">
        <f>+E933</f>
        <v>3777704</v>
      </c>
      <c r="J972" s="30">
        <f>SUM(C972:G972)-(H972+I972)</f>
        <v>21477810</v>
      </c>
      <c r="K972" s="143" t="b">
        <f>+J972=I933</f>
        <v>1</v>
      </c>
    </row>
    <row r="973" spans="1:16" ht="15.75">
      <c r="C973" s="140">
        <f>SUM(C957:C972)</f>
        <v>11968765</v>
      </c>
      <c r="I973" s="139">
        <f>SUM(I957:I972)</f>
        <v>8845768</v>
      </c>
      <c r="J973" s="104">
        <f>+SUM(J957:J972)</f>
        <v>23525884</v>
      </c>
      <c r="K973" s="5" t="b">
        <f>J973=I946</f>
        <v>1</v>
      </c>
    </row>
    <row r="974" spans="1:16" ht="15.75">
      <c r="A974" s="157"/>
      <c r="B974" s="157"/>
      <c r="C974" s="158"/>
      <c r="D974" s="157"/>
      <c r="E974" s="157"/>
      <c r="F974" s="157"/>
      <c r="G974" s="157"/>
      <c r="H974" s="157"/>
      <c r="I974" s="159"/>
      <c r="J974" s="160"/>
      <c r="K974" s="157"/>
      <c r="L974" s="161"/>
      <c r="M974" s="161"/>
      <c r="N974" s="161"/>
      <c r="O974" s="161"/>
      <c r="P974" s="157"/>
    </row>
    <row r="977" spans="1:15" ht="15.75">
      <c r="A977" s="6" t="s">
        <v>35</v>
      </c>
      <c r="B977" s="6" t="s">
        <v>1</v>
      </c>
      <c r="C977" s="6">
        <v>44713</v>
      </c>
      <c r="D977" s="7" t="s">
        <v>36</v>
      </c>
      <c r="E977" s="7" t="s">
        <v>37</v>
      </c>
      <c r="F977" s="7" t="s">
        <v>38</v>
      </c>
      <c r="G977" s="7" t="s">
        <v>39</v>
      </c>
      <c r="H977" s="6">
        <v>44742</v>
      </c>
      <c r="I977" s="7" t="s">
        <v>40</v>
      </c>
      <c r="K977" s="45"/>
      <c r="L977" s="45" t="s">
        <v>41</v>
      </c>
      <c r="M977" s="45" t="s">
        <v>42</v>
      </c>
      <c r="N977" s="45" t="s">
        <v>43</v>
      </c>
      <c r="O977" s="45" t="s">
        <v>44</v>
      </c>
    </row>
    <row r="978" spans="1:15" ht="16.5">
      <c r="A978" s="58" t="str">
        <f>K978</f>
        <v>BCI</v>
      </c>
      <c r="B978" s="59" t="s">
        <v>45</v>
      </c>
      <c r="C978" s="61">
        <v>8575038</v>
      </c>
      <c r="D978" s="61">
        <f>+L978</f>
        <v>0</v>
      </c>
      <c r="E978" s="61">
        <f>+N978</f>
        <v>283345</v>
      </c>
      <c r="F978" s="61">
        <f>+M978</f>
        <v>4000000</v>
      </c>
      <c r="G978" s="61">
        <f t="shared" ref="G978:G988" si="518">+O978</f>
        <v>0</v>
      </c>
      <c r="H978" s="61">
        <v>4291693</v>
      </c>
      <c r="I978" s="61">
        <f>+C978+D978-E978-F978+G978</f>
        <v>4291693</v>
      </c>
      <c r="J978" s="9">
        <f>I978-H978</f>
        <v>0</v>
      </c>
      <c r="K978" s="45" t="s">
        <v>23</v>
      </c>
      <c r="L978" s="47">
        <v>0</v>
      </c>
      <c r="M978" s="47">
        <v>4000000</v>
      </c>
      <c r="N978" s="47">
        <v>283345</v>
      </c>
      <c r="O978" s="47">
        <v>0</v>
      </c>
    </row>
    <row r="979" spans="1:15" ht="16.5">
      <c r="A979" s="58" t="str">
        <f t="shared" ref="A979:A991" si="519">K979</f>
        <v>BCI-Sous Compte</v>
      </c>
      <c r="B979" s="59" t="s">
        <v>45</v>
      </c>
      <c r="C979" s="61">
        <v>12231533</v>
      </c>
      <c r="D979" s="61">
        <f t="shared" ref="D979:D991" si="520">+L979</f>
        <v>0</v>
      </c>
      <c r="E979" s="61">
        <f t="shared" ref="E979:E991" si="521">+N979</f>
        <v>5378906</v>
      </c>
      <c r="F979" s="61">
        <f t="shared" ref="F979:F991" si="522">+M979</f>
        <v>2000000</v>
      </c>
      <c r="G979" s="61">
        <f t="shared" si="518"/>
        <v>0</v>
      </c>
      <c r="H979" s="61">
        <v>4852627</v>
      </c>
      <c r="I979" s="61">
        <f>+C979+D979-E979-F979+G979</f>
        <v>4852627</v>
      </c>
      <c r="J979" s="9">
        <f t="shared" ref="J979:J985" si="523">I979-H979</f>
        <v>0</v>
      </c>
      <c r="K979" s="45" t="s">
        <v>146</v>
      </c>
      <c r="L979" s="47">
        <v>0</v>
      </c>
      <c r="M979" s="47">
        <v>2000000</v>
      </c>
      <c r="N979" s="47">
        <v>5378906</v>
      </c>
      <c r="O979" s="47">
        <v>0</v>
      </c>
    </row>
    <row r="980" spans="1:15" ht="16.5">
      <c r="A980" s="58" t="str">
        <f t="shared" si="519"/>
        <v>Caisse</v>
      </c>
      <c r="B980" s="59" t="s">
        <v>24</v>
      </c>
      <c r="C980" s="61">
        <v>1700406</v>
      </c>
      <c r="D980" s="61">
        <f t="shared" si="520"/>
        <v>6172450</v>
      </c>
      <c r="E980" s="61">
        <f t="shared" si="521"/>
        <v>2587130</v>
      </c>
      <c r="F980" s="61">
        <f t="shared" si="522"/>
        <v>3589400</v>
      </c>
      <c r="G980" s="61">
        <f t="shared" si="518"/>
        <v>0</v>
      </c>
      <c r="H980" s="61">
        <v>1696326</v>
      </c>
      <c r="I980" s="61">
        <f>+C980+D980-E980-F980+G980</f>
        <v>1696326</v>
      </c>
      <c r="J980" s="101">
        <f t="shared" si="523"/>
        <v>0</v>
      </c>
      <c r="K980" s="45" t="s">
        <v>24</v>
      </c>
      <c r="L980" s="47">
        <v>6172450</v>
      </c>
      <c r="M980" s="47">
        <v>3589400</v>
      </c>
      <c r="N980" s="47">
        <v>2587130</v>
      </c>
      <c r="O980" s="47">
        <v>0</v>
      </c>
    </row>
    <row r="981" spans="1:15" ht="16.5">
      <c r="A981" s="58" t="str">
        <f t="shared" si="519"/>
        <v>Crépin</v>
      </c>
      <c r="B981" s="59" t="s">
        <v>152</v>
      </c>
      <c r="C981" s="61">
        <v>15750</v>
      </c>
      <c r="D981" s="61">
        <f t="shared" si="520"/>
        <v>1223400</v>
      </c>
      <c r="E981" s="61">
        <f t="shared" si="521"/>
        <v>1184350</v>
      </c>
      <c r="F981" s="61">
        <f t="shared" si="522"/>
        <v>45000</v>
      </c>
      <c r="G981" s="61">
        <f t="shared" si="518"/>
        <v>0</v>
      </c>
      <c r="H981" s="61">
        <v>9800</v>
      </c>
      <c r="I981" s="61">
        <f>+C981+D981-E981-F981+G981</f>
        <v>9800</v>
      </c>
      <c r="J981" s="9">
        <f t="shared" si="523"/>
        <v>0</v>
      </c>
      <c r="K981" s="45" t="s">
        <v>46</v>
      </c>
      <c r="L981" s="47">
        <v>1223400</v>
      </c>
      <c r="M981" s="47">
        <v>45000</v>
      </c>
      <c r="N981" s="47">
        <v>1184350</v>
      </c>
      <c r="O981" s="47">
        <v>0</v>
      </c>
    </row>
    <row r="982" spans="1:15" ht="16.5">
      <c r="A982" s="58" t="str">
        <f t="shared" si="519"/>
        <v>Evariste</v>
      </c>
      <c r="B982" s="59" t="s">
        <v>153</v>
      </c>
      <c r="C982" s="61">
        <v>8795</v>
      </c>
      <c r="D982" s="61">
        <f t="shared" si="520"/>
        <v>248000</v>
      </c>
      <c r="E982" s="61">
        <f t="shared" si="521"/>
        <v>254500</v>
      </c>
      <c r="F982" s="61">
        <f t="shared" si="522"/>
        <v>0</v>
      </c>
      <c r="G982" s="61">
        <f t="shared" si="518"/>
        <v>0</v>
      </c>
      <c r="H982" s="61">
        <v>2295</v>
      </c>
      <c r="I982" s="61">
        <f t="shared" ref="I982" si="524">+C982+D982-E982-F982+G982</f>
        <v>2295</v>
      </c>
      <c r="J982" s="9">
        <f t="shared" si="523"/>
        <v>0</v>
      </c>
      <c r="K982" s="45" t="s">
        <v>30</v>
      </c>
      <c r="L982" s="47">
        <v>248000</v>
      </c>
      <c r="M982" s="47">
        <v>0</v>
      </c>
      <c r="N982" s="47">
        <v>254500</v>
      </c>
      <c r="O982" s="47">
        <v>0</v>
      </c>
    </row>
    <row r="983" spans="1:15" ht="16.5">
      <c r="A983" s="58" t="str">
        <f t="shared" si="519"/>
        <v>I55S</v>
      </c>
      <c r="B983" s="115" t="s">
        <v>4</v>
      </c>
      <c r="C983" s="117">
        <v>233614</v>
      </c>
      <c r="D983" s="117">
        <f t="shared" si="520"/>
        <v>0</v>
      </c>
      <c r="E983" s="117">
        <f t="shared" si="521"/>
        <v>0</v>
      </c>
      <c r="F983" s="117">
        <f t="shared" si="522"/>
        <v>0</v>
      </c>
      <c r="G983" s="117">
        <f t="shared" si="518"/>
        <v>0</v>
      </c>
      <c r="H983" s="117">
        <v>233614</v>
      </c>
      <c r="I983" s="117">
        <f>+C983+D983-E983-F983+G983</f>
        <v>233614</v>
      </c>
      <c r="J983" s="9">
        <f t="shared" si="523"/>
        <v>0</v>
      </c>
      <c r="K983" s="45" t="s">
        <v>83</v>
      </c>
      <c r="L983" s="47">
        <v>0</v>
      </c>
      <c r="M983" s="47">
        <v>0</v>
      </c>
      <c r="N983" s="47">
        <v>0</v>
      </c>
      <c r="O983" s="47">
        <v>0</v>
      </c>
    </row>
    <row r="984" spans="1:15" ht="16.5">
      <c r="A984" s="58" t="str">
        <f t="shared" si="519"/>
        <v>I73X</v>
      </c>
      <c r="B984" s="115" t="s">
        <v>4</v>
      </c>
      <c r="C984" s="117">
        <v>249769</v>
      </c>
      <c r="D984" s="117">
        <f t="shared" si="520"/>
        <v>0</v>
      </c>
      <c r="E984" s="117">
        <f t="shared" si="521"/>
        <v>0</v>
      </c>
      <c r="F984" s="117">
        <f t="shared" si="522"/>
        <v>0</v>
      </c>
      <c r="G984" s="117">
        <f t="shared" si="518"/>
        <v>0</v>
      </c>
      <c r="H984" s="117">
        <v>249769</v>
      </c>
      <c r="I984" s="117">
        <f t="shared" ref="I984:I987" si="525">+C984+D984-E984-F984+G984</f>
        <v>249769</v>
      </c>
      <c r="J984" s="9">
        <f t="shared" si="523"/>
        <v>0</v>
      </c>
      <c r="K984" s="45" t="s">
        <v>82</v>
      </c>
      <c r="L984" s="47">
        <v>0</v>
      </c>
      <c r="M984" s="47">
        <v>0</v>
      </c>
      <c r="N984" s="47">
        <v>0</v>
      </c>
      <c r="O984" s="47">
        <v>0</v>
      </c>
    </row>
    <row r="985" spans="1:15" ht="16.5">
      <c r="A985" s="58" t="str">
        <f t="shared" si="519"/>
        <v>Grace</v>
      </c>
      <c r="B985" s="97" t="s">
        <v>2</v>
      </c>
      <c r="C985" s="61">
        <v>14700</v>
      </c>
      <c r="D985" s="61">
        <f t="shared" si="520"/>
        <v>994000</v>
      </c>
      <c r="E985" s="61">
        <f t="shared" si="521"/>
        <v>220100</v>
      </c>
      <c r="F985" s="61">
        <f t="shared" si="522"/>
        <v>760000</v>
      </c>
      <c r="G985" s="61">
        <f t="shared" si="518"/>
        <v>0</v>
      </c>
      <c r="H985" s="61">
        <v>28600</v>
      </c>
      <c r="I985" s="61">
        <f t="shared" si="525"/>
        <v>28600</v>
      </c>
      <c r="J985" s="9">
        <f t="shared" si="523"/>
        <v>0</v>
      </c>
      <c r="K985" s="45" t="s">
        <v>141</v>
      </c>
      <c r="L985" s="47">
        <v>994000</v>
      </c>
      <c r="M985" s="47">
        <v>760000</v>
      </c>
      <c r="N985" s="47">
        <v>220100</v>
      </c>
      <c r="O985" s="47">
        <v>0</v>
      </c>
    </row>
    <row r="986" spans="1:15" ht="16.5">
      <c r="A986" s="58" t="str">
        <f t="shared" si="519"/>
        <v>Hurielle</v>
      </c>
      <c r="B986" s="59" t="s">
        <v>152</v>
      </c>
      <c r="C986" s="61">
        <v>46950</v>
      </c>
      <c r="D986" s="61">
        <f t="shared" si="520"/>
        <v>254000</v>
      </c>
      <c r="E986" s="61">
        <f t="shared" si="521"/>
        <v>245500</v>
      </c>
      <c r="F986" s="61">
        <f t="shared" si="522"/>
        <v>37450</v>
      </c>
      <c r="G986" s="61">
        <f t="shared" si="518"/>
        <v>0</v>
      </c>
      <c r="H986" s="61">
        <v>18000</v>
      </c>
      <c r="I986" s="61">
        <f t="shared" si="525"/>
        <v>18000</v>
      </c>
      <c r="J986" s="9">
        <f>I986-H986</f>
        <v>0</v>
      </c>
      <c r="K986" s="45" t="s">
        <v>195</v>
      </c>
      <c r="L986" s="47">
        <v>254000</v>
      </c>
      <c r="M986" s="47">
        <v>37450</v>
      </c>
      <c r="N986" s="47">
        <v>245500</v>
      </c>
      <c r="O986" s="47">
        <v>0</v>
      </c>
    </row>
    <row r="987" spans="1:15" ht="16.5">
      <c r="A987" s="58" t="str">
        <f t="shared" si="519"/>
        <v>I23C</v>
      </c>
      <c r="B987" s="97" t="s">
        <v>4</v>
      </c>
      <c r="C987" s="61">
        <v>112050</v>
      </c>
      <c r="D987" s="61">
        <f t="shared" si="520"/>
        <v>584000</v>
      </c>
      <c r="E987" s="61">
        <f t="shared" si="521"/>
        <v>434000</v>
      </c>
      <c r="F987" s="61">
        <f t="shared" si="522"/>
        <v>0</v>
      </c>
      <c r="G987" s="61">
        <f t="shared" si="518"/>
        <v>0</v>
      </c>
      <c r="H987" s="61">
        <v>262050</v>
      </c>
      <c r="I987" s="61">
        <f t="shared" si="525"/>
        <v>262050</v>
      </c>
      <c r="J987" s="9">
        <f t="shared" ref="J987:J988" si="526">I987-H987</f>
        <v>0</v>
      </c>
      <c r="K987" s="45" t="s">
        <v>29</v>
      </c>
      <c r="L987" s="47">
        <v>584000</v>
      </c>
      <c r="M987" s="47">
        <v>0</v>
      </c>
      <c r="N987" s="47">
        <v>434000</v>
      </c>
      <c r="O987" s="47">
        <v>0</v>
      </c>
    </row>
    <row r="988" spans="1:15" ht="16.5">
      <c r="A988" s="58" t="str">
        <f t="shared" si="519"/>
        <v>Merveille</v>
      </c>
      <c r="B988" s="59" t="s">
        <v>2</v>
      </c>
      <c r="C988" s="61">
        <v>2900</v>
      </c>
      <c r="D988" s="61">
        <f t="shared" si="520"/>
        <v>40000</v>
      </c>
      <c r="E988" s="61">
        <f t="shared" si="521"/>
        <v>31000</v>
      </c>
      <c r="F988" s="61">
        <f t="shared" si="522"/>
        <v>0</v>
      </c>
      <c r="G988" s="61">
        <f t="shared" si="518"/>
        <v>0</v>
      </c>
      <c r="H988" s="61">
        <v>11900</v>
      </c>
      <c r="I988" s="61">
        <f>+C988+D988-E988-F988+G988</f>
        <v>11900</v>
      </c>
      <c r="J988" s="9">
        <f t="shared" si="526"/>
        <v>0</v>
      </c>
      <c r="K988" s="45" t="s">
        <v>92</v>
      </c>
      <c r="L988" s="47">
        <v>40000</v>
      </c>
      <c r="M988" s="47">
        <v>0</v>
      </c>
      <c r="N988" s="47">
        <v>31000</v>
      </c>
      <c r="O988" s="47">
        <v>0</v>
      </c>
    </row>
    <row r="989" spans="1:15" ht="16.5">
      <c r="A989" s="58" t="str">
        <f t="shared" si="519"/>
        <v>P29</v>
      </c>
      <c r="B989" s="59" t="s">
        <v>4</v>
      </c>
      <c r="C989" s="61">
        <v>140700</v>
      </c>
      <c r="D989" s="61">
        <f t="shared" si="520"/>
        <v>638000</v>
      </c>
      <c r="E989" s="61">
        <f t="shared" si="521"/>
        <v>507650</v>
      </c>
      <c r="F989" s="61">
        <f t="shared" si="522"/>
        <v>50000</v>
      </c>
      <c r="G989" s="61">
        <f>+O989</f>
        <v>0</v>
      </c>
      <c r="H989" s="61">
        <v>221050</v>
      </c>
      <c r="I989" s="61">
        <f>+C989+D989-E989-F989+G989</f>
        <v>221050</v>
      </c>
      <c r="J989" s="9">
        <f>I989-H989</f>
        <v>0</v>
      </c>
      <c r="K989" s="45" t="s">
        <v>28</v>
      </c>
      <c r="L989" s="47">
        <v>638000</v>
      </c>
      <c r="M989" s="47">
        <v>50000</v>
      </c>
      <c r="N989" s="47">
        <v>507650</v>
      </c>
      <c r="O989" s="47">
        <v>0</v>
      </c>
    </row>
    <row r="990" spans="1:15" ht="16.5">
      <c r="A990" s="58" t="str">
        <f t="shared" si="519"/>
        <v>Tiffany</v>
      </c>
      <c r="B990" s="59" t="s">
        <v>2</v>
      </c>
      <c r="C990" s="61">
        <v>2241</v>
      </c>
      <c r="D990" s="61">
        <f t="shared" si="520"/>
        <v>0</v>
      </c>
      <c r="E990" s="61">
        <f t="shared" si="521"/>
        <v>6200</v>
      </c>
      <c r="F990" s="61">
        <f t="shared" si="522"/>
        <v>0</v>
      </c>
      <c r="G990" s="61">
        <f t="shared" ref="G990:G991" si="527">+O990</f>
        <v>0</v>
      </c>
      <c r="H990" s="61">
        <v>-3959</v>
      </c>
      <c r="I990" s="61">
        <f t="shared" ref="I990" si="528">+C990+D990-E990-F990+G990</f>
        <v>-3959</v>
      </c>
      <c r="J990" s="9">
        <f t="shared" ref="J990" si="529">I990-H990</f>
        <v>0</v>
      </c>
      <c r="K990" s="45" t="s">
        <v>111</v>
      </c>
      <c r="L990" s="47">
        <v>0</v>
      </c>
      <c r="M990" s="47">
        <v>0</v>
      </c>
      <c r="N990" s="47">
        <v>6200</v>
      </c>
      <c r="O990" s="47">
        <v>0</v>
      </c>
    </row>
    <row r="991" spans="1:15" ht="16.5">
      <c r="A991" s="58" t="str">
        <f t="shared" si="519"/>
        <v>Yan</v>
      </c>
      <c r="B991" s="59" t="s">
        <v>152</v>
      </c>
      <c r="C991" s="61">
        <v>10500</v>
      </c>
      <c r="D991" s="61">
        <f t="shared" si="520"/>
        <v>368000</v>
      </c>
      <c r="E991" s="61">
        <f t="shared" si="521"/>
        <v>243500</v>
      </c>
      <c r="F991" s="61">
        <f t="shared" si="522"/>
        <v>40000</v>
      </c>
      <c r="G991" s="61">
        <f t="shared" si="527"/>
        <v>0</v>
      </c>
      <c r="H991" s="61">
        <v>95000</v>
      </c>
      <c r="I991" s="61">
        <f>+C991+D991-E991-F991+G991</f>
        <v>95000</v>
      </c>
      <c r="J991" s="9">
        <f>I991-H991</f>
        <v>0</v>
      </c>
      <c r="K991" s="45" t="s">
        <v>210</v>
      </c>
      <c r="L991" s="47">
        <v>368000</v>
      </c>
      <c r="M991" s="47">
        <v>40000</v>
      </c>
      <c r="N991" s="47">
        <v>243500</v>
      </c>
      <c r="O991" s="47">
        <v>0</v>
      </c>
    </row>
    <row r="992" spans="1:15" ht="16.5">
      <c r="A992" s="10" t="s">
        <v>49</v>
      </c>
      <c r="B992" s="11"/>
      <c r="C992" s="12">
        <f t="shared" ref="C992:I992" si="530">SUM(C978:C991)</f>
        <v>23344946</v>
      </c>
      <c r="D992" s="57">
        <f t="shared" si="530"/>
        <v>10521850</v>
      </c>
      <c r="E992" s="57">
        <f t="shared" si="530"/>
        <v>11376181</v>
      </c>
      <c r="F992" s="57">
        <f t="shared" si="530"/>
        <v>10521850</v>
      </c>
      <c r="G992" s="57">
        <f t="shared" si="530"/>
        <v>0</v>
      </c>
      <c r="H992" s="57">
        <f t="shared" si="530"/>
        <v>11968765</v>
      </c>
      <c r="I992" s="57">
        <f t="shared" si="530"/>
        <v>11968765</v>
      </c>
      <c r="J992" s="9">
        <f>I992-H992</f>
        <v>0</v>
      </c>
      <c r="K992" s="3"/>
      <c r="L992" s="47">
        <f>+SUM(L978:L991)</f>
        <v>10521850</v>
      </c>
      <c r="M992" s="47">
        <f>+SUM(M978:M991)</f>
        <v>10521850</v>
      </c>
      <c r="N992" s="47">
        <f>+SUM(N978:N991)</f>
        <v>11376181</v>
      </c>
      <c r="O992" s="47">
        <f>+SUM(O978:O990)</f>
        <v>0</v>
      </c>
    </row>
    <row r="993" spans="1:15" ht="16.5">
      <c r="A993" s="10"/>
      <c r="B993" s="11"/>
      <c r="C993" s="12"/>
      <c r="D993" s="13"/>
      <c r="E993" s="12"/>
      <c r="F993" s="13"/>
      <c r="G993" s="12"/>
      <c r="H993" s="12"/>
      <c r="I993" s="133" t="b">
        <f>I992=D995</f>
        <v>1</v>
      </c>
      <c r="L993" s="5"/>
      <c r="M993" s="5"/>
      <c r="N993" s="5"/>
      <c r="O993" s="5"/>
    </row>
    <row r="994" spans="1:15" ht="16.5">
      <c r="A994" s="10" t="s">
        <v>214</v>
      </c>
      <c r="B994" s="11" t="s">
        <v>215</v>
      </c>
      <c r="C994" s="12" t="s">
        <v>216</v>
      </c>
      <c r="D994" s="12" t="s">
        <v>218</v>
      </c>
      <c r="E994" s="12" t="s">
        <v>50</v>
      </c>
      <c r="F994" s="12"/>
      <c r="G994" s="12">
        <f>+D992-F992</f>
        <v>0</v>
      </c>
      <c r="H994" s="12"/>
      <c r="I994" s="12"/>
    </row>
    <row r="995" spans="1:15" ht="16.5">
      <c r="A995" s="14">
        <f>C992</f>
        <v>23344946</v>
      </c>
      <c r="B995" s="15">
        <f>G992</f>
        <v>0</v>
      </c>
      <c r="C995" s="12">
        <f>E992</f>
        <v>11376181</v>
      </c>
      <c r="D995" s="12">
        <f>A995+B995-C995</f>
        <v>11968765</v>
      </c>
      <c r="E995" s="13">
        <f>I992-D995</f>
        <v>0</v>
      </c>
      <c r="F995" s="12"/>
      <c r="G995" s="12"/>
      <c r="H995" s="12"/>
      <c r="I995" s="12"/>
    </row>
    <row r="996" spans="1:15" ht="16.5">
      <c r="A996" s="14"/>
      <c r="B996" s="15"/>
      <c r="C996" s="12"/>
      <c r="D996" s="12"/>
      <c r="E996" s="13"/>
      <c r="F996" s="12"/>
      <c r="G996" s="12"/>
      <c r="H996" s="12"/>
      <c r="I996" s="12"/>
    </row>
    <row r="997" spans="1:15">
      <c r="A997" s="16" t="s">
        <v>51</v>
      </c>
      <c r="B997" s="16"/>
      <c r="C997" s="16"/>
      <c r="D997" s="17"/>
      <c r="E997" s="17"/>
      <c r="F997" s="17"/>
      <c r="G997" s="17"/>
      <c r="H997" s="17"/>
      <c r="I997" s="17"/>
    </row>
    <row r="998" spans="1:15">
      <c r="A998" s="18" t="s">
        <v>217</v>
      </c>
      <c r="B998" s="18"/>
      <c r="C998" s="18"/>
      <c r="D998" s="18"/>
      <c r="E998" s="18"/>
      <c r="F998" s="18"/>
      <c r="G998" s="18"/>
      <c r="H998" s="18"/>
      <c r="I998" s="18"/>
      <c r="J998" s="18"/>
    </row>
    <row r="999" spans="1:15">
      <c r="A999" s="19"/>
      <c r="B999" s="17"/>
      <c r="C999" s="20"/>
      <c r="D999" s="20"/>
      <c r="E999" s="20"/>
      <c r="F999" s="20"/>
      <c r="G999" s="20"/>
      <c r="H999" s="17"/>
      <c r="I999" s="17"/>
    </row>
    <row r="1000" spans="1:15">
      <c r="A1000" s="166" t="s">
        <v>52</v>
      </c>
      <c r="B1000" s="168" t="s">
        <v>53</v>
      </c>
      <c r="C1000" s="170" t="s">
        <v>219</v>
      </c>
      <c r="D1000" s="171" t="s">
        <v>54</v>
      </c>
      <c r="E1000" s="172"/>
      <c r="F1000" s="172"/>
      <c r="G1000" s="173"/>
      <c r="H1000" s="174" t="s">
        <v>55</v>
      </c>
      <c r="I1000" s="162" t="s">
        <v>56</v>
      </c>
      <c r="J1000" s="17"/>
    </row>
    <row r="1001" spans="1:15" ht="25.5">
      <c r="A1001" s="167"/>
      <c r="B1001" s="169"/>
      <c r="C1001" s="22"/>
      <c r="D1001" s="21" t="s">
        <v>23</v>
      </c>
      <c r="E1001" s="21" t="s">
        <v>24</v>
      </c>
      <c r="F1001" s="22" t="s">
        <v>121</v>
      </c>
      <c r="G1001" s="21" t="s">
        <v>57</v>
      </c>
      <c r="H1001" s="175"/>
      <c r="I1001" s="163"/>
      <c r="J1001" s="164" t="s">
        <v>220</v>
      </c>
      <c r="K1001" s="142"/>
    </row>
    <row r="1002" spans="1:15">
      <c r="A1002" s="23"/>
      <c r="B1002" s="24" t="s">
        <v>58</v>
      </c>
      <c r="C1002" s="25"/>
      <c r="D1002" s="25"/>
      <c r="E1002" s="25"/>
      <c r="F1002" s="25"/>
      <c r="G1002" s="25"/>
      <c r="H1002" s="25"/>
      <c r="I1002" s="26"/>
      <c r="J1002" s="165"/>
      <c r="K1002" s="142"/>
    </row>
    <row r="1003" spans="1:15">
      <c r="A1003" s="121" t="s">
        <v>133</v>
      </c>
      <c r="B1003" s="126" t="s">
        <v>46</v>
      </c>
      <c r="C1003" s="32">
        <f>+C981</f>
        <v>15750</v>
      </c>
      <c r="D1003" s="31"/>
      <c r="E1003" s="32">
        <f t="shared" ref="E1003:E1011" si="531">+D981</f>
        <v>1223400</v>
      </c>
      <c r="F1003" s="32"/>
      <c r="G1003" s="32"/>
      <c r="H1003" s="55">
        <f t="shared" ref="H1003:H1011" si="532">+F981</f>
        <v>45000</v>
      </c>
      <c r="I1003" s="32">
        <f t="shared" ref="I1003:I1011" si="533">+E981</f>
        <v>1184350</v>
      </c>
      <c r="J1003" s="30">
        <f t="shared" ref="J1003:J1004" si="534">+SUM(C1003:G1003)-(H1003+I1003)</f>
        <v>9800</v>
      </c>
      <c r="K1003" s="143" t="b">
        <f t="shared" ref="K1003:K1013" si="535">J1003=I981</f>
        <v>1</v>
      </c>
    </row>
    <row r="1004" spans="1:15">
      <c r="A1004" s="121" t="str">
        <f>+A1003</f>
        <v>JUIN</v>
      </c>
      <c r="B1004" s="126" t="s">
        <v>30</v>
      </c>
      <c r="C1004" s="32">
        <f>+C982</f>
        <v>8795</v>
      </c>
      <c r="D1004" s="31"/>
      <c r="E1004" s="32">
        <f t="shared" si="531"/>
        <v>248000</v>
      </c>
      <c r="F1004" s="32"/>
      <c r="G1004" s="32"/>
      <c r="H1004" s="55">
        <f t="shared" si="532"/>
        <v>0</v>
      </c>
      <c r="I1004" s="32">
        <f t="shared" si="533"/>
        <v>254500</v>
      </c>
      <c r="J1004" s="100">
        <f t="shared" si="534"/>
        <v>2295</v>
      </c>
      <c r="K1004" s="143" t="b">
        <f t="shared" si="535"/>
        <v>1</v>
      </c>
    </row>
    <row r="1005" spans="1:15">
      <c r="A1005" s="121" t="str">
        <f t="shared" ref="A1005:A1006" si="536">+A1004</f>
        <v>JUIN</v>
      </c>
      <c r="B1005" s="128" t="s">
        <v>83</v>
      </c>
      <c r="C1005" s="119">
        <f>+C983</f>
        <v>233614</v>
      </c>
      <c r="D1005" s="122"/>
      <c r="E1005" s="119">
        <f t="shared" si="531"/>
        <v>0</v>
      </c>
      <c r="F1005" s="136"/>
      <c r="G1005" s="136"/>
      <c r="H1005" s="154">
        <f t="shared" si="532"/>
        <v>0</v>
      </c>
      <c r="I1005" s="119">
        <f t="shared" si="533"/>
        <v>0</v>
      </c>
      <c r="J1005" s="120">
        <f>+SUM(C1005:G1005)-(H1005+I1005)</f>
        <v>233614</v>
      </c>
      <c r="K1005" s="143" t="b">
        <f t="shared" si="535"/>
        <v>1</v>
      </c>
    </row>
    <row r="1006" spans="1:15">
      <c r="A1006" s="121" t="str">
        <f t="shared" si="536"/>
        <v>JUIN</v>
      </c>
      <c r="B1006" s="128" t="s">
        <v>82</v>
      </c>
      <c r="C1006" s="119">
        <f>+C984</f>
        <v>249769</v>
      </c>
      <c r="D1006" s="122"/>
      <c r="E1006" s="119">
        <f t="shared" si="531"/>
        <v>0</v>
      </c>
      <c r="F1006" s="136"/>
      <c r="G1006" s="136"/>
      <c r="H1006" s="154">
        <f t="shared" si="532"/>
        <v>0</v>
      </c>
      <c r="I1006" s="119">
        <f t="shared" si="533"/>
        <v>0</v>
      </c>
      <c r="J1006" s="120">
        <f t="shared" ref="J1006:J1013" si="537">+SUM(C1006:G1006)-(H1006+I1006)</f>
        <v>249769</v>
      </c>
      <c r="K1006" s="143" t="b">
        <f t="shared" si="535"/>
        <v>1</v>
      </c>
    </row>
    <row r="1007" spans="1:15">
      <c r="A1007" s="121" t="str">
        <f t="shared" ref="A1007:A1009" si="538">+A1006</f>
        <v>JUIN</v>
      </c>
      <c r="B1007" s="126" t="s">
        <v>141</v>
      </c>
      <c r="C1007" s="32">
        <f>+C985</f>
        <v>14700</v>
      </c>
      <c r="D1007" s="31"/>
      <c r="E1007" s="32">
        <f t="shared" si="531"/>
        <v>994000</v>
      </c>
      <c r="F1007" s="32"/>
      <c r="G1007" s="103"/>
      <c r="H1007" s="55">
        <f t="shared" si="532"/>
        <v>760000</v>
      </c>
      <c r="I1007" s="32">
        <f t="shared" si="533"/>
        <v>220100</v>
      </c>
      <c r="J1007" s="30">
        <f t="shared" si="537"/>
        <v>28600</v>
      </c>
      <c r="K1007" s="143" t="b">
        <f t="shared" si="535"/>
        <v>1</v>
      </c>
    </row>
    <row r="1008" spans="1:15">
      <c r="A1008" s="121" t="str">
        <f t="shared" si="538"/>
        <v>JUIN</v>
      </c>
      <c r="B1008" s="126" t="s">
        <v>195</v>
      </c>
      <c r="C1008" s="32">
        <f t="shared" ref="C1008:C1011" si="539">+C986</f>
        <v>46950</v>
      </c>
      <c r="D1008" s="31"/>
      <c r="E1008" s="32">
        <f t="shared" si="531"/>
        <v>254000</v>
      </c>
      <c r="F1008" s="32"/>
      <c r="G1008" s="103"/>
      <c r="H1008" s="55">
        <f t="shared" si="532"/>
        <v>37450</v>
      </c>
      <c r="I1008" s="32">
        <f t="shared" si="533"/>
        <v>245500</v>
      </c>
      <c r="J1008" s="30">
        <f t="shared" si="537"/>
        <v>18000</v>
      </c>
      <c r="K1008" s="143" t="b">
        <f t="shared" si="535"/>
        <v>1</v>
      </c>
    </row>
    <row r="1009" spans="1:16">
      <c r="A1009" s="121" t="str">
        <f t="shared" si="538"/>
        <v>JUIN</v>
      </c>
      <c r="B1009" s="126" t="s">
        <v>29</v>
      </c>
      <c r="C1009" s="32">
        <f t="shared" si="539"/>
        <v>112050</v>
      </c>
      <c r="D1009" s="31"/>
      <c r="E1009" s="32">
        <f t="shared" si="531"/>
        <v>584000</v>
      </c>
      <c r="F1009" s="32"/>
      <c r="G1009" s="103"/>
      <c r="H1009" s="55">
        <f t="shared" si="532"/>
        <v>0</v>
      </c>
      <c r="I1009" s="32">
        <f t="shared" si="533"/>
        <v>434000</v>
      </c>
      <c r="J1009" s="30">
        <f t="shared" si="537"/>
        <v>262050</v>
      </c>
      <c r="K1009" s="143" t="b">
        <f t="shared" si="535"/>
        <v>1</v>
      </c>
    </row>
    <row r="1010" spans="1:16">
      <c r="A1010" s="121" t="str">
        <f>+A1008</f>
        <v>JUIN</v>
      </c>
      <c r="B1010" s="126" t="s">
        <v>92</v>
      </c>
      <c r="C1010" s="32">
        <f t="shared" si="539"/>
        <v>2900</v>
      </c>
      <c r="D1010" s="31"/>
      <c r="E1010" s="32">
        <f t="shared" si="531"/>
        <v>40000</v>
      </c>
      <c r="F1010" s="32"/>
      <c r="G1010" s="103"/>
      <c r="H1010" s="55">
        <f t="shared" si="532"/>
        <v>0</v>
      </c>
      <c r="I1010" s="32">
        <f t="shared" si="533"/>
        <v>31000</v>
      </c>
      <c r="J1010" s="30">
        <f t="shared" si="537"/>
        <v>11900</v>
      </c>
      <c r="K1010" s="143" t="b">
        <f t="shared" si="535"/>
        <v>1</v>
      </c>
    </row>
    <row r="1011" spans="1:16">
      <c r="A1011" s="121" t="str">
        <f>+A1009</f>
        <v>JUIN</v>
      </c>
      <c r="B1011" s="126" t="s">
        <v>28</v>
      </c>
      <c r="C1011" s="32">
        <f t="shared" si="539"/>
        <v>140700</v>
      </c>
      <c r="D1011" s="31"/>
      <c r="E1011" s="32">
        <f t="shared" si="531"/>
        <v>638000</v>
      </c>
      <c r="F1011" s="32"/>
      <c r="G1011" s="103"/>
      <c r="H1011" s="55">
        <f t="shared" si="532"/>
        <v>50000</v>
      </c>
      <c r="I1011" s="32">
        <f t="shared" si="533"/>
        <v>507650</v>
      </c>
      <c r="J1011" s="30">
        <f t="shared" si="537"/>
        <v>221050</v>
      </c>
      <c r="K1011" s="143" t="b">
        <f t="shared" si="535"/>
        <v>1</v>
      </c>
    </row>
    <row r="1012" spans="1:16">
      <c r="A1012" s="121" t="str">
        <f>+A1010</f>
        <v>JUIN</v>
      </c>
      <c r="B1012" s="127" t="s">
        <v>111</v>
      </c>
      <c r="C1012" s="32">
        <f t="shared" ref="C1012:C1013" si="540">+C990</f>
        <v>2241</v>
      </c>
      <c r="D1012" s="118"/>
      <c r="E1012" s="32">
        <f t="shared" ref="E1012:E1013" si="541">+D990</f>
        <v>0</v>
      </c>
      <c r="F1012" s="51"/>
      <c r="G1012" s="137"/>
      <c r="H1012" s="55">
        <f t="shared" ref="H1012:H1013" si="542">+F990</f>
        <v>0</v>
      </c>
      <c r="I1012" s="32">
        <f t="shared" ref="I1012:I1013" si="543">+E990</f>
        <v>6200</v>
      </c>
      <c r="J1012" s="30">
        <f t="shared" si="537"/>
        <v>-3959</v>
      </c>
      <c r="K1012" s="143" t="b">
        <f t="shared" si="535"/>
        <v>1</v>
      </c>
    </row>
    <row r="1013" spans="1:16">
      <c r="A1013" s="121" t="str">
        <f>+A1011</f>
        <v>JUIN</v>
      </c>
      <c r="B1013" s="127" t="s">
        <v>210</v>
      </c>
      <c r="C1013" s="32">
        <f t="shared" si="540"/>
        <v>10500</v>
      </c>
      <c r="D1013" s="118"/>
      <c r="E1013" s="32">
        <f t="shared" si="541"/>
        <v>368000</v>
      </c>
      <c r="F1013" s="51"/>
      <c r="G1013" s="137"/>
      <c r="H1013" s="55">
        <f t="shared" si="542"/>
        <v>40000</v>
      </c>
      <c r="I1013" s="32">
        <f t="shared" si="543"/>
        <v>243500</v>
      </c>
      <c r="J1013" s="30">
        <f t="shared" si="537"/>
        <v>95000</v>
      </c>
      <c r="K1013" s="143" t="b">
        <f t="shared" si="535"/>
        <v>1</v>
      </c>
    </row>
    <row r="1014" spans="1:16">
      <c r="A1014" s="34" t="s">
        <v>59</v>
      </c>
      <c r="B1014" s="35"/>
      <c r="C1014" s="35"/>
      <c r="D1014" s="35"/>
      <c r="E1014" s="35"/>
      <c r="F1014" s="35"/>
      <c r="G1014" s="35"/>
      <c r="H1014" s="35"/>
      <c r="I1014" s="35"/>
      <c r="J1014" s="36"/>
      <c r="K1014" s="142"/>
    </row>
    <row r="1015" spans="1:16">
      <c r="A1015" s="121" t="str">
        <f>+A1013</f>
        <v>JUIN</v>
      </c>
      <c r="B1015" s="37" t="s">
        <v>60</v>
      </c>
      <c r="C1015" s="38">
        <f>+C980</f>
        <v>1700406</v>
      </c>
      <c r="D1015" s="49"/>
      <c r="E1015" s="49">
        <f>D980</f>
        <v>6172450</v>
      </c>
      <c r="F1015" s="49"/>
      <c r="G1015" s="124"/>
      <c r="H1015" s="51">
        <f>+F980</f>
        <v>3589400</v>
      </c>
      <c r="I1015" s="125">
        <f>+E980</f>
        <v>2587130</v>
      </c>
      <c r="J1015" s="30">
        <f>+SUM(C1015:G1015)-(H1015+I1015)</f>
        <v>1696326</v>
      </c>
      <c r="K1015" s="143" t="b">
        <f>J1015=I980</f>
        <v>1</v>
      </c>
    </row>
    <row r="1016" spans="1:16">
      <c r="A1016" s="43" t="s">
        <v>61</v>
      </c>
      <c r="B1016" s="24"/>
      <c r="C1016" s="35"/>
      <c r="D1016" s="24"/>
      <c r="E1016" s="24"/>
      <c r="F1016" s="24"/>
      <c r="G1016" s="24"/>
      <c r="H1016" s="24"/>
      <c r="I1016" s="24"/>
      <c r="J1016" s="36"/>
      <c r="K1016" s="142"/>
    </row>
    <row r="1017" spans="1:16">
      <c r="A1017" s="121" t="str">
        <f>+A1015</f>
        <v>JUIN</v>
      </c>
      <c r="B1017" s="37" t="s">
        <v>154</v>
      </c>
      <c r="C1017" s="124">
        <f>+C978</f>
        <v>8575038</v>
      </c>
      <c r="D1017" s="131">
        <f>+G978</f>
        <v>0</v>
      </c>
      <c r="E1017" s="49"/>
      <c r="F1017" s="49"/>
      <c r="G1017" s="49"/>
      <c r="H1017" s="51">
        <f>+F978</f>
        <v>4000000</v>
      </c>
      <c r="I1017" s="53">
        <f>+E978</f>
        <v>283345</v>
      </c>
      <c r="J1017" s="30">
        <f>+SUM(C1017:G1017)-(H1017+I1017)</f>
        <v>4291693</v>
      </c>
      <c r="K1017" s="143" t="b">
        <f>+J1017=I978</f>
        <v>1</v>
      </c>
    </row>
    <row r="1018" spans="1:16">
      <c r="A1018" s="121" t="str">
        <f t="shared" ref="A1018" si="544">+A1017</f>
        <v>JUIN</v>
      </c>
      <c r="B1018" s="37" t="s">
        <v>63</v>
      </c>
      <c r="C1018" s="124">
        <f>+C979</f>
        <v>12231533</v>
      </c>
      <c r="D1018" s="49">
        <f>+G979</f>
        <v>0</v>
      </c>
      <c r="E1018" s="48"/>
      <c r="F1018" s="48"/>
      <c r="G1018" s="48"/>
      <c r="H1018" s="32">
        <f>+F979</f>
        <v>2000000</v>
      </c>
      <c r="I1018" s="50">
        <f>+E979</f>
        <v>5378906</v>
      </c>
      <c r="J1018" s="30">
        <f>SUM(C1018:G1018)-(H1018+I1018)</f>
        <v>4852627</v>
      </c>
      <c r="K1018" s="143" t="b">
        <f>+J1018=I979</f>
        <v>1</v>
      </c>
    </row>
    <row r="1019" spans="1:16" ht="15.75">
      <c r="C1019" s="140">
        <f>SUM(C1003:C1018)</f>
        <v>23344946</v>
      </c>
      <c r="I1019" s="139">
        <f>SUM(I1003:I1018)</f>
        <v>11376181</v>
      </c>
      <c r="J1019" s="104">
        <f>+SUM(J1003:J1018)</f>
        <v>11968765</v>
      </c>
      <c r="K1019" s="5" t="b">
        <f>J1019=I992</f>
        <v>1</v>
      </c>
    </row>
    <row r="1020" spans="1:16" ht="15.75">
      <c r="A1020" s="157"/>
      <c r="B1020" s="157"/>
      <c r="C1020" s="158"/>
      <c r="D1020" s="157"/>
      <c r="E1020" s="157"/>
      <c r="F1020" s="157"/>
      <c r="G1020" s="157"/>
      <c r="H1020" s="157"/>
      <c r="I1020" s="159"/>
      <c r="J1020" s="160"/>
      <c r="K1020" s="157"/>
      <c r="L1020" s="161"/>
      <c r="M1020" s="161"/>
      <c r="N1020" s="161"/>
      <c r="O1020" s="161"/>
      <c r="P1020" s="157"/>
    </row>
    <row r="1022" spans="1:16" ht="15.75">
      <c r="A1022" s="6" t="s">
        <v>35</v>
      </c>
      <c r="B1022" s="6" t="s">
        <v>1</v>
      </c>
      <c r="C1022" s="6">
        <v>44682</v>
      </c>
      <c r="D1022" s="7" t="s">
        <v>36</v>
      </c>
      <c r="E1022" s="7" t="s">
        <v>37</v>
      </c>
      <c r="F1022" s="7" t="s">
        <v>38</v>
      </c>
      <c r="G1022" s="7" t="s">
        <v>39</v>
      </c>
      <c r="H1022" s="6">
        <v>44712</v>
      </c>
      <c r="I1022" s="7" t="s">
        <v>40</v>
      </c>
      <c r="K1022" s="45"/>
      <c r="L1022" s="45" t="s">
        <v>41</v>
      </c>
      <c r="M1022" s="45" t="s">
        <v>42</v>
      </c>
      <c r="N1022" s="45" t="s">
        <v>43</v>
      </c>
      <c r="O1022" s="45" t="s">
        <v>44</v>
      </c>
    </row>
    <row r="1023" spans="1:16" ht="16.5">
      <c r="A1023" s="58" t="str">
        <f>K1023</f>
        <v>BCI</v>
      </c>
      <c r="B1023" s="59" t="s">
        <v>45</v>
      </c>
      <c r="C1023" s="61">
        <v>4154435</v>
      </c>
      <c r="D1023" s="61">
        <f>+L1023</f>
        <v>0</v>
      </c>
      <c r="E1023" s="61">
        <f>+N1023</f>
        <v>543345</v>
      </c>
      <c r="F1023" s="61">
        <f>+M1023</f>
        <v>7000000</v>
      </c>
      <c r="G1023" s="61">
        <f t="shared" ref="G1023:G1034" si="545">+O1023</f>
        <v>11963948</v>
      </c>
      <c r="H1023" s="61">
        <v>8575038</v>
      </c>
      <c r="I1023" s="61">
        <f>+C1023+D1023-E1023-F1023+G1023</f>
        <v>8575038</v>
      </c>
      <c r="J1023" s="9">
        <f>I1023-H1023</f>
        <v>0</v>
      </c>
      <c r="K1023" s="45" t="s">
        <v>23</v>
      </c>
      <c r="L1023" s="47">
        <v>0</v>
      </c>
      <c r="M1023" s="47">
        <v>7000000</v>
      </c>
      <c r="N1023" s="47">
        <v>543345</v>
      </c>
      <c r="O1023" s="47">
        <v>11963948</v>
      </c>
    </row>
    <row r="1024" spans="1:16" ht="16.5">
      <c r="A1024" s="58" t="str">
        <f t="shared" ref="A1024:A1037" si="546">K1024</f>
        <v>BCI-Sous Compte</v>
      </c>
      <c r="B1024" s="59" t="s">
        <v>45</v>
      </c>
      <c r="C1024" s="61">
        <v>16450956</v>
      </c>
      <c r="D1024" s="61">
        <f t="shared" ref="D1024:D1037" si="547">+L1024</f>
        <v>0</v>
      </c>
      <c r="E1024" s="61">
        <f t="shared" ref="E1024:E1037" si="548">+N1024</f>
        <v>4219423</v>
      </c>
      <c r="F1024" s="61">
        <f t="shared" ref="F1024:F1037" si="549">+M1024</f>
        <v>0</v>
      </c>
      <c r="G1024" s="61">
        <f t="shared" si="545"/>
        <v>0</v>
      </c>
      <c r="H1024" s="61">
        <v>12231533</v>
      </c>
      <c r="I1024" s="61">
        <f>+C1024+D1024-E1024-F1024+G1024</f>
        <v>12231533</v>
      </c>
      <c r="J1024" s="9">
        <f t="shared" ref="J1024:J1031" si="550">I1024-H1024</f>
        <v>0</v>
      </c>
      <c r="K1024" s="45" t="s">
        <v>146</v>
      </c>
      <c r="L1024" s="47">
        <v>0</v>
      </c>
      <c r="M1024" s="47">
        <v>0</v>
      </c>
      <c r="N1024" s="47">
        <v>4219423</v>
      </c>
      <c r="O1024" s="47">
        <v>0</v>
      </c>
    </row>
    <row r="1025" spans="1:15" ht="16.5">
      <c r="A1025" s="58" t="str">
        <f t="shared" si="546"/>
        <v>Caisse</v>
      </c>
      <c r="B1025" s="59" t="s">
        <v>24</v>
      </c>
      <c r="C1025" s="61">
        <v>963113</v>
      </c>
      <c r="D1025" s="61">
        <f t="shared" si="547"/>
        <v>7684335</v>
      </c>
      <c r="E1025" s="61">
        <f t="shared" si="548"/>
        <v>2033042</v>
      </c>
      <c r="F1025" s="61">
        <f t="shared" si="549"/>
        <v>4914000</v>
      </c>
      <c r="G1025" s="61">
        <f t="shared" si="545"/>
        <v>0</v>
      </c>
      <c r="H1025" s="61">
        <v>1700406</v>
      </c>
      <c r="I1025" s="61">
        <f>+C1025+D1025-E1025-F1025+G1025</f>
        <v>1700406</v>
      </c>
      <c r="J1025" s="101">
        <f t="shared" si="550"/>
        <v>0</v>
      </c>
      <c r="K1025" s="45" t="s">
        <v>24</v>
      </c>
      <c r="L1025" s="47">
        <v>7684335</v>
      </c>
      <c r="M1025" s="47">
        <v>4914000</v>
      </c>
      <c r="N1025" s="47">
        <v>2033042</v>
      </c>
      <c r="O1025" s="47">
        <v>0</v>
      </c>
    </row>
    <row r="1026" spans="1:15" ht="16.5">
      <c r="A1026" s="58" t="str">
        <f t="shared" si="546"/>
        <v>Crépin</v>
      </c>
      <c r="B1026" s="59" t="s">
        <v>152</v>
      </c>
      <c r="C1026" s="61">
        <v>21850</v>
      </c>
      <c r="D1026" s="61">
        <f t="shared" si="547"/>
        <v>1282000</v>
      </c>
      <c r="E1026" s="61">
        <f t="shared" si="548"/>
        <v>1288100</v>
      </c>
      <c r="F1026" s="61">
        <f t="shared" si="549"/>
        <v>0</v>
      </c>
      <c r="G1026" s="61">
        <f t="shared" si="545"/>
        <v>0</v>
      </c>
      <c r="H1026" s="61">
        <v>15750</v>
      </c>
      <c r="I1026" s="61">
        <f>+C1026+D1026-E1026-F1026+G1026</f>
        <v>15750</v>
      </c>
      <c r="J1026" s="9">
        <f t="shared" si="550"/>
        <v>0</v>
      </c>
      <c r="K1026" s="45" t="s">
        <v>46</v>
      </c>
      <c r="L1026" s="47">
        <v>1282000</v>
      </c>
      <c r="M1026" s="47">
        <v>0</v>
      </c>
      <c r="N1026" s="47">
        <v>1288100</v>
      </c>
      <c r="O1026" s="47">
        <v>0</v>
      </c>
    </row>
    <row r="1027" spans="1:15" ht="16.5">
      <c r="A1027" s="58" t="str">
        <f t="shared" si="546"/>
        <v>Evariste</v>
      </c>
      <c r="B1027" s="59" t="s">
        <v>153</v>
      </c>
      <c r="C1027" s="61">
        <v>7995</v>
      </c>
      <c r="D1027" s="61">
        <f t="shared" si="547"/>
        <v>262000</v>
      </c>
      <c r="E1027" s="61">
        <f t="shared" si="548"/>
        <v>261200</v>
      </c>
      <c r="F1027" s="61">
        <f t="shared" si="549"/>
        <v>0</v>
      </c>
      <c r="G1027" s="61">
        <f t="shared" si="545"/>
        <v>0</v>
      </c>
      <c r="H1027" s="61">
        <v>8795</v>
      </c>
      <c r="I1027" s="61">
        <f t="shared" ref="I1027" si="551">+C1027+D1027-E1027-F1027+G1027</f>
        <v>8795</v>
      </c>
      <c r="J1027" s="9">
        <f t="shared" si="550"/>
        <v>0</v>
      </c>
      <c r="K1027" s="45" t="s">
        <v>30</v>
      </c>
      <c r="L1027" s="47">
        <v>262000</v>
      </c>
      <c r="M1027" s="47">
        <v>0</v>
      </c>
      <c r="N1027" s="47">
        <v>261200</v>
      </c>
      <c r="O1027" s="47">
        <v>0</v>
      </c>
    </row>
    <row r="1028" spans="1:15" ht="16.5">
      <c r="A1028" s="58" t="str">
        <f t="shared" si="546"/>
        <v>Godfré</v>
      </c>
      <c r="B1028" s="59" t="s">
        <v>152</v>
      </c>
      <c r="C1028" s="61">
        <v>156335</v>
      </c>
      <c r="D1028" s="61">
        <f t="shared" si="547"/>
        <v>307000</v>
      </c>
      <c r="E1028" s="61">
        <f t="shared" si="548"/>
        <v>308500</v>
      </c>
      <c r="F1028" s="61">
        <f t="shared" si="549"/>
        <v>154835</v>
      </c>
      <c r="G1028" s="61">
        <f t="shared" si="545"/>
        <v>0</v>
      </c>
      <c r="H1028" s="61">
        <v>0</v>
      </c>
      <c r="I1028" s="61">
        <f>+C1028+D1028-E1028-F1028+G1028</f>
        <v>0</v>
      </c>
      <c r="J1028" s="9">
        <f t="shared" si="550"/>
        <v>0</v>
      </c>
      <c r="K1028" s="45" t="s">
        <v>142</v>
      </c>
      <c r="L1028" s="47">
        <v>307000</v>
      </c>
      <c r="M1028" s="47">
        <v>154835</v>
      </c>
      <c r="N1028" s="47">
        <v>308500</v>
      </c>
      <c r="O1028" s="47">
        <v>0</v>
      </c>
    </row>
    <row r="1029" spans="1:15" ht="16.5">
      <c r="A1029" s="58" t="str">
        <f t="shared" si="546"/>
        <v>I55S</v>
      </c>
      <c r="B1029" s="115" t="s">
        <v>4</v>
      </c>
      <c r="C1029" s="117">
        <v>233614</v>
      </c>
      <c r="D1029" s="117">
        <f t="shared" si="547"/>
        <v>0</v>
      </c>
      <c r="E1029" s="117">
        <f t="shared" si="548"/>
        <v>0</v>
      </c>
      <c r="F1029" s="117">
        <f t="shared" si="549"/>
        <v>0</v>
      </c>
      <c r="G1029" s="117">
        <f t="shared" si="545"/>
        <v>0</v>
      </c>
      <c r="H1029" s="117">
        <v>233614</v>
      </c>
      <c r="I1029" s="117">
        <f>+C1029+D1029-E1029-F1029+G1029</f>
        <v>233614</v>
      </c>
      <c r="J1029" s="9">
        <f t="shared" si="550"/>
        <v>0</v>
      </c>
      <c r="K1029" s="45" t="s">
        <v>83</v>
      </c>
      <c r="L1029" s="47">
        <v>0</v>
      </c>
      <c r="M1029" s="47">
        <v>0</v>
      </c>
      <c r="N1029" s="47">
        <v>0</v>
      </c>
      <c r="O1029" s="47">
        <v>0</v>
      </c>
    </row>
    <row r="1030" spans="1:15" ht="16.5">
      <c r="A1030" s="58" t="str">
        <f t="shared" si="546"/>
        <v>I73X</v>
      </c>
      <c r="B1030" s="115" t="s">
        <v>4</v>
      </c>
      <c r="C1030" s="117">
        <v>249769</v>
      </c>
      <c r="D1030" s="117">
        <f t="shared" si="547"/>
        <v>0</v>
      </c>
      <c r="E1030" s="117">
        <f t="shared" si="548"/>
        <v>0</v>
      </c>
      <c r="F1030" s="117">
        <f t="shared" si="549"/>
        <v>0</v>
      </c>
      <c r="G1030" s="117">
        <f t="shared" si="545"/>
        <v>0</v>
      </c>
      <c r="H1030" s="117">
        <v>249769</v>
      </c>
      <c r="I1030" s="117">
        <f t="shared" ref="I1030:I1033" si="552">+C1030+D1030-E1030-F1030+G1030</f>
        <v>249769</v>
      </c>
      <c r="J1030" s="9">
        <f t="shared" si="550"/>
        <v>0</v>
      </c>
      <c r="K1030" s="45" t="s">
        <v>82</v>
      </c>
      <c r="L1030" s="47">
        <v>0</v>
      </c>
      <c r="M1030" s="47">
        <v>0</v>
      </c>
      <c r="N1030" s="47">
        <v>0</v>
      </c>
      <c r="O1030" s="47">
        <v>0</v>
      </c>
    </row>
    <row r="1031" spans="1:15" ht="16.5">
      <c r="A1031" s="58" t="str">
        <f t="shared" si="546"/>
        <v>Grace</v>
      </c>
      <c r="B1031" s="97" t="s">
        <v>2</v>
      </c>
      <c r="C1031" s="61">
        <v>10200</v>
      </c>
      <c r="D1031" s="61">
        <f t="shared" si="547"/>
        <v>25000</v>
      </c>
      <c r="E1031" s="61">
        <f t="shared" si="548"/>
        <v>20500</v>
      </c>
      <c r="F1031" s="61">
        <f t="shared" si="549"/>
        <v>0</v>
      </c>
      <c r="G1031" s="61">
        <f t="shared" si="545"/>
        <v>0</v>
      </c>
      <c r="H1031" s="61">
        <v>14700</v>
      </c>
      <c r="I1031" s="61">
        <f t="shared" si="552"/>
        <v>14700</v>
      </c>
      <c r="J1031" s="9">
        <f t="shared" si="550"/>
        <v>0</v>
      </c>
      <c r="K1031" s="45" t="s">
        <v>141</v>
      </c>
      <c r="L1031" s="47">
        <v>25000</v>
      </c>
      <c r="M1031" s="47">
        <v>0</v>
      </c>
      <c r="N1031" s="47">
        <v>20500</v>
      </c>
      <c r="O1031" s="47">
        <v>0</v>
      </c>
    </row>
    <row r="1032" spans="1:15" ht="16.5">
      <c r="A1032" s="58" t="str">
        <f t="shared" si="546"/>
        <v>Hurielle</v>
      </c>
      <c r="B1032" s="59" t="s">
        <v>152</v>
      </c>
      <c r="C1032" s="61">
        <v>43500</v>
      </c>
      <c r="D1032" s="61">
        <f t="shared" si="547"/>
        <v>701000</v>
      </c>
      <c r="E1032" s="61">
        <f t="shared" si="548"/>
        <v>697550</v>
      </c>
      <c r="F1032" s="61">
        <f t="shared" si="549"/>
        <v>0</v>
      </c>
      <c r="G1032" s="61">
        <f t="shared" si="545"/>
        <v>0</v>
      </c>
      <c r="H1032" s="61">
        <v>46950</v>
      </c>
      <c r="I1032" s="61">
        <f t="shared" si="552"/>
        <v>46950</v>
      </c>
      <c r="J1032" s="9">
        <f>I1032-H1032</f>
        <v>0</v>
      </c>
      <c r="K1032" s="45" t="s">
        <v>195</v>
      </c>
      <c r="L1032" s="47">
        <v>701000</v>
      </c>
      <c r="M1032" s="47">
        <v>0</v>
      </c>
      <c r="N1032" s="47">
        <v>697550</v>
      </c>
      <c r="O1032" s="47">
        <v>0</v>
      </c>
    </row>
    <row r="1033" spans="1:15" ht="16.5">
      <c r="A1033" s="58" t="str">
        <f t="shared" si="546"/>
        <v>I23C</v>
      </c>
      <c r="B1033" s="97" t="s">
        <v>4</v>
      </c>
      <c r="C1033" s="61">
        <v>177550</v>
      </c>
      <c r="D1033" s="61">
        <f t="shared" si="547"/>
        <v>969000</v>
      </c>
      <c r="E1033" s="61">
        <f t="shared" si="548"/>
        <v>814500</v>
      </c>
      <c r="F1033" s="61">
        <f t="shared" si="549"/>
        <v>220000</v>
      </c>
      <c r="G1033" s="61">
        <f t="shared" si="545"/>
        <v>0</v>
      </c>
      <c r="H1033" s="61">
        <v>112050</v>
      </c>
      <c r="I1033" s="61">
        <f t="shared" si="552"/>
        <v>112050</v>
      </c>
      <c r="J1033" s="9">
        <f t="shared" ref="J1033:J1034" si="553">I1033-H1033</f>
        <v>0</v>
      </c>
      <c r="K1033" s="45" t="s">
        <v>29</v>
      </c>
      <c r="L1033" s="47">
        <v>969000</v>
      </c>
      <c r="M1033" s="47">
        <v>220000</v>
      </c>
      <c r="N1033" s="47">
        <v>814500</v>
      </c>
      <c r="O1033" s="47">
        <v>0</v>
      </c>
    </row>
    <row r="1034" spans="1:15" ht="16.5">
      <c r="A1034" s="58" t="str">
        <f t="shared" si="546"/>
        <v>Merveille</v>
      </c>
      <c r="B1034" s="59" t="s">
        <v>2</v>
      </c>
      <c r="C1034" s="61">
        <v>4400</v>
      </c>
      <c r="D1034" s="61">
        <f t="shared" si="547"/>
        <v>170000</v>
      </c>
      <c r="E1034" s="61">
        <f t="shared" si="548"/>
        <v>161500</v>
      </c>
      <c r="F1034" s="61">
        <f t="shared" si="549"/>
        <v>10000</v>
      </c>
      <c r="G1034" s="61">
        <f t="shared" si="545"/>
        <v>0</v>
      </c>
      <c r="H1034" s="61">
        <v>2900</v>
      </c>
      <c r="I1034" s="61">
        <f>+C1034+D1034-E1034-F1034+G1034</f>
        <v>2900</v>
      </c>
      <c r="J1034" s="9">
        <f t="shared" si="553"/>
        <v>0</v>
      </c>
      <c r="K1034" s="45" t="s">
        <v>92</v>
      </c>
      <c r="L1034" s="47">
        <v>170000</v>
      </c>
      <c r="M1034" s="47">
        <v>10000</v>
      </c>
      <c r="N1034" s="47">
        <v>161500</v>
      </c>
      <c r="O1034" s="47">
        <v>0</v>
      </c>
    </row>
    <row r="1035" spans="1:15" ht="16.5">
      <c r="A1035" s="58" t="str">
        <f t="shared" si="546"/>
        <v>P29</v>
      </c>
      <c r="B1035" s="59" t="s">
        <v>4</v>
      </c>
      <c r="C1035" s="61">
        <v>294700</v>
      </c>
      <c r="D1035" s="61">
        <f t="shared" si="547"/>
        <v>671000</v>
      </c>
      <c r="E1035" s="61">
        <f t="shared" si="548"/>
        <v>525000</v>
      </c>
      <c r="F1035" s="61">
        <f t="shared" si="549"/>
        <v>300000</v>
      </c>
      <c r="G1035" s="61">
        <f>+O1035</f>
        <v>0</v>
      </c>
      <c r="H1035" s="61">
        <v>140700</v>
      </c>
      <c r="I1035" s="61">
        <f>+C1035+D1035-E1035-F1035+G1035</f>
        <v>140700</v>
      </c>
      <c r="J1035" s="9">
        <f>I1035-H1035</f>
        <v>0</v>
      </c>
      <c r="K1035" s="45" t="s">
        <v>28</v>
      </c>
      <c r="L1035" s="47">
        <v>671000</v>
      </c>
      <c r="M1035" s="47">
        <v>300000</v>
      </c>
      <c r="N1035" s="47">
        <v>525000</v>
      </c>
      <c r="O1035" s="47">
        <v>0</v>
      </c>
    </row>
    <row r="1036" spans="1:15" ht="16.5">
      <c r="A1036" s="58" t="str">
        <f t="shared" si="546"/>
        <v>Paule</v>
      </c>
      <c r="B1036" s="59" t="s">
        <v>152</v>
      </c>
      <c r="C1036" s="61">
        <v>13500</v>
      </c>
      <c r="D1036" s="61">
        <f t="shared" si="547"/>
        <v>85000</v>
      </c>
      <c r="E1036" s="61">
        <f t="shared" si="548"/>
        <v>89000</v>
      </c>
      <c r="F1036" s="61">
        <f t="shared" si="549"/>
        <v>9500</v>
      </c>
      <c r="G1036" s="61">
        <f>+O1036</f>
        <v>0</v>
      </c>
      <c r="H1036" s="61">
        <v>0</v>
      </c>
      <c r="I1036" s="61">
        <f>+C1036+D1036-E1036-F1036+G1036</f>
        <v>0</v>
      </c>
      <c r="J1036" s="9">
        <f>I1036-H1036</f>
        <v>0</v>
      </c>
      <c r="K1036" s="45" t="s">
        <v>194</v>
      </c>
      <c r="L1036" s="47">
        <v>85000</v>
      </c>
      <c r="M1036" s="47">
        <v>9500</v>
      </c>
      <c r="N1036" s="47">
        <v>89000</v>
      </c>
      <c r="O1036" s="47">
        <v>0</v>
      </c>
    </row>
    <row r="1037" spans="1:15" ht="16.5">
      <c r="A1037" s="58" t="str">
        <f t="shared" si="546"/>
        <v>Tiffany</v>
      </c>
      <c r="B1037" s="59" t="s">
        <v>2</v>
      </c>
      <c r="C1037" s="61">
        <v>-7259</v>
      </c>
      <c r="D1037" s="61">
        <f t="shared" si="547"/>
        <v>329000</v>
      </c>
      <c r="E1037" s="61">
        <f t="shared" si="548"/>
        <v>93500</v>
      </c>
      <c r="F1037" s="61">
        <f t="shared" si="549"/>
        <v>226000</v>
      </c>
      <c r="G1037" s="61">
        <f t="shared" ref="G1037" si="554">+O1037</f>
        <v>0</v>
      </c>
      <c r="H1037" s="61">
        <v>2241</v>
      </c>
      <c r="I1037" s="61">
        <f t="shared" ref="I1037" si="555">+C1037+D1037-E1037-F1037+G1037</f>
        <v>2241</v>
      </c>
      <c r="J1037" s="9">
        <f t="shared" ref="J1037" si="556">I1037-H1037</f>
        <v>0</v>
      </c>
      <c r="K1037" s="45" t="s">
        <v>111</v>
      </c>
      <c r="L1037" s="47">
        <v>329000</v>
      </c>
      <c r="M1037" s="47">
        <v>226000</v>
      </c>
      <c r="N1037" s="47">
        <v>93500</v>
      </c>
      <c r="O1037" s="47">
        <v>0</v>
      </c>
    </row>
    <row r="1038" spans="1:15" ht="16.5">
      <c r="A1038" s="58" t="str">
        <f t="shared" ref="A1038" si="557">K1038</f>
        <v>Yan</v>
      </c>
      <c r="B1038" s="59" t="s">
        <v>152</v>
      </c>
      <c r="C1038" s="61">
        <v>0</v>
      </c>
      <c r="D1038" s="61">
        <f t="shared" ref="D1038" si="558">+L1038</f>
        <v>349000</v>
      </c>
      <c r="E1038" s="61">
        <f t="shared" ref="E1038" si="559">+N1038</f>
        <v>338500</v>
      </c>
      <c r="F1038" s="61">
        <f t="shared" ref="F1038" si="560">+M1038</f>
        <v>0</v>
      </c>
      <c r="G1038" s="61">
        <f t="shared" ref="G1038" si="561">+O1038</f>
        <v>0</v>
      </c>
      <c r="H1038" s="61">
        <v>10500</v>
      </c>
      <c r="I1038" s="61">
        <f>+C1038+D1038-E1038-F1038+G1038</f>
        <v>10500</v>
      </c>
      <c r="J1038" s="9">
        <f>I1038-H1038</f>
        <v>0</v>
      </c>
      <c r="K1038" s="45" t="s">
        <v>210</v>
      </c>
      <c r="L1038" s="47">
        <v>349000</v>
      </c>
      <c r="M1038" s="47">
        <v>0</v>
      </c>
      <c r="N1038" s="47">
        <v>338500</v>
      </c>
      <c r="O1038" s="47">
        <v>0</v>
      </c>
    </row>
    <row r="1039" spans="1:15" ht="16.5">
      <c r="A1039" s="10" t="s">
        <v>49</v>
      </c>
      <c r="B1039" s="11"/>
      <c r="C1039" s="12">
        <f t="shared" ref="C1039:I1039" si="562">SUM(C1023:C1038)</f>
        <v>22774658</v>
      </c>
      <c r="D1039" s="57">
        <f t="shared" si="562"/>
        <v>12834335</v>
      </c>
      <c r="E1039" s="57">
        <f t="shared" si="562"/>
        <v>11393660</v>
      </c>
      <c r="F1039" s="57">
        <f t="shared" si="562"/>
        <v>12834335</v>
      </c>
      <c r="G1039" s="57">
        <f t="shared" si="562"/>
        <v>11963948</v>
      </c>
      <c r="H1039" s="57">
        <f t="shared" si="562"/>
        <v>23344946</v>
      </c>
      <c r="I1039" s="57">
        <f t="shared" si="562"/>
        <v>23344946</v>
      </c>
      <c r="J1039" s="9">
        <f>I1039-H1039</f>
        <v>0</v>
      </c>
      <c r="K1039" s="3"/>
      <c r="L1039" s="47">
        <f>+SUM(L1023:L1038)</f>
        <v>12834335</v>
      </c>
      <c r="M1039" s="47">
        <f>+SUM(M1023:M1038)</f>
        <v>12834335</v>
      </c>
      <c r="N1039" s="47">
        <f>+SUM(N1023:N1038)</f>
        <v>11393660</v>
      </c>
      <c r="O1039" s="47">
        <f>+SUM(O1023:O1037)</f>
        <v>11963948</v>
      </c>
    </row>
    <row r="1040" spans="1:15" ht="16.5">
      <c r="A1040" s="10"/>
      <c r="B1040" s="11"/>
      <c r="C1040" s="12"/>
      <c r="D1040" s="13"/>
      <c r="E1040" s="12"/>
      <c r="F1040" s="13"/>
      <c r="G1040" s="12"/>
      <c r="H1040" s="12"/>
      <c r="I1040" s="133" t="b">
        <f>I1039=D1042</f>
        <v>1</v>
      </c>
      <c r="L1040" s="5"/>
      <c r="M1040" s="5"/>
      <c r="N1040" s="5"/>
      <c r="O1040" s="5"/>
    </row>
    <row r="1041" spans="1:11" ht="16.5">
      <c r="A1041" s="10" t="s">
        <v>208</v>
      </c>
      <c r="B1041" s="11" t="s">
        <v>207</v>
      </c>
      <c r="C1041" s="12" t="s">
        <v>206</v>
      </c>
      <c r="D1041" s="12" t="s">
        <v>212</v>
      </c>
      <c r="E1041" s="12" t="s">
        <v>50</v>
      </c>
      <c r="F1041" s="12"/>
      <c r="G1041" s="12">
        <f>+D1039-F1039</f>
        <v>0</v>
      </c>
      <c r="H1041" s="12"/>
      <c r="I1041" s="12"/>
    </row>
    <row r="1042" spans="1:11" ht="16.5">
      <c r="A1042" s="14">
        <f>C1039</f>
        <v>22774658</v>
      </c>
      <c r="B1042" s="15">
        <f>G1039</f>
        <v>11963948</v>
      </c>
      <c r="C1042" s="12">
        <f>E1039</f>
        <v>11393660</v>
      </c>
      <c r="D1042" s="12">
        <f>A1042+B1042-C1042</f>
        <v>23344946</v>
      </c>
      <c r="E1042" s="13">
        <f>I1039-D1042</f>
        <v>0</v>
      </c>
      <c r="F1042" s="12"/>
      <c r="G1042" s="12"/>
      <c r="H1042" s="12"/>
      <c r="I1042" s="12"/>
    </row>
    <row r="1043" spans="1:11" ht="16.5">
      <c r="A1043" s="14"/>
      <c r="B1043" s="15"/>
      <c r="C1043" s="12"/>
      <c r="D1043" s="12"/>
      <c r="E1043" s="13"/>
      <c r="F1043" s="12"/>
      <c r="G1043" s="12"/>
      <c r="H1043" s="12"/>
      <c r="I1043" s="12"/>
    </row>
    <row r="1044" spans="1:11">
      <c r="A1044" s="16" t="s">
        <v>51</v>
      </c>
      <c r="B1044" s="16"/>
      <c r="C1044" s="16"/>
      <c r="D1044" s="17"/>
      <c r="E1044" s="17"/>
      <c r="F1044" s="17"/>
      <c r="G1044" s="17"/>
      <c r="H1044" s="17"/>
      <c r="I1044" s="17"/>
    </row>
    <row r="1045" spans="1:11">
      <c r="A1045" s="18" t="s">
        <v>213</v>
      </c>
      <c r="B1045" s="18"/>
      <c r="C1045" s="18"/>
      <c r="D1045" s="18"/>
      <c r="E1045" s="18"/>
      <c r="F1045" s="18"/>
      <c r="G1045" s="18"/>
      <c r="H1045" s="18"/>
      <c r="I1045" s="18"/>
      <c r="J1045" s="18"/>
    </row>
    <row r="1046" spans="1:11">
      <c r="A1046" s="19"/>
      <c r="B1046" s="17"/>
      <c r="C1046" s="20"/>
      <c r="D1046" s="20"/>
      <c r="E1046" s="20"/>
      <c r="F1046" s="20"/>
      <c r="G1046" s="20"/>
      <c r="H1046" s="17"/>
      <c r="I1046" s="17"/>
    </row>
    <row r="1047" spans="1:11">
      <c r="A1047" s="166" t="s">
        <v>52</v>
      </c>
      <c r="B1047" s="168" t="s">
        <v>53</v>
      </c>
      <c r="C1047" s="170" t="s">
        <v>209</v>
      </c>
      <c r="D1047" s="171" t="s">
        <v>54</v>
      </c>
      <c r="E1047" s="172"/>
      <c r="F1047" s="172"/>
      <c r="G1047" s="173"/>
      <c r="H1047" s="174" t="s">
        <v>55</v>
      </c>
      <c r="I1047" s="162" t="s">
        <v>56</v>
      </c>
      <c r="J1047" s="17"/>
    </row>
    <row r="1048" spans="1:11" ht="25.5">
      <c r="A1048" s="167"/>
      <c r="B1048" s="169"/>
      <c r="C1048" s="22"/>
      <c r="D1048" s="21" t="s">
        <v>23</v>
      </c>
      <c r="E1048" s="21" t="s">
        <v>24</v>
      </c>
      <c r="F1048" s="22" t="s">
        <v>121</v>
      </c>
      <c r="G1048" s="21" t="s">
        <v>57</v>
      </c>
      <c r="H1048" s="175"/>
      <c r="I1048" s="163"/>
      <c r="J1048" s="164" t="s">
        <v>211</v>
      </c>
      <c r="K1048" s="142"/>
    </row>
    <row r="1049" spans="1:11">
      <c r="A1049" s="23"/>
      <c r="B1049" s="24" t="s">
        <v>58</v>
      </c>
      <c r="C1049" s="25"/>
      <c r="D1049" s="25"/>
      <c r="E1049" s="25"/>
      <c r="F1049" s="25"/>
      <c r="G1049" s="25"/>
      <c r="H1049" s="25"/>
      <c r="I1049" s="26"/>
      <c r="J1049" s="165"/>
      <c r="K1049" s="142"/>
    </row>
    <row r="1050" spans="1:11">
      <c r="A1050" s="121" t="s">
        <v>129</v>
      </c>
      <c r="B1050" s="126" t="s">
        <v>46</v>
      </c>
      <c r="C1050" s="32">
        <f>+C1026</f>
        <v>21850</v>
      </c>
      <c r="D1050" s="31"/>
      <c r="E1050" s="32">
        <f>+D1026</f>
        <v>1282000</v>
      </c>
      <c r="F1050" s="32"/>
      <c r="G1050" s="32"/>
      <c r="H1050" s="55">
        <f t="shared" ref="H1050:H1062" si="563">+F1026</f>
        <v>0</v>
      </c>
      <c r="I1050" s="32">
        <f t="shared" ref="I1050:I1062" si="564">+E1026</f>
        <v>1288100</v>
      </c>
      <c r="J1050" s="30">
        <f t="shared" ref="J1050:J1051" si="565">+SUM(C1050:G1050)-(H1050+I1050)</f>
        <v>15750</v>
      </c>
      <c r="K1050" s="143" t="b">
        <f t="shared" ref="K1050:K1062" si="566">J1050=I1026</f>
        <v>1</v>
      </c>
    </row>
    <row r="1051" spans="1:11">
      <c r="A1051" s="121" t="str">
        <f>+A1050</f>
        <v>MAI</v>
      </c>
      <c r="B1051" s="126" t="s">
        <v>30</v>
      </c>
      <c r="C1051" s="32">
        <f t="shared" ref="C1051:C1052" si="567">+C1027</f>
        <v>7995</v>
      </c>
      <c r="D1051" s="31"/>
      <c r="E1051" s="32">
        <f t="shared" ref="E1051:E1052" si="568">+D1027</f>
        <v>262000</v>
      </c>
      <c r="F1051" s="32"/>
      <c r="G1051" s="32"/>
      <c r="H1051" s="55">
        <f t="shared" si="563"/>
        <v>0</v>
      </c>
      <c r="I1051" s="32">
        <f t="shared" si="564"/>
        <v>261200</v>
      </c>
      <c r="J1051" s="100">
        <f t="shared" si="565"/>
        <v>8795</v>
      </c>
      <c r="K1051" s="143" t="b">
        <f t="shared" si="566"/>
        <v>1</v>
      </c>
    </row>
    <row r="1052" spans="1:11">
      <c r="A1052" s="121" t="str">
        <f t="shared" ref="A1052:A1057" si="569">+A1051</f>
        <v>MAI</v>
      </c>
      <c r="B1052" s="127" t="s">
        <v>142</v>
      </c>
      <c r="C1052" s="32">
        <f t="shared" si="567"/>
        <v>156335</v>
      </c>
      <c r="D1052" s="118"/>
      <c r="E1052" s="32">
        <f t="shared" si="568"/>
        <v>307000</v>
      </c>
      <c r="F1052" s="51"/>
      <c r="G1052" s="51"/>
      <c r="H1052" s="55">
        <f t="shared" si="563"/>
        <v>154835</v>
      </c>
      <c r="I1052" s="32">
        <f t="shared" si="564"/>
        <v>308500</v>
      </c>
      <c r="J1052" s="123">
        <f>+SUM(C1052:G1052)-(H1052+I1052)</f>
        <v>0</v>
      </c>
      <c r="K1052" s="143" t="b">
        <f t="shared" si="566"/>
        <v>1</v>
      </c>
    </row>
    <row r="1053" spans="1:11">
      <c r="A1053" s="121" t="str">
        <f t="shared" si="569"/>
        <v>MAI</v>
      </c>
      <c r="B1053" s="128" t="s">
        <v>83</v>
      </c>
      <c r="C1053" s="119">
        <f>+C1029</f>
        <v>233614</v>
      </c>
      <c r="D1053" s="122"/>
      <c r="E1053" s="119">
        <f>+D1029</f>
        <v>0</v>
      </c>
      <c r="F1053" s="136"/>
      <c r="G1053" s="136"/>
      <c r="H1053" s="154">
        <f t="shared" si="563"/>
        <v>0</v>
      </c>
      <c r="I1053" s="119">
        <f t="shared" si="564"/>
        <v>0</v>
      </c>
      <c r="J1053" s="120">
        <f>+SUM(C1053:G1053)-(H1053+I1053)</f>
        <v>233614</v>
      </c>
      <c r="K1053" s="143" t="b">
        <f t="shared" si="566"/>
        <v>1</v>
      </c>
    </row>
    <row r="1054" spans="1:11">
      <c r="A1054" s="121" t="str">
        <f t="shared" si="569"/>
        <v>MAI</v>
      </c>
      <c r="B1054" s="128" t="s">
        <v>82</v>
      </c>
      <c r="C1054" s="119">
        <f>+C1030</f>
        <v>249769</v>
      </c>
      <c r="D1054" s="122"/>
      <c r="E1054" s="119">
        <f>+D1030</f>
        <v>0</v>
      </c>
      <c r="F1054" s="136"/>
      <c r="G1054" s="136"/>
      <c r="H1054" s="154">
        <f t="shared" si="563"/>
        <v>0</v>
      </c>
      <c r="I1054" s="119">
        <f t="shared" si="564"/>
        <v>0</v>
      </c>
      <c r="J1054" s="120">
        <f t="shared" ref="J1054:J1062" si="570">+SUM(C1054:G1054)-(H1054+I1054)</f>
        <v>249769</v>
      </c>
      <c r="K1054" s="143" t="b">
        <f t="shared" si="566"/>
        <v>1</v>
      </c>
    </row>
    <row r="1055" spans="1:11">
      <c r="A1055" s="121" t="str">
        <f t="shared" si="569"/>
        <v>MAI</v>
      </c>
      <c r="B1055" s="126" t="s">
        <v>141</v>
      </c>
      <c r="C1055" s="32">
        <f>+C1031</f>
        <v>10200</v>
      </c>
      <c r="D1055" s="31"/>
      <c r="E1055" s="32">
        <f>+D1031</f>
        <v>25000</v>
      </c>
      <c r="F1055" s="32"/>
      <c r="G1055" s="103"/>
      <c r="H1055" s="55">
        <f t="shared" si="563"/>
        <v>0</v>
      </c>
      <c r="I1055" s="32">
        <f t="shared" si="564"/>
        <v>20500</v>
      </c>
      <c r="J1055" s="30">
        <f t="shared" si="570"/>
        <v>14700</v>
      </c>
      <c r="K1055" s="143" t="b">
        <f t="shared" si="566"/>
        <v>1</v>
      </c>
    </row>
    <row r="1056" spans="1:11">
      <c r="A1056" s="121" t="str">
        <f t="shared" si="569"/>
        <v>MAI</v>
      </c>
      <c r="B1056" s="126" t="s">
        <v>195</v>
      </c>
      <c r="C1056" s="32">
        <f t="shared" ref="C1056:C1059" si="571">+C1032</f>
        <v>43500</v>
      </c>
      <c r="D1056" s="31"/>
      <c r="E1056" s="32">
        <f t="shared" ref="E1056:E1062" si="572">+D1032</f>
        <v>701000</v>
      </c>
      <c r="F1056" s="32"/>
      <c r="G1056" s="103"/>
      <c r="H1056" s="55">
        <f t="shared" si="563"/>
        <v>0</v>
      </c>
      <c r="I1056" s="32">
        <f t="shared" si="564"/>
        <v>697550</v>
      </c>
      <c r="J1056" s="30">
        <f t="shared" si="570"/>
        <v>46950</v>
      </c>
      <c r="K1056" s="143" t="b">
        <f t="shared" si="566"/>
        <v>1</v>
      </c>
    </row>
    <row r="1057" spans="1:16">
      <c r="A1057" s="121" t="str">
        <f t="shared" si="569"/>
        <v>MAI</v>
      </c>
      <c r="B1057" s="126" t="s">
        <v>29</v>
      </c>
      <c r="C1057" s="32">
        <f t="shared" si="571"/>
        <v>177550</v>
      </c>
      <c r="D1057" s="31"/>
      <c r="E1057" s="32">
        <f t="shared" si="572"/>
        <v>969000</v>
      </c>
      <c r="F1057" s="32"/>
      <c r="G1057" s="103"/>
      <c r="H1057" s="55">
        <f t="shared" si="563"/>
        <v>220000</v>
      </c>
      <c r="I1057" s="32">
        <f t="shared" si="564"/>
        <v>814500</v>
      </c>
      <c r="J1057" s="30">
        <f t="shared" si="570"/>
        <v>112050</v>
      </c>
      <c r="K1057" s="143" t="b">
        <f t="shared" si="566"/>
        <v>1</v>
      </c>
    </row>
    <row r="1058" spans="1:16">
      <c r="A1058" s="121" t="str">
        <f>+A1056</f>
        <v>MAI</v>
      </c>
      <c r="B1058" s="126" t="s">
        <v>92</v>
      </c>
      <c r="C1058" s="32">
        <f t="shared" si="571"/>
        <v>4400</v>
      </c>
      <c r="D1058" s="31"/>
      <c r="E1058" s="32">
        <f t="shared" si="572"/>
        <v>170000</v>
      </c>
      <c r="F1058" s="32"/>
      <c r="G1058" s="103"/>
      <c r="H1058" s="55">
        <f t="shared" si="563"/>
        <v>10000</v>
      </c>
      <c r="I1058" s="32">
        <f t="shared" si="564"/>
        <v>161500</v>
      </c>
      <c r="J1058" s="30">
        <f t="shared" si="570"/>
        <v>2900</v>
      </c>
      <c r="K1058" s="143" t="b">
        <f t="shared" si="566"/>
        <v>1</v>
      </c>
    </row>
    <row r="1059" spans="1:16">
      <c r="A1059" s="121" t="str">
        <f>+A1057</f>
        <v>MAI</v>
      </c>
      <c r="B1059" s="126" t="s">
        <v>28</v>
      </c>
      <c r="C1059" s="32">
        <f t="shared" si="571"/>
        <v>294700</v>
      </c>
      <c r="D1059" s="31"/>
      <c r="E1059" s="32">
        <f t="shared" si="572"/>
        <v>671000</v>
      </c>
      <c r="F1059" s="32"/>
      <c r="G1059" s="103"/>
      <c r="H1059" s="55">
        <f t="shared" si="563"/>
        <v>300000</v>
      </c>
      <c r="I1059" s="32">
        <f t="shared" si="564"/>
        <v>525000</v>
      </c>
      <c r="J1059" s="30">
        <f t="shared" si="570"/>
        <v>140700</v>
      </c>
      <c r="K1059" s="143" t="b">
        <f t="shared" si="566"/>
        <v>1</v>
      </c>
    </row>
    <row r="1060" spans="1:16">
      <c r="A1060" s="121" t="str">
        <f>+A1058</f>
        <v>MAI</v>
      </c>
      <c r="B1060" s="126" t="s">
        <v>194</v>
      </c>
      <c r="C1060" s="32">
        <f>+C1036</f>
        <v>13500</v>
      </c>
      <c r="D1060" s="31"/>
      <c r="E1060" s="32">
        <f t="shared" si="572"/>
        <v>85000</v>
      </c>
      <c r="F1060" s="32"/>
      <c r="G1060" s="103"/>
      <c r="H1060" s="55">
        <f t="shared" si="563"/>
        <v>9500</v>
      </c>
      <c r="I1060" s="32">
        <f t="shared" si="564"/>
        <v>89000</v>
      </c>
      <c r="J1060" s="30">
        <f t="shared" si="570"/>
        <v>0</v>
      </c>
      <c r="K1060" s="143" t="b">
        <f t="shared" si="566"/>
        <v>1</v>
      </c>
    </row>
    <row r="1061" spans="1:16">
      <c r="A1061" s="121" t="str">
        <f>+A1058</f>
        <v>MAI</v>
      </c>
      <c r="B1061" s="127" t="s">
        <v>111</v>
      </c>
      <c r="C1061" s="32">
        <f t="shared" ref="C1061:C1062" si="573">+C1037</f>
        <v>-7259</v>
      </c>
      <c r="D1061" s="118"/>
      <c r="E1061" s="32">
        <f t="shared" si="572"/>
        <v>329000</v>
      </c>
      <c r="F1061" s="51"/>
      <c r="G1061" s="137"/>
      <c r="H1061" s="55">
        <f t="shared" si="563"/>
        <v>226000</v>
      </c>
      <c r="I1061" s="32">
        <f t="shared" si="564"/>
        <v>93500</v>
      </c>
      <c r="J1061" s="30">
        <f t="shared" si="570"/>
        <v>2241</v>
      </c>
      <c r="K1061" s="143" t="b">
        <f t="shared" si="566"/>
        <v>1</v>
      </c>
    </row>
    <row r="1062" spans="1:16">
      <c r="A1062" s="121" t="str">
        <f>+A1059</f>
        <v>MAI</v>
      </c>
      <c r="B1062" s="127" t="s">
        <v>210</v>
      </c>
      <c r="C1062" s="32">
        <f t="shared" si="573"/>
        <v>0</v>
      </c>
      <c r="D1062" s="118"/>
      <c r="E1062" s="32">
        <f t="shared" si="572"/>
        <v>349000</v>
      </c>
      <c r="F1062" s="51"/>
      <c r="G1062" s="137"/>
      <c r="H1062" s="55">
        <f t="shared" si="563"/>
        <v>0</v>
      </c>
      <c r="I1062" s="32">
        <f t="shared" si="564"/>
        <v>338500</v>
      </c>
      <c r="J1062" s="30">
        <f t="shared" si="570"/>
        <v>10500</v>
      </c>
      <c r="K1062" s="143" t="b">
        <f t="shared" si="566"/>
        <v>1</v>
      </c>
    </row>
    <row r="1063" spans="1:16">
      <c r="A1063" s="34" t="s">
        <v>59</v>
      </c>
      <c r="B1063" s="35"/>
      <c r="C1063" s="35"/>
      <c r="D1063" s="35"/>
      <c r="E1063" s="35"/>
      <c r="F1063" s="35"/>
      <c r="G1063" s="35"/>
      <c r="H1063" s="35"/>
      <c r="I1063" s="35"/>
      <c r="J1063" s="36"/>
      <c r="K1063" s="142"/>
    </row>
    <row r="1064" spans="1:16">
      <c r="A1064" s="121" t="str">
        <f>+A1062</f>
        <v>MAI</v>
      </c>
      <c r="B1064" s="37" t="s">
        <v>60</v>
      </c>
      <c r="C1064" s="38">
        <f>+C1025</f>
        <v>963113</v>
      </c>
      <c r="D1064" s="49"/>
      <c r="E1064" s="49">
        <f>D1025</f>
        <v>7684335</v>
      </c>
      <c r="F1064" s="49"/>
      <c r="G1064" s="124"/>
      <c r="H1064" s="51">
        <f>+F1025</f>
        <v>4914000</v>
      </c>
      <c r="I1064" s="125">
        <f>+E1025</f>
        <v>2033042</v>
      </c>
      <c r="J1064" s="30">
        <f>+SUM(C1064:G1064)-(H1064+I1064)</f>
        <v>1700406</v>
      </c>
      <c r="K1064" s="143" t="b">
        <f>J1064=I1025</f>
        <v>1</v>
      </c>
    </row>
    <row r="1065" spans="1:16">
      <c r="A1065" s="43" t="s">
        <v>61</v>
      </c>
      <c r="B1065" s="24"/>
      <c r="C1065" s="35"/>
      <c r="D1065" s="24"/>
      <c r="E1065" s="24"/>
      <c r="F1065" s="24"/>
      <c r="G1065" s="24"/>
      <c r="H1065" s="24"/>
      <c r="I1065" s="24"/>
      <c r="J1065" s="36"/>
      <c r="K1065" s="142"/>
    </row>
    <row r="1066" spans="1:16">
      <c r="A1066" s="121" t="str">
        <f>+A1064</f>
        <v>MAI</v>
      </c>
      <c r="B1066" s="37" t="s">
        <v>154</v>
      </c>
      <c r="C1066" s="124">
        <f>+C1023</f>
        <v>4154435</v>
      </c>
      <c r="D1066" s="131">
        <f>+G1023</f>
        <v>11963948</v>
      </c>
      <c r="E1066" s="49"/>
      <c r="F1066" s="49"/>
      <c r="G1066" s="49"/>
      <c r="H1066" s="51">
        <f>+F1023</f>
        <v>7000000</v>
      </c>
      <c r="I1066" s="53">
        <f>+E1023</f>
        <v>543345</v>
      </c>
      <c r="J1066" s="30">
        <f>+SUM(C1066:G1066)-(H1066+I1066)</f>
        <v>8575038</v>
      </c>
      <c r="K1066" s="143" t="b">
        <f>+J1066=I1023</f>
        <v>1</v>
      </c>
    </row>
    <row r="1067" spans="1:16">
      <c r="A1067" s="121" t="str">
        <f t="shared" ref="A1067" si="574">+A1066</f>
        <v>MAI</v>
      </c>
      <c r="B1067" s="37" t="s">
        <v>63</v>
      </c>
      <c r="C1067" s="124">
        <f>+C1024</f>
        <v>16450956</v>
      </c>
      <c r="D1067" s="49">
        <f>+G1024</f>
        <v>0</v>
      </c>
      <c r="E1067" s="48"/>
      <c r="F1067" s="48"/>
      <c r="G1067" s="48"/>
      <c r="H1067" s="32">
        <f>+F1024</f>
        <v>0</v>
      </c>
      <c r="I1067" s="50">
        <f>+E1024</f>
        <v>4219423</v>
      </c>
      <c r="J1067" s="30">
        <f>SUM(C1067:G1067)-(H1067+I1067)</f>
        <v>12231533</v>
      </c>
      <c r="K1067" s="143" t="b">
        <f>+J1067=I1024</f>
        <v>1</v>
      </c>
    </row>
    <row r="1068" spans="1:16" ht="15.75">
      <c r="C1068" s="140">
        <f>SUM(C1050:C1067)</f>
        <v>22774658</v>
      </c>
      <c r="I1068" s="139">
        <f>SUM(I1050:I1067)</f>
        <v>11393660</v>
      </c>
      <c r="J1068" s="104">
        <f>+SUM(J1050:J1067)</f>
        <v>23344946</v>
      </c>
      <c r="K1068" s="5" t="b">
        <f>J1068=I1039</f>
        <v>1</v>
      </c>
    </row>
    <row r="1069" spans="1:16" ht="15.75">
      <c r="A1069" s="157"/>
      <c r="B1069" s="157"/>
      <c r="C1069" s="158"/>
      <c r="D1069" s="157"/>
      <c r="E1069" s="157"/>
      <c r="F1069" s="157"/>
      <c r="G1069" s="157"/>
      <c r="H1069" s="157"/>
      <c r="I1069" s="159"/>
      <c r="J1069" s="160"/>
      <c r="K1069" s="157"/>
      <c r="L1069" s="161"/>
      <c r="M1069" s="161"/>
      <c r="N1069" s="161"/>
      <c r="O1069" s="161"/>
      <c r="P1069" s="157"/>
    </row>
    <row r="1071" spans="1:16" ht="15.75">
      <c r="A1071" s="6" t="s">
        <v>35</v>
      </c>
      <c r="B1071" s="6" t="s">
        <v>1</v>
      </c>
      <c r="C1071" s="6">
        <v>44652</v>
      </c>
      <c r="D1071" s="7" t="s">
        <v>36</v>
      </c>
      <c r="E1071" s="7" t="s">
        <v>37</v>
      </c>
      <c r="F1071" s="7" t="s">
        <v>38</v>
      </c>
      <c r="G1071" s="7" t="s">
        <v>39</v>
      </c>
      <c r="H1071" s="6">
        <v>44681</v>
      </c>
      <c r="I1071" s="7" t="s">
        <v>40</v>
      </c>
      <c r="K1071" s="45"/>
      <c r="L1071" s="45" t="s">
        <v>41</v>
      </c>
      <c r="M1071" s="45" t="s">
        <v>42</v>
      </c>
      <c r="N1071" s="45" t="s">
        <v>43</v>
      </c>
      <c r="O1071" s="45" t="s">
        <v>44</v>
      </c>
    </row>
    <row r="1072" spans="1:16" ht="16.5">
      <c r="A1072" s="58" t="str">
        <f>K1072</f>
        <v>BCI</v>
      </c>
      <c r="B1072" s="59" t="s">
        <v>45</v>
      </c>
      <c r="C1072" s="61">
        <v>9177780</v>
      </c>
      <c r="D1072" s="61">
        <f>+L1072</f>
        <v>0</v>
      </c>
      <c r="E1072" s="61">
        <f>+N1072</f>
        <v>23345</v>
      </c>
      <c r="F1072" s="61">
        <f>+M1072</f>
        <v>5000000</v>
      </c>
      <c r="G1072" s="61">
        <f t="shared" ref="G1072:G1083" si="575">+O1072</f>
        <v>0</v>
      </c>
      <c r="H1072" s="61">
        <v>4154435</v>
      </c>
      <c r="I1072" s="61">
        <f>+C1072+D1072-E1072-F1072+G1072</f>
        <v>4154435</v>
      </c>
      <c r="J1072" s="9">
        <f>I1072-H1072</f>
        <v>0</v>
      </c>
      <c r="K1072" s="45" t="s">
        <v>23</v>
      </c>
      <c r="L1072" s="47">
        <v>0</v>
      </c>
      <c r="M1072" s="47">
        <v>5000000</v>
      </c>
      <c r="N1072" s="47">
        <v>23345</v>
      </c>
      <c r="O1072" s="47">
        <v>0</v>
      </c>
    </row>
    <row r="1073" spans="1:15" ht="16.5">
      <c r="A1073" s="58" t="str">
        <f t="shared" ref="A1073:A1086" si="576">K1073</f>
        <v>BCI-Sous Compte</v>
      </c>
      <c r="B1073" s="59" t="s">
        <v>45</v>
      </c>
      <c r="C1073" s="61">
        <v>21521261</v>
      </c>
      <c r="D1073" s="61">
        <f t="shared" ref="D1073:D1086" si="577">+L1073</f>
        <v>0</v>
      </c>
      <c r="E1073" s="61">
        <f t="shared" ref="E1073:E1086" si="578">+N1073</f>
        <v>5070305</v>
      </c>
      <c r="F1073" s="61">
        <f t="shared" ref="F1073:F1086" si="579">+M1073</f>
        <v>0</v>
      </c>
      <c r="G1073" s="61">
        <f t="shared" si="575"/>
        <v>0</v>
      </c>
      <c r="H1073" s="61">
        <v>16450956</v>
      </c>
      <c r="I1073" s="61">
        <f>+C1073+D1073-E1073-F1073+G1073</f>
        <v>16450956</v>
      </c>
      <c r="J1073" s="9">
        <f t="shared" ref="J1073:J1080" si="580">I1073-H1073</f>
        <v>0</v>
      </c>
      <c r="K1073" s="45" t="s">
        <v>146</v>
      </c>
      <c r="L1073" s="47">
        <v>0</v>
      </c>
      <c r="M1073" s="47">
        <v>0</v>
      </c>
      <c r="N1073" s="47">
        <v>5070305</v>
      </c>
      <c r="O1073" s="47">
        <v>0</v>
      </c>
    </row>
    <row r="1074" spans="1:15" ht="16.5">
      <c r="A1074" s="58" t="str">
        <f t="shared" si="576"/>
        <v>Caisse</v>
      </c>
      <c r="B1074" s="59" t="s">
        <v>24</v>
      </c>
      <c r="C1074" s="61">
        <v>1160022</v>
      </c>
      <c r="D1074" s="61">
        <f t="shared" si="577"/>
        <v>5100000</v>
      </c>
      <c r="E1074" s="61">
        <f t="shared" si="578"/>
        <v>1822909</v>
      </c>
      <c r="F1074" s="61">
        <f t="shared" si="579"/>
        <v>3474000</v>
      </c>
      <c r="G1074" s="61">
        <f t="shared" si="575"/>
        <v>0</v>
      </c>
      <c r="H1074" s="61">
        <v>963113</v>
      </c>
      <c r="I1074" s="61">
        <f>+C1074+D1074-E1074-F1074+G1074</f>
        <v>963113</v>
      </c>
      <c r="J1074" s="101">
        <f t="shared" si="580"/>
        <v>0</v>
      </c>
      <c r="K1074" s="45" t="s">
        <v>24</v>
      </c>
      <c r="L1074" s="47">
        <v>5100000</v>
      </c>
      <c r="M1074" s="47">
        <v>3474000</v>
      </c>
      <c r="N1074" s="47">
        <v>1822909</v>
      </c>
      <c r="O1074" s="47">
        <v>0</v>
      </c>
    </row>
    <row r="1075" spans="1:15" ht="16.5">
      <c r="A1075" s="58" t="str">
        <f t="shared" si="576"/>
        <v>Crépin</v>
      </c>
      <c r="B1075" s="59" t="s">
        <v>152</v>
      </c>
      <c r="C1075" s="61">
        <v>22050</v>
      </c>
      <c r="D1075" s="61">
        <f t="shared" si="577"/>
        <v>462000</v>
      </c>
      <c r="E1075" s="61">
        <f t="shared" si="578"/>
        <v>462200</v>
      </c>
      <c r="F1075" s="61">
        <f t="shared" si="579"/>
        <v>0</v>
      </c>
      <c r="G1075" s="61">
        <f t="shared" si="575"/>
        <v>0</v>
      </c>
      <c r="H1075" s="61">
        <v>21850</v>
      </c>
      <c r="I1075" s="61">
        <f>+C1075+D1075-E1075-F1075+G1075</f>
        <v>21850</v>
      </c>
      <c r="J1075" s="9">
        <f t="shared" si="580"/>
        <v>0</v>
      </c>
      <c r="K1075" s="45" t="s">
        <v>46</v>
      </c>
      <c r="L1075" s="47">
        <v>462000</v>
      </c>
      <c r="M1075" s="47">
        <v>0</v>
      </c>
      <c r="N1075" s="47">
        <v>462200</v>
      </c>
      <c r="O1075" s="47">
        <v>0</v>
      </c>
    </row>
    <row r="1076" spans="1:15" ht="16.5">
      <c r="A1076" s="58" t="str">
        <f t="shared" si="576"/>
        <v>Evariste</v>
      </c>
      <c r="B1076" s="59" t="s">
        <v>153</v>
      </c>
      <c r="C1076" s="61">
        <v>13995</v>
      </c>
      <c r="D1076" s="61">
        <f t="shared" si="577"/>
        <v>30000</v>
      </c>
      <c r="E1076" s="61">
        <f t="shared" si="578"/>
        <v>36000</v>
      </c>
      <c r="F1076" s="61">
        <f t="shared" si="579"/>
        <v>0</v>
      </c>
      <c r="G1076" s="61">
        <f t="shared" si="575"/>
        <v>0</v>
      </c>
      <c r="H1076" s="61">
        <v>7995</v>
      </c>
      <c r="I1076" s="61">
        <f t="shared" ref="I1076" si="581">+C1076+D1076-E1076-F1076+G1076</f>
        <v>7995</v>
      </c>
      <c r="J1076" s="9">
        <f t="shared" si="580"/>
        <v>0</v>
      </c>
      <c r="K1076" s="45" t="s">
        <v>30</v>
      </c>
      <c r="L1076" s="47">
        <v>30000</v>
      </c>
      <c r="M1076" s="47">
        <v>0</v>
      </c>
      <c r="N1076" s="47">
        <v>36000</v>
      </c>
      <c r="O1076" s="47">
        <v>0</v>
      </c>
    </row>
    <row r="1077" spans="1:15" ht="16.5">
      <c r="A1077" s="58" t="str">
        <f t="shared" si="576"/>
        <v>Godfré</v>
      </c>
      <c r="B1077" s="59" t="s">
        <v>152</v>
      </c>
      <c r="C1077" s="61">
        <v>36485</v>
      </c>
      <c r="D1077" s="61">
        <f t="shared" si="577"/>
        <v>486000</v>
      </c>
      <c r="E1077" s="61">
        <f t="shared" si="578"/>
        <v>366150</v>
      </c>
      <c r="F1077" s="61">
        <f t="shared" si="579"/>
        <v>0</v>
      </c>
      <c r="G1077" s="61">
        <f t="shared" si="575"/>
        <v>0</v>
      </c>
      <c r="H1077" s="61">
        <v>156335</v>
      </c>
      <c r="I1077" s="61">
        <f>+C1077+D1077-E1077-F1077+G1077</f>
        <v>156335</v>
      </c>
      <c r="J1077" s="9">
        <f t="shared" si="580"/>
        <v>0</v>
      </c>
      <c r="K1077" s="45" t="s">
        <v>142</v>
      </c>
      <c r="L1077" s="47">
        <v>486000</v>
      </c>
      <c r="M1077" s="47">
        <v>0</v>
      </c>
      <c r="N1077" s="47">
        <v>366150</v>
      </c>
      <c r="O1077" s="47">
        <v>0</v>
      </c>
    </row>
    <row r="1078" spans="1:15" ht="16.5">
      <c r="A1078" s="58" t="str">
        <f t="shared" si="576"/>
        <v>I55S</v>
      </c>
      <c r="B1078" s="115" t="s">
        <v>4</v>
      </c>
      <c r="C1078" s="117">
        <v>233614</v>
      </c>
      <c r="D1078" s="117">
        <f t="shared" si="577"/>
        <v>0</v>
      </c>
      <c r="E1078" s="117">
        <f t="shared" si="578"/>
        <v>0</v>
      </c>
      <c r="F1078" s="117">
        <f t="shared" si="579"/>
        <v>0</v>
      </c>
      <c r="G1078" s="117">
        <f t="shared" si="575"/>
        <v>0</v>
      </c>
      <c r="H1078" s="117">
        <v>233614</v>
      </c>
      <c r="I1078" s="117">
        <f>+C1078+D1078-E1078-F1078+G1078</f>
        <v>233614</v>
      </c>
      <c r="J1078" s="9">
        <f t="shared" si="580"/>
        <v>0</v>
      </c>
      <c r="K1078" s="45" t="s">
        <v>83</v>
      </c>
      <c r="L1078" s="47">
        <v>0</v>
      </c>
      <c r="M1078" s="47">
        <v>0</v>
      </c>
      <c r="N1078" s="47">
        <v>0</v>
      </c>
      <c r="O1078" s="47">
        <v>0</v>
      </c>
    </row>
    <row r="1079" spans="1:15" ht="16.5">
      <c r="A1079" s="58" t="str">
        <f t="shared" si="576"/>
        <v>I73X</v>
      </c>
      <c r="B1079" s="115" t="s">
        <v>4</v>
      </c>
      <c r="C1079" s="117">
        <v>249769</v>
      </c>
      <c r="D1079" s="117">
        <f t="shared" si="577"/>
        <v>0</v>
      </c>
      <c r="E1079" s="117">
        <f t="shared" si="578"/>
        <v>0</v>
      </c>
      <c r="F1079" s="117">
        <f t="shared" si="579"/>
        <v>0</v>
      </c>
      <c r="G1079" s="117">
        <f t="shared" si="575"/>
        <v>0</v>
      </c>
      <c r="H1079" s="117">
        <v>249769</v>
      </c>
      <c r="I1079" s="117">
        <f t="shared" ref="I1079:I1082" si="582">+C1079+D1079-E1079-F1079+G1079</f>
        <v>249769</v>
      </c>
      <c r="J1079" s="9">
        <f t="shared" si="580"/>
        <v>0</v>
      </c>
      <c r="K1079" s="45" t="s">
        <v>82</v>
      </c>
      <c r="L1079" s="47">
        <v>0</v>
      </c>
      <c r="M1079" s="47">
        <v>0</v>
      </c>
      <c r="N1079" s="47">
        <v>0</v>
      </c>
      <c r="O1079" s="47">
        <v>0</v>
      </c>
    </row>
    <row r="1080" spans="1:15" ht="16.5">
      <c r="A1080" s="58" t="str">
        <f t="shared" si="576"/>
        <v>Grace</v>
      </c>
      <c r="B1080" s="97" t="s">
        <v>2</v>
      </c>
      <c r="C1080" s="61">
        <v>10700</v>
      </c>
      <c r="D1080" s="61">
        <f t="shared" si="577"/>
        <v>10000</v>
      </c>
      <c r="E1080" s="61">
        <f t="shared" si="578"/>
        <v>10500</v>
      </c>
      <c r="F1080" s="61">
        <f t="shared" si="579"/>
        <v>0</v>
      </c>
      <c r="G1080" s="61">
        <f t="shared" si="575"/>
        <v>0</v>
      </c>
      <c r="H1080" s="61">
        <v>10200</v>
      </c>
      <c r="I1080" s="61">
        <f t="shared" si="582"/>
        <v>10200</v>
      </c>
      <c r="J1080" s="9">
        <f t="shared" si="580"/>
        <v>0</v>
      </c>
      <c r="K1080" s="45" t="s">
        <v>141</v>
      </c>
      <c r="L1080" s="47">
        <v>10000</v>
      </c>
      <c r="M1080" s="47">
        <v>0</v>
      </c>
      <c r="N1080" s="47">
        <v>10500</v>
      </c>
      <c r="O1080" s="47">
        <v>0</v>
      </c>
    </row>
    <row r="1081" spans="1:15" ht="16.5">
      <c r="A1081" s="58" t="str">
        <f t="shared" si="576"/>
        <v>Hurielle</v>
      </c>
      <c r="B1081" s="59" t="s">
        <v>152</v>
      </c>
      <c r="C1081" s="61">
        <v>52000</v>
      </c>
      <c r="D1081" s="61">
        <f t="shared" si="577"/>
        <v>113000</v>
      </c>
      <c r="E1081" s="61">
        <f t="shared" si="578"/>
        <v>121500</v>
      </c>
      <c r="F1081" s="61">
        <f t="shared" si="579"/>
        <v>0</v>
      </c>
      <c r="G1081" s="61">
        <f t="shared" si="575"/>
        <v>0</v>
      </c>
      <c r="H1081" s="61">
        <v>43500</v>
      </c>
      <c r="I1081" s="61">
        <f t="shared" si="582"/>
        <v>43500</v>
      </c>
      <c r="J1081" s="9">
        <f>I1081-H1081</f>
        <v>0</v>
      </c>
      <c r="K1081" s="45" t="s">
        <v>195</v>
      </c>
      <c r="L1081" s="47">
        <v>113000</v>
      </c>
      <c r="M1081" s="47">
        <v>0</v>
      </c>
      <c r="N1081" s="47">
        <v>121500</v>
      </c>
      <c r="O1081" s="47">
        <v>0</v>
      </c>
    </row>
    <row r="1082" spans="1:15" ht="16.5">
      <c r="A1082" s="58" t="str">
        <f t="shared" si="576"/>
        <v>I23C</v>
      </c>
      <c r="B1082" s="97" t="s">
        <v>4</v>
      </c>
      <c r="C1082" s="61">
        <v>116050</v>
      </c>
      <c r="D1082" s="61">
        <f t="shared" si="577"/>
        <v>599000</v>
      </c>
      <c r="E1082" s="61">
        <f t="shared" si="578"/>
        <v>537500</v>
      </c>
      <c r="F1082" s="61">
        <f t="shared" si="579"/>
        <v>0</v>
      </c>
      <c r="G1082" s="61">
        <f t="shared" si="575"/>
        <v>0</v>
      </c>
      <c r="H1082" s="61">
        <v>177550</v>
      </c>
      <c r="I1082" s="61">
        <f t="shared" si="582"/>
        <v>177550</v>
      </c>
      <c r="J1082" s="9">
        <f t="shared" ref="J1082:J1083" si="583">I1082-H1082</f>
        <v>0</v>
      </c>
      <c r="K1082" s="45" t="s">
        <v>29</v>
      </c>
      <c r="L1082" s="47">
        <v>599000</v>
      </c>
      <c r="M1082" s="47">
        <v>0</v>
      </c>
      <c r="N1082" s="47">
        <v>537500</v>
      </c>
      <c r="O1082" s="47">
        <v>0</v>
      </c>
    </row>
    <row r="1083" spans="1:15" ht="16.5">
      <c r="A1083" s="58" t="str">
        <f t="shared" si="576"/>
        <v>Merveille</v>
      </c>
      <c r="B1083" s="59" t="s">
        <v>2</v>
      </c>
      <c r="C1083" s="61">
        <v>4400</v>
      </c>
      <c r="D1083" s="61">
        <f t="shared" si="577"/>
        <v>20000</v>
      </c>
      <c r="E1083" s="61">
        <f t="shared" si="578"/>
        <v>20000</v>
      </c>
      <c r="F1083" s="61">
        <f t="shared" si="579"/>
        <v>0</v>
      </c>
      <c r="G1083" s="61">
        <f t="shared" si="575"/>
        <v>0</v>
      </c>
      <c r="H1083" s="61">
        <v>4400</v>
      </c>
      <c r="I1083" s="61">
        <f>+C1083+D1083-E1083-F1083+G1083</f>
        <v>4400</v>
      </c>
      <c r="J1083" s="9">
        <f t="shared" si="583"/>
        <v>0</v>
      </c>
      <c r="K1083" s="45" t="s">
        <v>92</v>
      </c>
      <c r="L1083" s="47">
        <v>20000</v>
      </c>
      <c r="M1083" s="47">
        <v>0</v>
      </c>
      <c r="N1083" s="47">
        <v>20000</v>
      </c>
      <c r="O1083" s="47">
        <v>0</v>
      </c>
    </row>
    <row r="1084" spans="1:15" ht="16.5">
      <c r="A1084" s="58" t="str">
        <f t="shared" si="576"/>
        <v>P29</v>
      </c>
      <c r="B1084" s="59" t="s">
        <v>4</v>
      </c>
      <c r="C1084" s="61">
        <v>16200</v>
      </c>
      <c r="D1084" s="61">
        <f t="shared" si="577"/>
        <v>874000</v>
      </c>
      <c r="E1084" s="61">
        <f t="shared" si="578"/>
        <v>495500</v>
      </c>
      <c r="F1084" s="61">
        <f t="shared" si="579"/>
        <v>100000</v>
      </c>
      <c r="G1084" s="61">
        <f>+O1084</f>
        <v>0</v>
      </c>
      <c r="H1084" s="61">
        <v>294700</v>
      </c>
      <c r="I1084" s="61">
        <f>+C1084+D1084-E1084-F1084+G1084</f>
        <v>294700</v>
      </c>
      <c r="J1084" s="9">
        <f>I1084-H1084</f>
        <v>0</v>
      </c>
      <c r="K1084" s="45" t="s">
        <v>28</v>
      </c>
      <c r="L1084" s="47">
        <v>874000</v>
      </c>
      <c r="M1084" s="47">
        <v>100000</v>
      </c>
      <c r="N1084" s="47">
        <v>495500</v>
      </c>
      <c r="O1084" s="47">
        <v>0</v>
      </c>
    </row>
    <row r="1085" spans="1:15" ht="16.5">
      <c r="A1085" s="58" t="str">
        <f t="shared" si="576"/>
        <v>Paule</v>
      </c>
      <c r="B1085" s="59" t="s">
        <v>152</v>
      </c>
      <c r="C1085" s="61">
        <v>6000</v>
      </c>
      <c r="D1085" s="61">
        <f t="shared" si="577"/>
        <v>80000</v>
      </c>
      <c r="E1085" s="61">
        <f t="shared" si="578"/>
        <v>72500</v>
      </c>
      <c r="F1085" s="61">
        <f t="shared" si="579"/>
        <v>0</v>
      </c>
      <c r="G1085" s="61">
        <f>+O1085</f>
        <v>0</v>
      </c>
      <c r="H1085" s="61">
        <v>13500</v>
      </c>
      <c r="I1085" s="61">
        <f>+C1085+D1085-E1085-F1085+G1085</f>
        <v>13500</v>
      </c>
      <c r="J1085" s="9">
        <f>I1085-H1085</f>
        <v>0</v>
      </c>
      <c r="K1085" s="45" t="s">
        <v>194</v>
      </c>
      <c r="L1085" s="47">
        <v>80000</v>
      </c>
      <c r="M1085" s="47">
        <v>0</v>
      </c>
      <c r="N1085" s="47">
        <v>72500</v>
      </c>
      <c r="O1085" s="47">
        <v>0</v>
      </c>
    </row>
    <row r="1086" spans="1:15" ht="16.5">
      <c r="A1086" s="58" t="str">
        <f t="shared" si="576"/>
        <v>Tiffany</v>
      </c>
      <c r="B1086" s="59" t="s">
        <v>2</v>
      </c>
      <c r="C1086" s="61">
        <v>-790759</v>
      </c>
      <c r="D1086" s="61">
        <f t="shared" si="577"/>
        <v>800000</v>
      </c>
      <c r="E1086" s="61">
        <f t="shared" si="578"/>
        <v>16500</v>
      </c>
      <c r="F1086" s="61">
        <f t="shared" si="579"/>
        <v>0</v>
      </c>
      <c r="G1086" s="61">
        <f t="shared" ref="G1086" si="584">+O1086</f>
        <v>0</v>
      </c>
      <c r="H1086" s="61">
        <v>-7259</v>
      </c>
      <c r="I1086" s="61">
        <f t="shared" ref="I1086" si="585">+C1086+D1086-E1086-F1086+G1086</f>
        <v>-7259</v>
      </c>
      <c r="J1086" s="9">
        <f t="shared" ref="J1086" si="586">I1086-H1086</f>
        <v>0</v>
      </c>
      <c r="K1086" s="45" t="s">
        <v>111</v>
      </c>
      <c r="L1086" s="47">
        <v>800000</v>
      </c>
      <c r="M1086" s="47">
        <v>0</v>
      </c>
      <c r="N1086" s="47">
        <v>16500</v>
      </c>
      <c r="O1086" s="47">
        <v>0</v>
      </c>
    </row>
    <row r="1087" spans="1:15" ht="16.5">
      <c r="A1087" s="10" t="s">
        <v>49</v>
      </c>
      <c r="B1087" s="11"/>
      <c r="C1087" s="12">
        <f t="shared" ref="C1087:I1087" si="587">SUM(C1072:C1086)</f>
        <v>31829567</v>
      </c>
      <c r="D1087" s="57">
        <f t="shared" si="587"/>
        <v>8574000</v>
      </c>
      <c r="E1087" s="57">
        <f t="shared" si="587"/>
        <v>9054909</v>
      </c>
      <c r="F1087" s="57">
        <f t="shared" si="587"/>
        <v>8574000</v>
      </c>
      <c r="G1087" s="57">
        <f t="shared" si="587"/>
        <v>0</v>
      </c>
      <c r="H1087" s="57">
        <f t="shared" si="587"/>
        <v>22774658</v>
      </c>
      <c r="I1087" s="57">
        <f t="shared" si="587"/>
        <v>22774658</v>
      </c>
      <c r="J1087" s="9">
        <f>I1087-H1087</f>
        <v>0</v>
      </c>
      <c r="K1087" s="3"/>
      <c r="L1087" s="47">
        <f>+SUM(L1072:L1086)</f>
        <v>8574000</v>
      </c>
      <c r="M1087" s="47">
        <f>+SUM(M1072:M1086)</f>
        <v>8574000</v>
      </c>
      <c r="N1087" s="47">
        <f>+SUM(N1072:N1086)</f>
        <v>9054909</v>
      </c>
      <c r="O1087" s="47">
        <f>+SUM(O1072:O1086)</f>
        <v>0</v>
      </c>
    </row>
    <row r="1088" spans="1:15" ht="16.5">
      <c r="A1088" s="10"/>
      <c r="B1088" s="11"/>
      <c r="C1088" s="12"/>
      <c r="D1088" s="13"/>
      <c r="E1088" s="12"/>
      <c r="F1088" s="13"/>
      <c r="G1088" s="12"/>
      <c r="H1088" s="12"/>
      <c r="I1088" s="133" t="b">
        <f>I1087=D1090</f>
        <v>1</v>
      </c>
      <c r="L1088" s="5"/>
      <c r="M1088" s="5"/>
      <c r="N1088" s="5"/>
      <c r="O1088" s="5"/>
    </row>
    <row r="1089" spans="1:11" ht="16.5">
      <c r="A1089" s="10" t="s">
        <v>199</v>
      </c>
      <c r="B1089" s="11" t="s">
        <v>200</v>
      </c>
      <c r="C1089" s="12" t="s">
        <v>201</v>
      </c>
      <c r="D1089" s="12" t="s">
        <v>202</v>
      </c>
      <c r="E1089" s="12" t="s">
        <v>50</v>
      </c>
      <c r="F1089" s="12"/>
      <c r="G1089" s="12">
        <f>+D1087-F1087</f>
        <v>0</v>
      </c>
      <c r="H1089" s="12"/>
      <c r="I1089" s="12"/>
    </row>
    <row r="1090" spans="1:11" ht="16.5">
      <c r="A1090" s="14">
        <f>C1087</f>
        <v>31829567</v>
      </c>
      <c r="B1090" s="15">
        <f>G1087</f>
        <v>0</v>
      </c>
      <c r="C1090" s="12">
        <f>E1087</f>
        <v>9054909</v>
      </c>
      <c r="D1090" s="12">
        <f>A1090+B1090-C1090</f>
        <v>22774658</v>
      </c>
      <c r="E1090" s="13">
        <f>I1087-D1090</f>
        <v>0</v>
      </c>
      <c r="F1090" s="12"/>
      <c r="G1090" s="12"/>
      <c r="H1090" s="12"/>
      <c r="I1090" s="12"/>
    </row>
    <row r="1091" spans="1:11" ht="16.5">
      <c r="A1091" s="14"/>
      <c r="B1091" s="15"/>
      <c r="C1091" s="12"/>
      <c r="D1091" s="12"/>
      <c r="E1091" s="13"/>
      <c r="F1091" s="12"/>
      <c r="G1091" s="12"/>
      <c r="H1091" s="12"/>
      <c r="I1091" s="12"/>
    </row>
    <row r="1092" spans="1:11">
      <c r="A1092" s="16" t="s">
        <v>51</v>
      </c>
      <c r="B1092" s="16"/>
      <c r="C1092" s="16"/>
      <c r="D1092" s="17"/>
      <c r="E1092" s="17"/>
      <c r="F1092" s="17"/>
      <c r="G1092" s="17"/>
      <c r="H1092" s="17"/>
      <c r="I1092" s="17"/>
    </row>
    <row r="1093" spans="1:11">
      <c r="A1093" s="18" t="s">
        <v>203</v>
      </c>
      <c r="B1093" s="18"/>
      <c r="C1093" s="18"/>
      <c r="D1093" s="18"/>
      <c r="E1093" s="18"/>
      <c r="F1093" s="18"/>
      <c r="G1093" s="18"/>
      <c r="H1093" s="18"/>
      <c r="I1093" s="18"/>
      <c r="J1093" s="18"/>
    </row>
    <row r="1094" spans="1:11">
      <c r="A1094" s="19"/>
      <c r="B1094" s="17"/>
      <c r="C1094" s="20"/>
      <c r="D1094" s="20"/>
      <c r="E1094" s="20"/>
      <c r="F1094" s="20"/>
      <c r="G1094" s="20"/>
      <c r="H1094" s="17"/>
      <c r="I1094" s="17"/>
    </row>
    <row r="1095" spans="1:11">
      <c r="A1095" s="166" t="s">
        <v>52</v>
      </c>
      <c r="B1095" s="168" t="s">
        <v>53</v>
      </c>
      <c r="C1095" s="170" t="s">
        <v>204</v>
      </c>
      <c r="D1095" s="171" t="s">
        <v>54</v>
      </c>
      <c r="E1095" s="172"/>
      <c r="F1095" s="172"/>
      <c r="G1095" s="173"/>
      <c r="H1095" s="174" t="s">
        <v>55</v>
      </c>
      <c r="I1095" s="162" t="s">
        <v>56</v>
      </c>
      <c r="J1095" s="17"/>
    </row>
    <row r="1096" spans="1:11" ht="25.5">
      <c r="A1096" s="167"/>
      <c r="B1096" s="169"/>
      <c r="C1096" s="22"/>
      <c r="D1096" s="21" t="s">
        <v>23</v>
      </c>
      <c r="E1096" s="21" t="s">
        <v>24</v>
      </c>
      <c r="F1096" s="22" t="s">
        <v>121</v>
      </c>
      <c r="G1096" s="21" t="s">
        <v>57</v>
      </c>
      <c r="H1096" s="175"/>
      <c r="I1096" s="163"/>
      <c r="J1096" s="164" t="s">
        <v>205</v>
      </c>
      <c r="K1096" s="142"/>
    </row>
    <row r="1097" spans="1:11">
      <c r="A1097" s="23"/>
      <c r="B1097" s="24" t="s">
        <v>58</v>
      </c>
      <c r="C1097" s="25"/>
      <c r="D1097" s="25"/>
      <c r="E1097" s="25"/>
      <c r="F1097" s="25"/>
      <c r="G1097" s="25"/>
      <c r="H1097" s="25"/>
      <c r="I1097" s="26"/>
      <c r="J1097" s="165"/>
      <c r="K1097" s="142"/>
    </row>
    <row r="1098" spans="1:11">
      <c r="A1098" s="121" t="s">
        <v>125</v>
      </c>
      <c r="B1098" s="126" t="s">
        <v>46</v>
      </c>
      <c r="C1098" s="32">
        <f>+C1075</f>
        <v>22050</v>
      </c>
      <c r="D1098" s="31"/>
      <c r="E1098" s="32">
        <f>+D1075</f>
        <v>462000</v>
      </c>
      <c r="F1098" s="32"/>
      <c r="G1098" s="32"/>
      <c r="H1098" s="55">
        <f t="shared" ref="H1098:H1109" si="588">+F1075</f>
        <v>0</v>
      </c>
      <c r="I1098" s="32">
        <f t="shared" ref="I1098:I1109" si="589">+E1075</f>
        <v>462200</v>
      </c>
      <c r="J1098" s="30">
        <f t="shared" ref="J1098:J1099" si="590">+SUM(C1098:G1098)-(H1098+I1098)</f>
        <v>21850</v>
      </c>
      <c r="K1098" s="143" t="b">
        <f t="shared" ref="K1098:K1109" si="591">J1098=I1075</f>
        <v>1</v>
      </c>
    </row>
    <row r="1099" spans="1:11">
      <c r="A1099" s="121" t="str">
        <f>+A1098</f>
        <v>AVRIL</v>
      </c>
      <c r="B1099" s="126" t="s">
        <v>30</v>
      </c>
      <c r="C1099" s="32">
        <f t="shared" ref="C1099:C1100" si="592">+C1076</f>
        <v>13995</v>
      </c>
      <c r="D1099" s="31"/>
      <c r="E1099" s="32">
        <f t="shared" ref="E1099:E1100" si="593">+D1076</f>
        <v>30000</v>
      </c>
      <c r="F1099" s="32"/>
      <c r="G1099" s="32"/>
      <c r="H1099" s="55">
        <f t="shared" si="588"/>
        <v>0</v>
      </c>
      <c r="I1099" s="32">
        <f t="shared" si="589"/>
        <v>36000</v>
      </c>
      <c r="J1099" s="100">
        <f t="shared" si="590"/>
        <v>7995</v>
      </c>
      <c r="K1099" s="143" t="b">
        <f t="shared" si="591"/>
        <v>1</v>
      </c>
    </row>
    <row r="1100" spans="1:11">
      <c r="A1100" s="121" t="str">
        <f t="shared" ref="A1100:A1105" si="594">+A1099</f>
        <v>AVRIL</v>
      </c>
      <c r="B1100" s="127" t="s">
        <v>142</v>
      </c>
      <c r="C1100" s="32">
        <f t="shared" si="592"/>
        <v>36485</v>
      </c>
      <c r="D1100" s="118"/>
      <c r="E1100" s="32">
        <f t="shared" si="593"/>
        <v>486000</v>
      </c>
      <c r="F1100" s="51"/>
      <c r="G1100" s="51"/>
      <c r="H1100" s="55">
        <f t="shared" si="588"/>
        <v>0</v>
      </c>
      <c r="I1100" s="32">
        <f t="shared" si="589"/>
        <v>366150</v>
      </c>
      <c r="J1100" s="123">
        <f>+SUM(C1100:G1100)-(H1100+I1100)</f>
        <v>156335</v>
      </c>
      <c r="K1100" s="143" t="b">
        <f t="shared" si="591"/>
        <v>1</v>
      </c>
    </row>
    <row r="1101" spans="1:11">
      <c r="A1101" s="121" t="str">
        <f t="shared" si="594"/>
        <v>AVRIL</v>
      </c>
      <c r="B1101" s="128" t="s">
        <v>83</v>
      </c>
      <c r="C1101" s="119">
        <f>+C1078</f>
        <v>233614</v>
      </c>
      <c r="D1101" s="122"/>
      <c r="E1101" s="119">
        <f>+D1078</f>
        <v>0</v>
      </c>
      <c r="F1101" s="136"/>
      <c r="G1101" s="136"/>
      <c r="H1101" s="154">
        <f t="shared" si="588"/>
        <v>0</v>
      </c>
      <c r="I1101" s="119">
        <f t="shared" si="589"/>
        <v>0</v>
      </c>
      <c r="J1101" s="120">
        <f>+SUM(C1101:G1101)-(H1101+I1101)</f>
        <v>233614</v>
      </c>
      <c r="K1101" s="143" t="b">
        <f t="shared" si="591"/>
        <v>1</v>
      </c>
    </row>
    <row r="1102" spans="1:11">
      <c r="A1102" s="121" t="str">
        <f t="shared" si="594"/>
        <v>AVRIL</v>
      </c>
      <c r="B1102" s="128" t="s">
        <v>82</v>
      </c>
      <c r="C1102" s="119">
        <f>+C1079</f>
        <v>249769</v>
      </c>
      <c r="D1102" s="122"/>
      <c r="E1102" s="119">
        <f>+D1079</f>
        <v>0</v>
      </c>
      <c r="F1102" s="136"/>
      <c r="G1102" s="136"/>
      <c r="H1102" s="154">
        <f t="shared" si="588"/>
        <v>0</v>
      </c>
      <c r="I1102" s="119">
        <f t="shared" si="589"/>
        <v>0</v>
      </c>
      <c r="J1102" s="120">
        <f t="shared" ref="J1102:J1109" si="595">+SUM(C1102:G1102)-(H1102+I1102)</f>
        <v>249769</v>
      </c>
      <c r="K1102" s="143" t="b">
        <f t="shared" si="591"/>
        <v>1</v>
      </c>
    </row>
    <row r="1103" spans="1:11">
      <c r="A1103" s="121" t="str">
        <f t="shared" si="594"/>
        <v>AVRIL</v>
      </c>
      <c r="B1103" s="126" t="s">
        <v>141</v>
      </c>
      <c r="C1103" s="32">
        <f>+C1080</f>
        <v>10700</v>
      </c>
      <c r="D1103" s="31"/>
      <c r="E1103" s="32">
        <f>+D1080</f>
        <v>10000</v>
      </c>
      <c r="F1103" s="32"/>
      <c r="G1103" s="103"/>
      <c r="H1103" s="55">
        <f t="shared" si="588"/>
        <v>0</v>
      </c>
      <c r="I1103" s="32">
        <f t="shared" si="589"/>
        <v>10500</v>
      </c>
      <c r="J1103" s="30">
        <f t="shared" si="595"/>
        <v>10200</v>
      </c>
      <c r="K1103" s="143" t="b">
        <f t="shared" si="591"/>
        <v>1</v>
      </c>
    </row>
    <row r="1104" spans="1:11">
      <c r="A1104" s="121" t="str">
        <f t="shared" si="594"/>
        <v>AVRIL</v>
      </c>
      <c r="B1104" s="126" t="s">
        <v>195</v>
      </c>
      <c r="C1104" s="32">
        <f t="shared" ref="C1104:C1107" si="596">+C1081</f>
        <v>52000</v>
      </c>
      <c r="D1104" s="31"/>
      <c r="E1104" s="32">
        <f t="shared" ref="E1104:E1109" si="597">+D1081</f>
        <v>113000</v>
      </c>
      <c r="F1104" s="32"/>
      <c r="G1104" s="103"/>
      <c r="H1104" s="55">
        <f t="shared" si="588"/>
        <v>0</v>
      </c>
      <c r="I1104" s="32">
        <f t="shared" si="589"/>
        <v>121500</v>
      </c>
      <c r="J1104" s="30">
        <f t="shared" si="595"/>
        <v>43500</v>
      </c>
      <c r="K1104" s="143" t="b">
        <f t="shared" si="591"/>
        <v>1</v>
      </c>
    </row>
    <row r="1105" spans="1:16">
      <c r="A1105" s="121" t="str">
        <f t="shared" si="594"/>
        <v>AVRIL</v>
      </c>
      <c r="B1105" s="126" t="s">
        <v>29</v>
      </c>
      <c r="C1105" s="32">
        <f t="shared" si="596"/>
        <v>116050</v>
      </c>
      <c r="D1105" s="31"/>
      <c r="E1105" s="32">
        <f t="shared" si="597"/>
        <v>599000</v>
      </c>
      <c r="F1105" s="32"/>
      <c r="G1105" s="103"/>
      <c r="H1105" s="55">
        <f t="shared" si="588"/>
        <v>0</v>
      </c>
      <c r="I1105" s="32">
        <f t="shared" si="589"/>
        <v>537500</v>
      </c>
      <c r="J1105" s="30">
        <f t="shared" si="595"/>
        <v>177550</v>
      </c>
      <c r="K1105" s="143" t="b">
        <f t="shared" si="591"/>
        <v>1</v>
      </c>
    </row>
    <row r="1106" spans="1:16">
      <c r="A1106" s="121" t="str">
        <f>+A1104</f>
        <v>AVRIL</v>
      </c>
      <c r="B1106" s="126" t="s">
        <v>92</v>
      </c>
      <c r="C1106" s="32">
        <f t="shared" si="596"/>
        <v>4400</v>
      </c>
      <c r="D1106" s="31"/>
      <c r="E1106" s="32">
        <f t="shared" si="597"/>
        <v>20000</v>
      </c>
      <c r="F1106" s="32"/>
      <c r="G1106" s="103"/>
      <c r="H1106" s="55">
        <f t="shared" si="588"/>
        <v>0</v>
      </c>
      <c r="I1106" s="32">
        <f t="shared" si="589"/>
        <v>20000</v>
      </c>
      <c r="J1106" s="30">
        <f t="shared" si="595"/>
        <v>4400</v>
      </c>
      <c r="K1106" s="143" t="b">
        <f t="shared" si="591"/>
        <v>1</v>
      </c>
    </row>
    <row r="1107" spans="1:16">
      <c r="A1107" s="121" t="str">
        <f>+A1105</f>
        <v>AVRIL</v>
      </c>
      <c r="B1107" s="126" t="s">
        <v>28</v>
      </c>
      <c r="C1107" s="32">
        <f t="shared" si="596"/>
        <v>16200</v>
      </c>
      <c r="D1107" s="31"/>
      <c r="E1107" s="32">
        <f t="shared" si="597"/>
        <v>874000</v>
      </c>
      <c r="F1107" s="32"/>
      <c r="G1107" s="103"/>
      <c r="H1107" s="55">
        <f t="shared" si="588"/>
        <v>100000</v>
      </c>
      <c r="I1107" s="32">
        <f t="shared" si="589"/>
        <v>495500</v>
      </c>
      <c r="J1107" s="30">
        <f t="shared" si="595"/>
        <v>294700</v>
      </c>
      <c r="K1107" s="143" t="b">
        <f t="shared" si="591"/>
        <v>1</v>
      </c>
    </row>
    <row r="1108" spans="1:16">
      <c r="A1108" s="121" t="str">
        <f>+A1106</f>
        <v>AVRIL</v>
      </c>
      <c r="B1108" s="126" t="s">
        <v>194</v>
      </c>
      <c r="C1108" s="32">
        <f>+C1085</f>
        <v>6000</v>
      </c>
      <c r="D1108" s="31"/>
      <c r="E1108" s="32">
        <f t="shared" si="597"/>
        <v>80000</v>
      </c>
      <c r="F1108" s="32"/>
      <c r="G1108" s="103"/>
      <c r="H1108" s="55">
        <f t="shared" si="588"/>
        <v>0</v>
      </c>
      <c r="I1108" s="32">
        <f t="shared" si="589"/>
        <v>72500</v>
      </c>
      <c r="J1108" s="30">
        <f t="shared" si="595"/>
        <v>13500</v>
      </c>
      <c r="K1108" s="143" t="b">
        <f t="shared" si="591"/>
        <v>1</v>
      </c>
    </row>
    <row r="1109" spans="1:16">
      <c r="A1109" s="121" t="str">
        <f>+A1107</f>
        <v>AVRIL</v>
      </c>
      <c r="B1109" s="127" t="s">
        <v>111</v>
      </c>
      <c r="C1109" s="32">
        <f t="shared" ref="C1109" si="598">+C1086</f>
        <v>-790759</v>
      </c>
      <c r="D1109" s="118"/>
      <c r="E1109" s="32">
        <f t="shared" si="597"/>
        <v>800000</v>
      </c>
      <c r="F1109" s="51"/>
      <c r="G1109" s="137"/>
      <c r="H1109" s="55">
        <f t="shared" si="588"/>
        <v>0</v>
      </c>
      <c r="I1109" s="32">
        <f t="shared" si="589"/>
        <v>16500</v>
      </c>
      <c r="J1109" s="30">
        <f t="shared" si="595"/>
        <v>-7259</v>
      </c>
      <c r="K1109" s="143" t="b">
        <f t="shared" si="591"/>
        <v>1</v>
      </c>
    </row>
    <row r="1110" spans="1:16">
      <c r="A1110" s="34" t="s">
        <v>59</v>
      </c>
      <c r="B1110" s="35"/>
      <c r="C1110" s="35"/>
      <c r="D1110" s="35"/>
      <c r="E1110" s="35"/>
      <c r="F1110" s="35"/>
      <c r="G1110" s="35"/>
      <c r="H1110" s="35"/>
      <c r="I1110" s="35"/>
      <c r="J1110" s="36"/>
      <c r="K1110" s="142"/>
    </row>
    <row r="1111" spans="1:16">
      <c r="A1111" s="121" t="str">
        <f>+A1109</f>
        <v>AVRIL</v>
      </c>
      <c r="B1111" s="37" t="s">
        <v>60</v>
      </c>
      <c r="C1111" s="38">
        <f>+C1074</f>
        <v>1160022</v>
      </c>
      <c r="D1111" s="49"/>
      <c r="E1111" s="49">
        <f>D1074</f>
        <v>5100000</v>
      </c>
      <c r="F1111" s="49"/>
      <c r="G1111" s="124"/>
      <c r="H1111" s="51">
        <f>+F1074</f>
        <v>3474000</v>
      </c>
      <c r="I1111" s="125">
        <f>+E1074</f>
        <v>1822909</v>
      </c>
      <c r="J1111" s="30">
        <f>+SUM(C1111:G1111)-(H1111+I1111)</f>
        <v>963113</v>
      </c>
      <c r="K1111" s="143" t="b">
        <f>J1111=I1074</f>
        <v>1</v>
      </c>
    </row>
    <row r="1112" spans="1:16">
      <c r="A1112" s="43" t="s">
        <v>61</v>
      </c>
      <c r="B1112" s="24"/>
      <c r="C1112" s="35"/>
      <c r="D1112" s="24"/>
      <c r="E1112" s="24"/>
      <c r="F1112" s="24"/>
      <c r="G1112" s="24"/>
      <c r="H1112" s="24"/>
      <c r="I1112" s="24"/>
      <c r="J1112" s="36"/>
      <c r="K1112" s="142"/>
    </row>
    <row r="1113" spans="1:16">
      <c r="A1113" s="121" t="str">
        <f>+A1111</f>
        <v>AVRIL</v>
      </c>
      <c r="B1113" s="37" t="s">
        <v>154</v>
      </c>
      <c r="C1113" s="124">
        <f>+C1072</f>
        <v>9177780</v>
      </c>
      <c r="D1113" s="131">
        <f>+G1072</f>
        <v>0</v>
      </c>
      <c r="E1113" s="49"/>
      <c r="F1113" s="49"/>
      <c r="G1113" s="49"/>
      <c r="H1113" s="51">
        <f>+F1072</f>
        <v>5000000</v>
      </c>
      <c r="I1113" s="53">
        <f>+E1072</f>
        <v>23345</v>
      </c>
      <c r="J1113" s="30">
        <f>+SUM(C1113:G1113)-(H1113+I1113)</f>
        <v>4154435</v>
      </c>
      <c r="K1113" s="143" t="b">
        <f>+J1113=I1072</f>
        <v>1</v>
      </c>
    </row>
    <row r="1114" spans="1:16">
      <c r="A1114" s="121" t="str">
        <f t="shared" ref="A1114" si="599">+A1113</f>
        <v>AVRIL</v>
      </c>
      <c r="B1114" s="37" t="s">
        <v>63</v>
      </c>
      <c r="C1114" s="124">
        <f>+C1073</f>
        <v>21521261</v>
      </c>
      <c r="D1114" s="49">
        <f>+G1073</f>
        <v>0</v>
      </c>
      <c r="E1114" s="48"/>
      <c r="F1114" s="48"/>
      <c r="G1114" s="48"/>
      <c r="H1114" s="32">
        <f>+F1073</f>
        <v>0</v>
      </c>
      <c r="I1114" s="50">
        <f>+E1073</f>
        <v>5070305</v>
      </c>
      <c r="J1114" s="30">
        <f>SUM(C1114:G1114)-(H1114+I1114)</f>
        <v>16450956</v>
      </c>
      <c r="K1114" s="143" t="b">
        <f>+J1114=I1073</f>
        <v>1</v>
      </c>
    </row>
    <row r="1115" spans="1:16" ht="15.75">
      <c r="C1115" s="140">
        <f>SUM(C1098:C1114)</f>
        <v>31829567</v>
      </c>
      <c r="I1115" s="139">
        <f>SUM(I1098:I1114)</f>
        <v>9054909</v>
      </c>
      <c r="J1115" s="104">
        <f>+SUM(J1098:J1114)</f>
        <v>22774658</v>
      </c>
      <c r="K1115" s="5" t="b">
        <f>J1115=I1087</f>
        <v>1</v>
      </c>
    </row>
    <row r="1116" spans="1:16" ht="15.75">
      <c r="A1116" s="157"/>
      <c r="B1116" s="157"/>
      <c r="C1116" s="158"/>
      <c r="D1116" s="157"/>
      <c r="E1116" s="157"/>
      <c r="F1116" s="157"/>
      <c r="G1116" s="157"/>
      <c r="H1116" s="157"/>
      <c r="I1116" s="159"/>
      <c r="J1116" s="160"/>
      <c r="K1116" s="157"/>
      <c r="L1116" s="161"/>
      <c r="M1116" s="161"/>
      <c r="N1116" s="161"/>
      <c r="O1116" s="161"/>
      <c r="P1116" s="157"/>
    </row>
    <row r="1119" spans="1:16" ht="15.75">
      <c r="A1119" s="6" t="s">
        <v>35</v>
      </c>
      <c r="B1119" s="6" t="s">
        <v>1</v>
      </c>
      <c r="C1119" s="6">
        <v>44621</v>
      </c>
      <c r="D1119" s="7" t="s">
        <v>36</v>
      </c>
      <c r="E1119" s="7" t="s">
        <v>37</v>
      </c>
      <c r="F1119" s="7" t="s">
        <v>38</v>
      </c>
      <c r="G1119" s="7" t="s">
        <v>39</v>
      </c>
      <c r="H1119" s="6">
        <v>44651</v>
      </c>
      <c r="I1119" s="7" t="s">
        <v>40</v>
      </c>
      <c r="K1119" s="45"/>
      <c r="L1119" s="45" t="s">
        <v>41</v>
      </c>
      <c r="M1119" s="45" t="s">
        <v>42</v>
      </c>
      <c r="N1119" s="45" t="s">
        <v>43</v>
      </c>
      <c r="O1119" s="45" t="s">
        <v>44</v>
      </c>
    </row>
    <row r="1120" spans="1:16" ht="16.5">
      <c r="A1120" s="58" t="str">
        <f>K1120</f>
        <v>BCI</v>
      </c>
      <c r="B1120" s="59" t="s">
        <v>45</v>
      </c>
      <c r="C1120" s="61">
        <v>888683</v>
      </c>
      <c r="D1120" s="61">
        <f>+L1120</f>
        <v>0</v>
      </c>
      <c r="E1120" s="61">
        <f>+N1120</f>
        <v>543345</v>
      </c>
      <c r="F1120" s="61">
        <f>+M1120</f>
        <v>2600000</v>
      </c>
      <c r="G1120" s="61">
        <f t="shared" ref="G1120:G1131" si="600">+O1120</f>
        <v>11432442</v>
      </c>
      <c r="H1120" s="61">
        <v>9177780</v>
      </c>
      <c r="I1120" s="61">
        <f>+C1120+D1120-E1120-F1120+G1120</f>
        <v>9177780</v>
      </c>
      <c r="J1120" s="9">
        <f>I1120-H1120</f>
        <v>0</v>
      </c>
      <c r="K1120" s="45" t="s">
        <v>23</v>
      </c>
      <c r="L1120" s="47">
        <v>0</v>
      </c>
      <c r="M1120" s="47">
        <v>2600000</v>
      </c>
      <c r="N1120" s="47">
        <v>543345</v>
      </c>
      <c r="O1120" s="47">
        <v>11432442</v>
      </c>
    </row>
    <row r="1121" spans="1:15" ht="16.5">
      <c r="A1121" s="58" t="str">
        <f t="shared" ref="A1121:A1134" si="601">K1121</f>
        <v>BCI-Sous Compte</v>
      </c>
      <c r="B1121" s="59" t="s">
        <v>45</v>
      </c>
      <c r="C1121" s="61">
        <v>882502</v>
      </c>
      <c r="D1121" s="61">
        <f t="shared" ref="D1121:D1134" si="602">+L1121</f>
        <v>0</v>
      </c>
      <c r="E1121" s="61">
        <f t="shared" ref="E1121:E1134" si="603">+N1121</f>
        <v>6117606</v>
      </c>
      <c r="F1121" s="61">
        <f t="shared" ref="F1121:F1134" si="604">+M1121</f>
        <v>1600000</v>
      </c>
      <c r="G1121" s="61">
        <f t="shared" si="600"/>
        <v>28356365</v>
      </c>
      <c r="H1121" s="61">
        <v>21521261</v>
      </c>
      <c r="I1121" s="61">
        <f>+C1121+D1121-E1121-F1121+G1121</f>
        <v>21521261</v>
      </c>
      <c r="J1121" s="9">
        <f t="shared" ref="J1121:J1128" si="605">I1121-H1121</f>
        <v>0</v>
      </c>
      <c r="K1121" s="45" t="s">
        <v>146</v>
      </c>
      <c r="L1121" s="47">
        <v>0</v>
      </c>
      <c r="M1121" s="47">
        <v>1600000</v>
      </c>
      <c r="N1121" s="47">
        <v>6117606</v>
      </c>
      <c r="O1121" s="47">
        <v>28356365</v>
      </c>
    </row>
    <row r="1122" spans="1:15" ht="16.5">
      <c r="A1122" s="58" t="str">
        <f t="shared" si="601"/>
        <v>Caisse</v>
      </c>
      <c r="B1122" s="59" t="s">
        <v>24</v>
      </c>
      <c r="C1122" s="61">
        <v>797106</v>
      </c>
      <c r="D1122" s="61">
        <f t="shared" si="602"/>
        <v>4270000</v>
      </c>
      <c r="E1122" s="61">
        <f t="shared" si="603"/>
        <v>2099084</v>
      </c>
      <c r="F1122" s="61">
        <f t="shared" si="604"/>
        <v>1808000</v>
      </c>
      <c r="G1122" s="61">
        <f t="shared" si="600"/>
        <v>0</v>
      </c>
      <c r="H1122" s="61">
        <v>1160022</v>
      </c>
      <c r="I1122" s="61">
        <f>+C1122+D1122-E1122-F1122+G1122</f>
        <v>1160022</v>
      </c>
      <c r="J1122" s="101">
        <f t="shared" si="605"/>
        <v>0</v>
      </c>
      <c r="K1122" s="45" t="s">
        <v>24</v>
      </c>
      <c r="L1122" s="47">
        <v>4270000</v>
      </c>
      <c r="M1122" s="47">
        <v>1808000</v>
      </c>
      <c r="N1122" s="47">
        <v>2099084</v>
      </c>
      <c r="O1122" s="47">
        <v>0</v>
      </c>
    </row>
    <row r="1123" spans="1:15" ht="16.5">
      <c r="A1123" s="58" t="str">
        <f t="shared" si="601"/>
        <v>Crépin</v>
      </c>
      <c r="B1123" s="59" t="s">
        <v>152</v>
      </c>
      <c r="C1123" s="61">
        <v>56050</v>
      </c>
      <c r="D1123" s="61">
        <f t="shared" si="602"/>
        <v>0</v>
      </c>
      <c r="E1123" s="61">
        <f t="shared" si="603"/>
        <v>4000</v>
      </c>
      <c r="F1123" s="61">
        <f t="shared" si="604"/>
        <v>30000</v>
      </c>
      <c r="G1123" s="61">
        <f t="shared" si="600"/>
        <v>0</v>
      </c>
      <c r="H1123" s="61">
        <v>22050</v>
      </c>
      <c r="I1123" s="61">
        <f>+C1123+D1123-E1123-F1123+G1123</f>
        <v>22050</v>
      </c>
      <c r="J1123" s="9">
        <f t="shared" si="605"/>
        <v>0</v>
      </c>
      <c r="K1123" s="45" t="s">
        <v>46</v>
      </c>
      <c r="L1123" s="47">
        <v>0</v>
      </c>
      <c r="M1123" s="47">
        <v>30000</v>
      </c>
      <c r="N1123" s="47">
        <v>4000</v>
      </c>
      <c r="O1123" s="47">
        <v>0</v>
      </c>
    </row>
    <row r="1124" spans="1:15" ht="16.5">
      <c r="A1124" s="58" t="str">
        <f t="shared" si="601"/>
        <v>Evariste</v>
      </c>
      <c r="B1124" s="59" t="s">
        <v>153</v>
      </c>
      <c r="C1124" s="61">
        <v>21495</v>
      </c>
      <c r="D1124" s="61">
        <f t="shared" si="602"/>
        <v>139000</v>
      </c>
      <c r="E1124" s="61">
        <f t="shared" si="603"/>
        <v>146500</v>
      </c>
      <c r="F1124" s="61">
        <f t="shared" si="604"/>
        <v>0</v>
      </c>
      <c r="G1124" s="61">
        <f t="shared" si="600"/>
        <v>0</v>
      </c>
      <c r="H1124" s="61">
        <v>13995</v>
      </c>
      <c r="I1124" s="61">
        <f t="shared" ref="I1124" si="606">+C1124+D1124-E1124-F1124+G1124</f>
        <v>13995</v>
      </c>
      <c r="J1124" s="9">
        <f t="shared" si="605"/>
        <v>0</v>
      </c>
      <c r="K1124" s="45" t="s">
        <v>30</v>
      </c>
      <c r="L1124" s="47">
        <v>139000</v>
      </c>
      <c r="M1124" s="47">
        <v>0</v>
      </c>
      <c r="N1124" s="47">
        <v>146500</v>
      </c>
      <c r="O1124" s="47">
        <v>0</v>
      </c>
    </row>
    <row r="1125" spans="1:15" ht="16.5">
      <c r="A1125" s="58" t="str">
        <f t="shared" si="601"/>
        <v>Godfré</v>
      </c>
      <c r="B1125" s="59" t="s">
        <v>152</v>
      </c>
      <c r="C1125" s="61">
        <v>113185</v>
      </c>
      <c r="D1125" s="61">
        <f t="shared" si="602"/>
        <v>188000</v>
      </c>
      <c r="E1125" s="61">
        <f t="shared" si="603"/>
        <v>224700</v>
      </c>
      <c r="F1125" s="61">
        <f t="shared" si="604"/>
        <v>40000</v>
      </c>
      <c r="G1125" s="61">
        <f t="shared" si="600"/>
        <v>0</v>
      </c>
      <c r="H1125" s="61">
        <v>36485</v>
      </c>
      <c r="I1125" s="61">
        <f>+C1125+D1125-E1125-F1125+G1125</f>
        <v>36485</v>
      </c>
      <c r="J1125" s="9">
        <f t="shared" si="605"/>
        <v>0</v>
      </c>
      <c r="K1125" s="45" t="s">
        <v>142</v>
      </c>
      <c r="L1125" s="47">
        <v>188000</v>
      </c>
      <c r="M1125" s="47">
        <v>40000</v>
      </c>
      <c r="N1125" s="47">
        <v>224700</v>
      </c>
      <c r="O1125" s="47">
        <v>0</v>
      </c>
    </row>
    <row r="1126" spans="1:15" ht="16.5">
      <c r="A1126" s="58" t="str">
        <f t="shared" si="601"/>
        <v>I55S</v>
      </c>
      <c r="B1126" s="115" t="s">
        <v>4</v>
      </c>
      <c r="C1126" s="117">
        <v>233614</v>
      </c>
      <c r="D1126" s="117">
        <f t="shared" si="602"/>
        <v>0</v>
      </c>
      <c r="E1126" s="117">
        <f t="shared" si="603"/>
        <v>0</v>
      </c>
      <c r="F1126" s="117">
        <f t="shared" si="604"/>
        <v>0</v>
      </c>
      <c r="G1126" s="117">
        <f t="shared" si="600"/>
        <v>0</v>
      </c>
      <c r="H1126" s="117">
        <v>233614</v>
      </c>
      <c r="I1126" s="117">
        <f>+C1126+D1126-E1126-F1126+G1126</f>
        <v>233614</v>
      </c>
      <c r="J1126" s="9">
        <f t="shared" si="605"/>
        <v>0</v>
      </c>
      <c r="K1126" s="45" t="s">
        <v>83</v>
      </c>
      <c r="L1126" s="47">
        <v>0</v>
      </c>
      <c r="M1126" s="47">
        <v>0</v>
      </c>
      <c r="N1126" s="47">
        <v>0</v>
      </c>
      <c r="O1126" s="47">
        <v>0</v>
      </c>
    </row>
    <row r="1127" spans="1:15" ht="16.5">
      <c r="A1127" s="58" t="str">
        <f t="shared" si="601"/>
        <v>I73X</v>
      </c>
      <c r="B1127" s="115" t="s">
        <v>4</v>
      </c>
      <c r="C1127" s="117">
        <v>249769</v>
      </c>
      <c r="D1127" s="117">
        <f t="shared" si="602"/>
        <v>0</v>
      </c>
      <c r="E1127" s="117">
        <f t="shared" si="603"/>
        <v>0</v>
      </c>
      <c r="F1127" s="117">
        <f t="shared" si="604"/>
        <v>0</v>
      </c>
      <c r="G1127" s="117">
        <f t="shared" si="600"/>
        <v>0</v>
      </c>
      <c r="H1127" s="117">
        <v>249769</v>
      </c>
      <c r="I1127" s="117">
        <f t="shared" ref="I1127:I1130" si="607">+C1127+D1127-E1127-F1127+G1127</f>
        <v>249769</v>
      </c>
      <c r="J1127" s="9">
        <f t="shared" si="605"/>
        <v>0</v>
      </c>
      <c r="K1127" s="45" t="s">
        <v>82</v>
      </c>
      <c r="L1127" s="47">
        <v>0</v>
      </c>
      <c r="M1127" s="47">
        <v>0</v>
      </c>
      <c r="N1127" s="47">
        <v>0</v>
      </c>
      <c r="O1127" s="47">
        <v>0</v>
      </c>
    </row>
    <row r="1128" spans="1:15" ht="16.5">
      <c r="A1128" s="58" t="str">
        <f t="shared" si="601"/>
        <v>Grace</v>
      </c>
      <c r="B1128" s="97" t="s">
        <v>2</v>
      </c>
      <c r="C1128" s="61">
        <v>20700</v>
      </c>
      <c r="D1128" s="61">
        <f t="shared" si="602"/>
        <v>0</v>
      </c>
      <c r="E1128" s="61">
        <f t="shared" si="603"/>
        <v>10000</v>
      </c>
      <c r="F1128" s="61">
        <f t="shared" si="604"/>
        <v>0</v>
      </c>
      <c r="G1128" s="61">
        <f t="shared" si="600"/>
        <v>0</v>
      </c>
      <c r="H1128" s="61">
        <v>10700</v>
      </c>
      <c r="I1128" s="61">
        <f t="shared" si="607"/>
        <v>10700</v>
      </c>
      <c r="J1128" s="9">
        <f t="shared" si="605"/>
        <v>0</v>
      </c>
      <c r="K1128" s="45" t="s">
        <v>141</v>
      </c>
      <c r="L1128" s="47">
        <v>0</v>
      </c>
      <c r="M1128" s="47">
        <v>0</v>
      </c>
      <c r="N1128" s="47">
        <v>10000</v>
      </c>
      <c r="O1128" s="47">
        <v>0</v>
      </c>
    </row>
    <row r="1129" spans="1:15" ht="16.5">
      <c r="A1129" s="58" t="str">
        <f t="shared" si="601"/>
        <v>Hurielle</v>
      </c>
      <c r="B1129" s="59" t="s">
        <v>152</v>
      </c>
      <c r="C1129" s="61">
        <v>0</v>
      </c>
      <c r="D1129" s="61">
        <f t="shared" si="602"/>
        <v>135000</v>
      </c>
      <c r="E1129" s="61">
        <f t="shared" si="603"/>
        <v>83000</v>
      </c>
      <c r="F1129" s="61">
        <f t="shared" si="604"/>
        <v>0</v>
      </c>
      <c r="G1129" s="61">
        <f t="shared" si="600"/>
        <v>0</v>
      </c>
      <c r="H1129" s="61">
        <v>52000</v>
      </c>
      <c r="I1129" s="61">
        <f t="shared" si="607"/>
        <v>52000</v>
      </c>
      <c r="J1129" s="9">
        <f>I1129-H1129</f>
        <v>0</v>
      </c>
      <c r="K1129" s="45" t="s">
        <v>195</v>
      </c>
      <c r="L1129" s="47">
        <v>135000</v>
      </c>
      <c r="M1129" s="47">
        <v>0</v>
      </c>
      <c r="N1129" s="47">
        <v>83000</v>
      </c>
      <c r="O1129" s="47">
        <v>0</v>
      </c>
    </row>
    <row r="1130" spans="1:15" ht="16.5">
      <c r="A1130" s="58" t="str">
        <f t="shared" si="601"/>
        <v>I23C</v>
      </c>
      <c r="B1130" s="97" t="s">
        <v>4</v>
      </c>
      <c r="C1130" s="61">
        <v>15550</v>
      </c>
      <c r="D1130" s="61">
        <f t="shared" si="602"/>
        <v>747000</v>
      </c>
      <c r="E1130" s="61">
        <f t="shared" si="603"/>
        <v>646500</v>
      </c>
      <c r="F1130" s="61">
        <f t="shared" si="604"/>
        <v>0</v>
      </c>
      <c r="G1130" s="61">
        <f t="shared" si="600"/>
        <v>0</v>
      </c>
      <c r="H1130" s="61">
        <v>116050</v>
      </c>
      <c r="I1130" s="61">
        <f t="shared" si="607"/>
        <v>116050</v>
      </c>
      <c r="J1130" s="9">
        <f t="shared" ref="J1130:J1131" si="608">I1130-H1130</f>
        <v>0</v>
      </c>
      <c r="K1130" s="45" t="s">
        <v>29</v>
      </c>
      <c r="L1130" s="47">
        <v>747000</v>
      </c>
      <c r="M1130" s="47">
        <v>0</v>
      </c>
      <c r="N1130" s="47">
        <v>646500</v>
      </c>
      <c r="O1130" s="47">
        <v>0</v>
      </c>
    </row>
    <row r="1131" spans="1:15" ht="16.5">
      <c r="A1131" s="58" t="str">
        <f t="shared" si="601"/>
        <v>Merveille</v>
      </c>
      <c r="B1131" s="59" t="s">
        <v>2</v>
      </c>
      <c r="C1131" s="61">
        <v>4800</v>
      </c>
      <c r="D1131" s="61">
        <f t="shared" si="602"/>
        <v>20000</v>
      </c>
      <c r="E1131" s="61">
        <f t="shared" si="603"/>
        <v>20400</v>
      </c>
      <c r="F1131" s="61">
        <f t="shared" si="604"/>
        <v>0</v>
      </c>
      <c r="G1131" s="61">
        <f t="shared" si="600"/>
        <v>0</v>
      </c>
      <c r="H1131" s="61">
        <v>4400</v>
      </c>
      <c r="I1131" s="61">
        <f>+C1131+D1131-E1131-F1131+G1131</f>
        <v>4400</v>
      </c>
      <c r="J1131" s="9">
        <f t="shared" si="608"/>
        <v>0</v>
      </c>
      <c r="K1131" s="45" t="s">
        <v>92</v>
      </c>
      <c r="L1131" s="47">
        <v>20000</v>
      </c>
      <c r="M1131" s="47">
        <v>0</v>
      </c>
      <c r="N1131" s="47">
        <v>20400</v>
      </c>
      <c r="O1131" s="47"/>
    </row>
    <row r="1132" spans="1:15" ht="16.5">
      <c r="A1132" s="58" t="str">
        <f t="shared" si="601"/>
        <v>P29</v>
      </c>
      <c r="B1132" s="59" t="s">
        <v>4</v>
      </c>
      <c r="C1132" s="61">
        <v>136200</v>
      </c>
      <c r="D1132" s="61">
        <f t="shared" si="602"/>
        <v>380000</v>
      </c>
      <c r="E1132" s="61">
        <f t="shared" si="603"/>
        <v>500000</v>
      </c>
      <c r="F1132" s="61">
        <f t="shared" si="604"/>
        <v>0</v>
      </c>
      <c r="G1132" s="61">
        <f>+O1132</f>
        <v>0</v>
      </c>
      <c r="H1132" s="61">
        <v>16200</v>
      </c>
      <c r="I1132" s="61">
        <f>+C1132+D1132-E1132-F1132+G1132</f>
        <v>16200</v>
      </c>
      <c r="J1132" s="9">
        <f>I1132-H1132</f>
        <v>0</v>
      </c>
      <c r="K1132" s="45" t="s">
        <v>28</v>
      </c>
      <c r="L1132" s="47">
        <v>380000</v>
      </c>
      <c r="M1132" s="47">
        <v>0</v>
      </c>
      <c r="N1132" s="47">
        <v>500000</v>
      </c>
      <c r="O1132" s="47">
        <v>0</v>
      </c>
    </row>
    <row r="1133" spans="1:15" ht="16.5">
      <c r="A1133" s="58" t="str">
        <f t="shared" si="601"/>
        <v>Paule</v>
      </c>
      <c r="B1133" s="59" t="s">
        <v>152</v>
      </c>
      <c r="C1133" s="61">
        <v>0</v>
      </c>
      <c r="D1133" s="61">
        <f t="shared" si="602"/>
        <v>129000</v>
      </c>
      <c r="E1133" s="61">
        <f t="shared" si="603"/>
        <v>123000</v>
      </c>
      <c r="F1133" s="61">
        <f t="shared" si="604"/>
        <v>0</v>
      </c>
      <c r="G1133" s="61">
        <f>+O1133</f>
        <v>0</v>
      </c>
      <c r="H1133" s="61">
        <v>6000</v>
      </c>
      <c r="I1133" s="61">
        <f>+C1133+D1133-E1133-F1133+G1133</f>
        <v>6000</v>
      </c>
      <c r="J1133" s="9">
        <f>I1133-H1133</f>
        <v>0</v>
      </c>
      <c r="K1133" s="45" t="s">
        <v>194</v>
      </c>
      <c r="L1133" s="47">
        <v>129000</v>
      </c>
      <c r="M1133" s="47">
        <v>0</v>
      </c>
      <c r="N1133" s="47">
        <v>123000</v>
      </c>
      <c r="O1133" s="47">
        <v>0</v>
      </c>
    </row>
    <row r="1134" spans="1:15" ht="16.5">
      <c r="A1134" s="58" t="str">
        <f t="shared" si="601"/>
        <v>Tiffany</v>
      </c>
      <c r="B1134" s="59" t="s">
        <v>2</v>
      </c>
      <c r="C1134" s="61">
        <v>-36737</v>
      </c>
      <c r="D1134" s="61">
        <f t="shared" si="602"/>
        <v>70000</v>
      </c>
      <c r="E1134" s="61">
        <f t="shared" si="603"/>
        <v>824022</v>
      </c>
      <c r="F1134" s="61">
        <f t="shared" si="604"/>
        <v>0</v>
      </c>
      <c r="G1134" s="61">
        <f t="shared" ref="G1134" si="609">+O1134</f>
        <v>0</v>
      </c>
      <c r="H1134" s="61">
        <v>-790759</v>
      </c>
      <c r="I1134" s="61">
        <f t="shared" ref="I1134" si="610">+C1134+D1134-E1134-F1134+G1134</f>
        <v>-790759</v>
      </c>
      <c r="J1134" s="9">
        <f t="shared" ref="J1134" si="611">I1134-H1134</f>
        <v>0</v>
      </c>
      <c r="K1134" s="45" t="s">
        <v>111</v>
      </c>
      <c r="L1134" s="47">
        <v>70000</v>
      </c>
      <c r="M1134" s="47">
        <v>0</v>
      </c>
      <c r="N1134" s="47">
        <v>824022</v>
      </c>
      <c r="O1134" s="47">
        <v>0</v>
      </c>
    </row>
    <row r="1135" spans="1:15" ht="16.5">
      <c r="A1135" s="10" t="s">
        <v>49</v>
      </c>
      <c r="B1135" s="11"/>
      <c r="C1135" s="12">
        <f t="shared" ref="C1135:I1135" si="612">SUM(C1120:C1134)</f>
        <v>3382917</v>
      </c>
      <c r="D1135" s="57">
        <f t="shared" si="612"/>
        <v>6078000</v>
      </c>
      <c r="E1135" s="57">
        <f t="shared" si="612"/>
        <v>11342157</v>
      </c>
      <c r="F1135" s="57">
        <f t="shared" si="612"/>
        <v>6078000</v>
      </c>
      <c r="G1135" s="57">
        <f t="shared" si="612"/>
        <v>39788807</v>
      </c>
      <c r="H1135" s="57">
        <f t="shared" si="612"/>
        <v>31829567</v>
      </c>
      <c r="I1135" s="57">
        <f t="shared" si="612"/>
        <v>31829567</v>
      </c>
      <c r="J1135" s="9">
        <f>I1135-H1135</f>
        <v>0</v>
      </c>
      <c r="K1135" s="3"/>
      <c r="L1135" s="47">
        <f>+SUM(L1120:L1134)</f>
        <v>6078000</v>
      </c>
      <c r="M1135" s="47">
        <f>+SUM(M1120:M1134)</f>
        <v>6078000</v>
      </c>
      <c r="N1135" s="47">
        <f>+SUM(N1120:N1134)</f>
        <v>11342157</v>
      </c>
      <c r="O1135" s="47">
        <f>+SUM(O1120:O1134)</f>
        <v>39788807</v>
      </c>
    </row>
    <row r="1136" spans="1:15" ht="16.5">
      <c r="A1136" s="10"/>
      <c r="B1136" s="11"/>
      <c r="C1136" s="12"/>
      <c r="D1136" s="13"/>
      <c r="E1136" s="12"/>
      <c r="F1136" s="13"/>
      <c r="G1136" s="12"/>
      <c r="H1136" s="12"/>
      <c r="I1136" s="133" t="b">
        <f>I1135=D1138</f>
        <v>1</v>
      </c>
      <c r="L1136" s="5"/>
      <c r="M1136" s="5"/>
      <c r="N1136" s="5"/>
      <c r="O1136" s="5"/>
    </row>
    <row r="1137" spans="1:11" ht="16.5">
      <c r="A1137" s="10" t="s">
        <v>187</v>
      </c>
      <c r="B1137" s="11" t="s">
        <v>188</v>
      </c>
      <c r="C1137" s="12" t="s">
        <v>192</v>
      </c>
      <c r="D1137" s="12" t="s">
        <v>189</v>
      </c>
      <c r="E1137" s="12" t="s">
        <v>50</v>
      </c>
      <c r="F1137" s="12"/>
      <c r="G1137" s="12">
        <f>+D1135-F1135</f>
        <v>0</v>
      </c>
      <c r="H1137" s="12"/>
      <c r="I1137" s="12"/>
    </row>
    <row r="1138" spans="1:11" ht="16.5">
      <c r="A1138" s="14">
        <f>C1135</f>
        <v>3382917</v>
      </c>
      <c r="B1138" s="15">
        <f>G1135</f>
        <v>39788807</v>
      </c>
      <c r="C1138" s="12">
        <f>E1135</f>
        <v>11342157</v>
      </c>
      <c r="D1138" s="12">
        <f>A1138+B1138-C1138</f>
        <v>31829567</v>
      </c>
      <c r="E1138" s="13">
        <f>I1135-D1138</f>
        <v>0</v>
      </c>
      <c r="F1138" s="12"/>
      <c r="G1138" s="12"/>
      <c r="H1138" s="12"/>
      <c r="I1138" s="12"/>
    </row>
    <row r="1139" spans="1:11" ht="16.5">
      <c r="A1139" s="14"/>
      <c r="B1139" s="15"/>
      <c r="C1139" s="12"/>
      <c r="D1139" s="12"/>
      <c r="E1139" s="13"/>
      <c r="F1139" s="12"/>
      <c r="G1139" s="12"/>
      <c r="H1139" s="12"/>
      <c r="I1139" s="12"/>
    </row>
    <row r="1140" spans="1:11">
      <c r="A1140" s="16" t="s">
        <v>51</v>
      </c>
      <c r="B1140" s="16"/>
      <c r="C1140" s="16"/>
      <c r="D1140" s="17"/>
      <c r="E1140" s="17"/>
      <c r="F1140" s="17"/>
      <c r="G1140" s="17"/>
      <c r="H1140" s="17"/>
      <c r="I1140" s="17"/>
    </row>
    <row r="1141" spans="1:11">
      <c r="A1141" s="18" t="s">
        <v>190</v>
      </c>
      <c r="B1141" s="18"/>
      <c r="C1141" s="18"/>
      <c r="D1141" s="18"/>
      <c r="E1141" s="18"/>
      <c r="F1141" s="18"/>
      <c r="G1141" s="18"/>
      <c r="H1141" s="18"/>
      <c r="I1141" s="18"/>
      <c r="J1141" s="18"/>
    </row>
    <row r="1142" spans="1:11">
      <c r="A1142" s="19"/>
      <c r="B1142" s="17"/>
      <c r="C1142" s="20"/>
      <c r="D1142" s="20"/>
      <c r="E1142" s="20"/>
      <c r="F1142" s="20"/>
      <c r="G1142" s="20"/>
      <c r="H1142" s="17"/>
      <c r="I1142" s="17"/>
    </row>
    <row r="1143" spans="1:11">
      <c r="A1143" s="166" t="s">
        <v>52</v>
      </c>
      <c r="B1143" s="168" t="s">
        <v>53</v>
      </c>
      <c r="C1143" s="170" t="s">
        <v>191</v>
      </c>
      <c r="D1143" s="171" t="s">
        <v>54</v>
      </c>
      <c r="E1143" s="172"/>
      <c r="F1143" s="172"/>
      <c r="G1143" s="173"/>
      <c r="H1143" s="174" t="s">
        <v>55</v>
      </c>
      <c r="I1143" s="162" t="s">
        <v>56</v>
      </c>
      <c r="J1143" s="17"/>
    </row>
    <row r="1144" spans="1:11" ht="25.5">
      <c r="A1144" s="167"/>
      <c r="B1144" s="169"/>
      <c r="C1144" s="22"/>
      <c r="D1144" s="21" t="s">
        <v>23</v>
      </c>
      <c r="E1144" s="21" t="s">
        <v>24</v>
      </c>
      <c r="F1144" s="22" t="s">
        <v>121</v>
      </c>
      <c r="G1144" s="21" t="s">
        <v>57</v>
      </c>
      <c r="H1144" s="175"/>
      <c r="I1144" s="163"/>
      <c r="J1144" s="164" t="s">
        <v>186</v>
      </c>
      <c r="K1144" s="142"/>
    </row>
    <row r="1145" spans="1:11">
      <c r="A1145" s="23"/>
      <c r="B1145" s="24" t="s">
        <v>58</v>
      </c>
      <c r="C1145" s="25"/>
      <c r="D1145" s="25"/>
      <c r="E1145" s="25"/>
      <c r="F1145" s="25"/>
      <c r="G1145" s="25"/>
      <c r="H1145" s="25"/>
      <c r="I1145" s="26"/>
      <c r="J1145" s="165"/>
      <c r="K1145" s="142"/>
    </row>
    <row r="1146" spans="1:11">
      <c r="A1146" s="121" t="s">
        <v>118</v>
      </c>
      <c r="B1146" s="126" t="s">
        <v>46</v>
      </c>
      <c r="C1146" s="32">
        <f>+C1123</f>
        <v>56050</v>
      </c>
      <c r="D1146" s="31"/>
      <c r="E1146" s="32">
        <f>+D1123</f>
        <v>0</v>
      </c>
      <c r="F1146" s="32"/>
      <c r="G1146" s="32"/>
      <c r="H1146" s="55">
        <f t="shared" ref="H1146:H1156" si="613">+F1123</f>
        <v>30000</v>
      </c>
      <c r="I1146" s="32">
        <f t="shared" ref="I1146:I1156" si="614">+E1123</f>
        <v>4000</v>
      </c>
      <c r="J1146" s="30">
        <f t="shared" ref="J1146:J1147" si="615">+SUM(C1146:G1146)-(H1146+I1146)</f>
        <v>22050</v>
      </c>
      <c r="K1146" s="143" t="b">
        <f t="shared" ref="K1146:K1156" si="616">J1146=I1123</f>
        <v>1</v>
      </c>
    </row>
    <row r="1147" spans="1:11">
      <c r="A1147" s="121" t="str">
        <f>+A1146</f>
        <v>MARS</v>
      </c>
      <c r="B1147" s="126" t="s">
        <v>30</v>
      </c>
      <c r="C1147" s="32">
        <f t="shared" ref="C1147:C1148" si="617">+C1124</f>
        <v>21495</v>
      </c>
      <c r="D1147" s="31"/>
      <c r="E1147" s="32">
        <f t="shared" ref="E1147:E1148" si="618">+D1124</f>
        <v>139000</v>
      </c>
      <c r="F1147" s="32"/>
      <c r="G1147" s="32"/>
      <c r="H1147" s="55">
        <f t="shared" si="613"/>
        <v>0</v>
      </c>
      <c r="I1147" s="32">
        <f t="shared" si="614"/>
        <v>146500</v>
      </c>
      <c r="J1147" s="100">
        <f t="shared" si="615"/>
        <v>13995</v>
      </c>
      <c r="K1147" s="143" t="b">
        <f t="shared" si="616"/>
        <v>1</v>
      </c>
    </row>
    <row r="1148" spans="1:11">
      <c r="A1148" s="121" t="str">
        <f t="shared" ref="A1148:A1153" si="619">+A1147</f>
        <v>MARS</v>
      </c>
      <c r="B1148" s="127" t="s">
        <v>142</v>
      </c>
      <c r="C1148" s="32">
        <f t="shared" si="617"/>
        <v>113185</v>
      </c>
      <c r="D1148" s="118"/>
      <c r="E1148" s="32">
        <f t="shared" si="618"/>
        <v>188000</v>
      </c>
      <c r="F1148" s="51"/>
      <c r="G1148" s="51"/>
      <c r="H1148" s="55">
        <f t="shared" si="613"/>
        <v>40000</v>
      </c>
      <c r="I1148" s="32">
        <f t="shared" si="614"/>
        <v>224700</v>
      </c>
      <c r="J1148" s="123">
        <f>+SUM(C1148:G1148)-(H1148+I1148)</f>
        <v>36485</v>
      </c>
      <c r="K1148" s="143" t="b">
        <f t="shared" si="616"/>
        <v>1</v>
      </c>
    </row>
    <row r="1149" spans="1:11">
      <c r="A1149" s="121" t="str">
        <f t="shared" si="619"/>
        <v>MARS</v>
      </c>
      <c r="B1149" s="128" t="s">
        <v>83</v>
      </c>
      <c r="C1149" s="119">
        <f>+C1126</f>
        <v>233614</v>
      </c>
      <c r="D1149" s="122"/>
      <c r="E1149" s="119">
        <f>+D1126</f>
        <v>0</v>
      </c>
      <c r="F1149" s="136"/>
      <c r="G1149" s="136"/>
      <c r="H1149" s="154">
        <f t="shared" si="613"/>
        <v>0</v>
      </c>
      <c r="I1149" s="119">
        <f t="shared" si="614"/>
        <v>0</v>
      </c>
      <c r="J1149" s="120">
        <f>+SUM(C1149:G1149)-(H1149+I1149)</f>
        <v>233614</v>
      </c>
      <c r="K1149" s="143" t="b">
        <f t="shared" si="616"/>
        <v>1</v>
      </c>
    </row>
    <row r="1150" spans="1:11">
      <c r="A1150" s="121" t="str">
        <f t="shared" si="619"/>
        <v>MARS</v>
      </c>
      <c r="B1150" s="128" t="s">
        <v>82</v>
      </c>
      <c r="C1150" s="119">
        <f>+C1127</f>
        <v>249769</v>
      </c>
      <c r="D1150" s="122"/>
      <c r="E1150" s="119">
        <f>+D1127</f>
        <v>0</v>
      </c>
      <c r="F1150" s="136"/>
      <c r="G1150" s="136"/>
      <c r="H1150" s="154">
        <f t="shared" si="613"/>
        <v>0</v>
      </c>
      <c r="I1150" s="119">
        <f t="shared" si="614"/>
        <v>0</v>
      </c>
      <c r="J1150" s="120">
        <f t="shared" ref="J1150:J1157" si="620">+SUM(C1150:G1150)-(H1150+I1150)</f>
        <v>249769</v>
      </c>
      <c r="K1150" s="143" t="b">
        <f t="shared" si="616"/>
        <v>1</v>
      </c>
    </row>
    <row r="1151" spans="1:11">
      <c r="A1151" s="121" t="str">
        <f t="shared" si="619"/>
        <v>MARS</v>
      </c>
      <c r="B1151" s="126" t="s">
        <v>141</v>
      </c>
      <c r="C1151" s="32">
        <f>+C1128</f>
        <v>20700</v>
      </c>
      <c r="D1151" s="31"/>
      <c r="E1151" s="32">
        <f>+D1128</f>
        <v>0</v>
      </c>
      <c r="F1151" s="32"/>
      <c r="G1151" s="103"/>
      <c r="H1151" s="55">
        <f t="shared" si="613"/>
        <v>0</v>
      </c>
      <c r="I1151" s="32">
        <f t="shared" si="614"/>
        <v>10000</v>
      </c>
      <c r="J1151" s="30">
        <f t="shared" si="620"/>
        <v>10700</v>
      </c>
      <c r="K1151" s="143" t="b">
        <f t="shared" si="616"/>
        <v>1</v>
      </c>
    </row>
    <row r="1152" spans="1:11">
      <c r="A1152" s="121" t="str">
        <f t="shared" si="619"/>
        <v>MARS</v>
      </c>
      <c r="B1152" s="126" t="s">
        <v>195</v>
      </c>
      <c r="C1152" s="32">
        <f t="shared" ref="C1152:C1155" si="621">+C1129</f>
        <v>0</v>
      </c>
      <c r="D1152" s="31"/>
      <c r="E1152" s="32">
        <f t="shared" ref="E1152:E1157" si="622">+D1129</f>
        <v>135000</v>
      </c>
      <c r="F1152" s="32"/>
      <c r="G1152" s="103"/>
      <c r="H1152" s="55">
        <f t="shared" si="613"/>
        <v>0</v>
      </c>
      <c r="I1152" s="32">
        <f t="shared" si="614"/>
        <v>83000</v>
      </c>
      <c r="J1152" s="30">
        <f t="shared" si="620"/>
        <v>52000</v>
      </c>
      <c r="K1152" s="143" t="b">
        <f t="shared" si="616"/>
        <v>1</v>
      </c>
    </row>
    <row r="1153" spans="1:16">
      <c r="A1153" s="121" t="str">
        <f t="shared" si="619"/>
        <v>MARS</v>
      </c>
      <c r="B1153" s="126" t="s">
        <v>29</v>
      </c>
      <c r="C1153" s="32">
        <f t="shared" si="621"/>
        <v>15550</v>
      </c>
      <c r="D1153" s="31"/>
      <c r="E1153" s="32">
        <f t="shared" si="622"/>
        <v>747000</v>
      </c>
      <c r="F1153" s="32"/>
      <c r="G1153" s="103"/>
      <c r="H1153" s="55">
        <f t="shared" si="613"/>
        <v>0</v>
      </c>
      <c r="I1153" s="32">
        <f t="shared" si="614"/>
        <v>646500</v>
      </c>
      <c r="J1153" s="30">
        <f t="shared" si="620"/>
        <v>116050</v>
      </c>
      <c r="K1153" s="143" t="b">
        <f t="shared" si="616"/>
        <v>1</v>
      </c>
    </row>
    <row r="1154" spans="1:16">
      <c r="A1154" s="121" t="str">
        <f>+A1152</f>
        <v>MARS</v>
      </c>
      <c r="B1154" s="126" t="s">
        <v>92</v>
      </c>
      <c r="C1154" s="32">
        <f t="shared" si="621"/>
        <v>4800</v>
      </c>
      <c r="D1154" s="31"/>
      <c r="E1154" s="32">
        <f t="shared" si="622"/>
        <v>20000</v>
      </c>
      <c r="F1154" s="32"/>
      <c r="G1154" s="103"/>
      <c r="H1154" s="55">
        <f t="shared" si="613"/>
        <v>0</v>
      </c>
      <c r="I1154" s="32">
        <f t="shared" si="614"/>
        <v>20400</v>
      </c>
      <c r="J1154" s="30">
        <f t="shared" si="620"/>
        <v>4400</v>
      </c>
      <c r="K1154" s="143" t="b">
        <f t="shared" si="616"/>
        <v>1</v>
      </c>
    </row>
    <row r="1155" spans="1:16">
      <c r="A1155" s="121" t="str">
        <f>+A1153</f>
        <v>MARS</v>
      </c>
      <c r="B1155" s="126" t="s">
        <v>28</v>
      </c>
      <c r="C1155" s="32">
        <f t="shared" si="621"/>
        <v>136200</v>
      </c>
      <c r="D1155" s="31"/>
      <c r="E1155" s="32">
        <f t="shared" si="622"/>
        <v>380000</v>
      </c>
      <c r="F1155" s="32"/>
      <c r="G1155" s="103"/>
      <c r="H1155" s="55">
        <f t="shared" si="613"/>
        <v>0</v>
      </c>
      <c r="I1155" s="32">
        <f t="shared" si="614"/>
        <v>500000</v>
      </c>
      <c r="J1155" s="30">
        <f t="shared" si="620"/>
        <v>16200</v>
      </c>
      <c r="K1155" s="143" t="b">
        <f t="shared" si="616"/>
        <v>1</v>
      </c>
    </row>
    <row r="1156" spans="1:16">
      <c r="A1156" s="121" t="str">
        <f>+A1154</f>
        <v>MARS</v>
      </c>
      <c r="B1156" s="126" t="s">
        <v>194</v>
      </c>
      <c r="C1156" s="32">
        <f>+C1133</f>
        <v>0</v>
      </c>
      <c r="D1156" s="31"/>
      <c r="E1156" s="32">
        <f t="shared" si="622"/>
        <v>129000</v>
      </c>
      <c r="F1156" s="32"/>
      <c r="G1156" s="103"/>
      <c r="H1156" s="55">
        <f t="shared" si="613"/>
        <v>0</v>
      </c>
      <c r="I1156" s="32">
        <f t="shared" si="614"/>
        <v>123000</v>
      </c>
      <c r="J1156" s="30">
        <f t="shared" ref="J1156" si="623">+SUM(C1156:G1156)-(H1156+I1156)</f>
        <v>6000</v>
      </c>
      <c r="K1156" s="143" t="b">
        <f t="shared" si="616"/>
        <v>1</v>
      </c>
    </row>
    <row r="1157" spans="1:16">
      <c r="A1157" s="121" t="str">
        <f>+A1155</f>
        <v>MARS</v>
      </c>
      <c r="B1157" s="127" t="s">
        <v>111</v>
      </c>
      <c r="C1157" s="32">
        <f t="shared" ref="C1157" si="624">+C1134</f>
        <v>-36737</v>
      </c>
      <c r="D1157" s="118"/>
      <c r="E1157" s="32">
        <f t="shared" si="622"/>
        <v>70000</v>
      </c>
      <c r="F1157" s="51"/>
      <c r="G1157" s="137"/>
      <c r="H1157" s="55">
        <f t="shared" ref="H1157" si="625">+F1134</f>
        <v>0</v>
      </c>
      <c r="I1157" s="32">
        <f t="shared" ref="I1157" si="626">+E1134</f>
        <v>824022</v>
      </c>
      <c r="J1157" s="30">
        <f t="shared" si="620"/>
        <v>-790759</v>
      </c>
      <c r="K1157" s="143" t="b">
        <f t="shared" ref="K1157" si="627">J1157=I1134</f>
        <v>1</v>
      </c>
    </row>
    <row r="1158" spans="1:16">
      <c r="A1158" s="34" t="s">
        <v>59</v>
      </c>
      <c r="B1158" s="35"/>
      <c r="C1158" s="35"/>
      <c r="D1158" s="35"/>
      <c r="E1158" s="35"/>
      <c r="F1158" s="35"/>
      <c r="G1158" s="35"/>
      <c r="H1158" s="35"/>
      <c r="I1158" s="35"/>
      <c r="J1158" s="36"/>
      <c r="K1158" s="142"/>
    </row>
    <row r="1159" spans="1:16">
      <c r="A1159" s="121" t="str">
        <f>+A1157</f>
        <v>MARS</v>
      </c>
      <c r="B1159" s="37" t="s">
        <v>60</v>
      </c>
      <c r="C1159" s="38">
        <f>+C1122</f>
        <v>797106</v>
      </c>
      <c r="D1159" s="49"/>
      <c r="E1159" s="49">
        <f>D1122</f>
        <v>4270000</v>
      </c>
      <c r="F1159" s="49"/>
      <c r="G1159" s="124"/>
      <c r="H1159" s="51">
        <f>+F1122</f>
        <v>1808000</v>
      </c>
      <c r="I1159" s="125">
        <f>+E1122</f>
        <v>2099084</v>
      </c>
      <c r="J1159" s="30">
        <f>+SUM(C1159:G1159)-(H1159+I1159)</f>
        <v>1160022</v>
      </c>
      <c r="K1159" s="143" t="b">
        <f>J1159=I1122</f>
        <v>1</v>
      </c>
    </row>
    <row r="1160" spans="1:16">
      <c r="A1160" s="43" t="s">
        <v>61</v>
      </c>
      <c r="B1160" s="24"/>
      <c r="C1160" s="35"/>
      <c r="D1160" s="24"/>
      <c r="E1160" s="24"/>
      <c r="F1160" s="24"/>
      <c r="G1160" s="24"/>
      <c r="H1160" s="24"/>
      <c r="I1160" s="24"/>
      <c r="J1160" s="36"/>
      <c r="K1160" s="142"/>
    </row>
    <row r="1161" spans="1:16">
      <c r="A1161" s="121" t="str">
        <f>+A1159</f>
        <v>MARS</v>
      </c>
      <c r="B1161" s="37" t="s">
        <v>154</v>
      </c>
      <c r="C1161" s="124">
        <f>+C1120</f>
        <v>888683</v>
      </c>
      <c r="D1161" s="131">
        <f>+G1120</f>
        <v>11432442</v>
      </c>
      <c r="E1161" s="49"/>
      <c r="F1161" s="49"/>
      <c r="G1161" s="49"/>
      <c r="H1161" s="51">
        <f>+F1120</f>
        <v>2600000</v>
      </c>
      <c r="I1161" s="53">
        <f>+E1120</f>
        <v>543345</v>
      </c>
      <c r="J1161" s="30">
        <f>+SUM(C1161:G1161)-(H1161+I1161)</f>
        <v>9177780</v>
      </c>
      <c r="K1161" s="143" t="b">
        <f>+J1161=I1120</f>
        <v>1</v>
      </c>
    </row>
    <row r="1162" spans="1:16">
      <c r="A1162" s="121" t="str">
        <f t="shared" ref="A1162" si="628">+A1161</f>
        <v>MARS</v>
      </c>
      <c r="B1162" s="37" t="s">
        <v>63</v>
      </c>
      <c r="C1162" s="124">
        <f>+C1121</f>
        <v>882502</v>
      </c>
      <c r="D1162" s="49">
        <f>+G1121</f>
        <v>28356365</v>
      </c>
      <c r="E1162" s="48"/>
      <c r="F1162" s="48"/>
      <c r="G1162" s="48"/>
      <c r="H1162" s="32">
        <f>+F1121</f>
        <v>1600000</v>
      </c>
      <c r="I1162" s="50">
        <f>+E1121</f>
        <v>6117606</v>
      </c>
      <c r="J1162" s="30">
        <f>SUM(C1162:G1162)-(H1162+I1162)</f>
        <v>21521261</v>
      </c>
      <c r="K1162" s="143" t="b">
        <f>+J1162=I1121</f>
        <v>1</v>
      </c>
    </row>
    <row r="1163" spans="1:16" ht="15.75">
      <c r="C1163" s="140">
        <f>SUM(C1146:C1162)</f>
        <v>3382917</v>
      </c>
      <c r="I1163" s="139">
        <f>SUM(I1146:I1162)</f>
        <v>11342157</v>
      </c>
      <c r="J1163" s="104">
        <f>+SUM(J1146:J1162)</f>
        <v>31829567</v>
      </c>
      <c r="K1163" s="5" t="b">
        <f>J1163=I1135</f>
        <v>1</v>
      </c>
    </row>
    <row r="1164" spans="1:16" ht="15.75">
      <c r="A1164" s="157"/>
      <c r="B1164" s="157"/>
      <c r="C1164" s="158"/>
      <c r="D1164" s="157"/>
      <c r="E1164" s="157"/>
      <c r="F1164" s="157"/>
      <c r="G1164" s="157"/>
      <c r="H1164" s="157"/>
      <c r="I1164" s="159"/>
      <c r="J1164" s="160"/>
      <c r="K1164" s="157"/>
      <c r="L1164" s="161"/>
      <c r="M1164" s="161"/>
      <c r="N1164" s="161"/>
      <c r="O1164" s="161"/>
      <c r="P1164" s="157"/>
    </row>
    <row r="1168" spans="1:16" ht="15.75">
      <c r="A1168" s="6" t="s">
        <v>35</v>
      </c>
      <c r="B1168" s="6" t="s">
        <v>1</v>
      </c>
      <c r="C1168" s="6">
        <v>44593</v>
      </c>
      <c r="D1168" s="7" t="s">
        <v>36</v>
      </c>
      <c r="E1168" s="7" t="s">
        <v>37</v>
      </c>
      <c r="F1168" s="7" t="s">
        <v>38</v>
      </c>
      <c r="G1168" s="7" t="s">
        <v>39</v>
      </c>
      <c r="H1168" s="6">
        <v>44620</v>
      </c>
      <c r="I1168" s="7" t="s">
        <v>40</v>
      </c>
      <c r="K1168" s="45"/>
      <c r="L1168" s="45" t="s">
        <v>41</v>
      </c>
      <c r="M1168" s="45" t="s">
        <v>42</v>
      </c>
      <c r="N1168" s="45" t="s">
        <v>43</v>
      </c>
      <c r="O1168" s="45" t="s">
        <v>44</v>
      </c>
    </row>
    <row r="1169" spans="1:15" ht="16.5">
      <c r="A1169" s="58" t="str">
        <f>+K1169</f>
        <v>B52</v>
      </c>
      <c r="B1169" s="59" t="s">
        <v>4</v>
      </c>
      <c r="C1169" s="61">
        <v>500</v>
      </c>
      <c r="D1169" s="61">
        <f t="shared" ref="D1169:D1182" si="629">+L1169</f>
        <v>50000</v>
      </c>
      <c r="E1169" s="61">
        <f>+N1169</f>
        <v>50500</v>
      </c>
      <c r="F1169" s="61">
        <f>+M1169</f>
        <v>0</v>
      </c>
      <c r="G1169" s="61">
        <f t="shared" ref="G1169:G1180" si="630">+O1169</f>
        <v>0</v>
      </c>
      <c r="H1169" s="61">
        <v>0</v>
      </c>
      <c r="I1169" s="61">
        <f>+C1169+D1169-E1169-F1169+G1169</f>
        <v>0</v>
      </c>
      <c r="J1169" s="9">
        <f>I1169-H1169</f>
        <v>0</v>
      </c>
      <c r="K1169" s="45" t="s">
        <v>160</v>
      </c>
      <c r="L1169" s="47">
        <v>50000</v>
      </c>
      <c r="M1169" s="47">
        <v>0</v>
      </c>
      <c r="N1169" s="47">
        <v>50500</v>
      </c>
      <c r="O1169" s="47">
        <v>0</v>
      </c>
    </row>
    <row r="1170" spans="1:15" ht="16.5">
      <c r="A1170" s="58" t="str">
        <f>+K1170</f>
        <v>BCI</v>
      </c>
      <c r="B1170" s="59" t="s">
        <v>45</v>
      </c>
      <c r="C1170" s="61">
        <v>2172028</v>
      </c>
      <c r="D1170" s="61">
        <f t="shared" si="629"/>
        <v>0</v>
      </c>
      <c r="E1170" s="61">
        <f>+N1170</f>
        <v>283345</v>
      </c>
      <c r="F1170" s="61">
        <f>+M1170</f>
        <v>1000000</v>
      </c>
      <c r="G1170" s="61">
        <f t="shared" si="630"/>
        <v>0</v>
      </c>
      <c r="H1170" s="61">
        <v>888683</v>
      </c>
      <c r="I1170" s="61">
        <f>+C1170+D1170-E1170-F1170+G1170</f>
        <v>888683</v>
      </c>
      <c r="J1170" s="9">
        <f t="shared" ref="J1170:J1177" si="631">I1170-H1170</f>
        <v>0</v>
      </c>
      <c r="K1170" s="45" t="s">
        <v>23</v>
      </c>
      <c r="L1170" s="47">
        <v>0</v>
      </c>
      <c r="M1170" s="47">
        <v>1000000</v>
      </c>
      <c r="N1170" s="47">
        <v>283345</v>
      </c>
      <c r="O1170" s="47">
        <v>0</v>
      </c>
    </row>
    <row r="1171" spans="1:15" ht="16.5">
      <c r="A1171" s="58" t="str">
        <f t="shared" ref="A1171:A1173" si="632">+K1171</f>
        <v>BCI-Sous Compte</v>
      </c>
      <c r="B1171" s="59" t="s">
        <v>45</v>
      </c>
      <c r="C1171" s="61">
        <v>14143094</v>
      </c>
      <c r="D1171" s="61">
        <f t="shared" si="629"/>
        <v>0</v>
      </c>
      <c r="E1171" s="61">
        <f>+N1171</f>
        <v>4260592</v>
      </c>
      <c r="F1171" s="61">
        <f>+M1171</f>
        <v>9000000</v>
      </c>
      <c r="G1171" s="61">
        <f t="shared" si="630"/>
        <v>0</v>
      </c>
      <c r="H1171" s="61">
        <v>882502</v>
      </c>
      <c r="I1171" s="61">
        <f>+C1171+D1171-E1171-F1171+G1171</f>
        <v>882502</v>
      </c>
      <c r="J1171" s="101">
        <f t="shared" si="631"/>
        <v>0</v>
      </c>
      <c r="K1171" s="45" t="s">
        <v>146</v>
      </c>
      <c r="L1171" s="47">
        <v>0</v>
      </c>
      <c r="M1171" s="47">
        <v>9000000</v>
      </c>
      <c r="N1171" s="47">
        <v>4260592</v>
      </c>
      <c r="O1171" s="47">
        <v>0</v>
      </c>
    </row>
    <row r="1172" spans="1:15" ht="16.5">
      <c r="A1172" s="58" t="str">
        <f t="shared" si="632"/>
        <v>Caisse</v>
      </c>
      <c r="B1172" s="59" t="s">
        <v>24</v>
      </c>
      <c r="C1172" s="61">
        <v>580885</v>
      </c>
      <c r="D1172" s="61">
        <f t="shared" si="629"/>
        <v>10511000</v>
      </c>
      <c r="E1172" s="61">
        <f t="shared" ref="E1172" si="633">+N1172</f>
        <v>2520779</v>
      </c>
      <c r="F1172" s="61">
        <f t="shared" ref="F1172:F1180" si="634">+M1172</f>
        <v>7774000</v>
      </c>
      <c r="G1172" s="61">
        <f t="shared" si="630"/>
        <v>0</v>
      </c>
      <c r="H1172" s="61">
        <v>797106</v>
      </c>
      <c r="I1172" s="61">
        <f>+C1172+D1172-E1172-F1172+G1172</f>
        <v>797106</v>
      </c>
      <c r="J1172" s="9">
        <f t="shared" si="631"/>
        <v>0</v>
      </c>
      <c r="K1172" s="45" t="s">
        <v>24</v>
      </c>
      <c r="L1172" s="47">
        <v>10511000</v>
      </c>
      <c r="M1172" s="47">
        <v>7774000</v>
      </c>
      <c r="N1172" s="47">
        <v>2520779</v>
      </c>
      <c r="O1172" s="47">
        <v>0</v>
      </c>
    </row>
    <row r="1173" spans="1:15" ht="16.5">
      <c r="A1173" s="58" t="str">
        <f t="shared" si="632"/>
        <v>Crépin</v>
      </c>
      <c r="B1173" s="59" t="s">
        <v>152</v>
      </c>
      <c r="C1173" s="61">
        <v>9000</v>
      </c>
      <c r="D1173" s="61">
        <f t="shared" si="629"/>
        <v>2509000</v>
      </c>
      <c r="E1173" s="61">
        <f>+N1173</f>
        <v>2021950</v>
      </c>
      <c r="F1173" s="61">
        <f t="shared" si="634"/>
        <v>440000</v>
      </c>
      <c r="G1173" s="61">
        <f t="shared" si="630"/>
        <v>0</v>
      </c>
      <c r="H1173" s="61">
        <v>56050</v>
      </c>
      <c r="I1173" s="61">
        <f t="shared" ref="I1173" si="635">+C1173+D1173-E1173-F1173+G1173</f>
        <v>56050</v>
      </c>
      <c r="J1173" s="9">
        <f t="shared" si="631"/>
        <v>0</v>
      </c>
      <c r="K1173" s="45" t="s">
        <v>46</v>
      </c>
      <c r="L1173" s="47">
        <v>2509000</v>
      </c>
      <c r="M1173" s="47">
        <v>440000</v>
      </c>
      <c r="N1173" s="47">
        <v>2021950</v>
      </c>
      <c r="O1173" s="47">
        <v>0</v>
      </c>
    </row>
    <row r="1174" spans="1:15" ht="16.5">
      <c r="A1174" s="58" t="str">
        <f>K1174</f>
        <v>Evariste</v>
      </c>
      <c r="B1174" s="59" t="s">
        <v>153</v>
      </c>
      <c r="C1174" s="61">
        <v>8645</v>
      </c>
      <c r="D1174" s="61">
        <f t="shared" si="629"/>
        <v>614000</v>
      </c>
      <c r="E1174" s="61">
        <f t="shared" ref="E1174" si="636">+N1174</f>
        <v>601150</v>
      </c>
      <c r="F1174" s="61">
        <f t="shared" si="634"/>
        <v>0</v>
      </c>
      <c r="G1174" s="61">
        <f t="shared" si="630"/>
        <v>0</v>
      </c>
      <c r="H1174" s="61">
        <v>21495</v>
      </c>
      <c r="I1174" s="61">
        <f>+C1174+D1174-E1174-F1174+G1174</f>
        <v>21495</v>
      </c>
      <c r="J1174" s="9">
        <f t="shared" si="631"/>
        <v>0</v>
      </c>
      <c r="K1174" s="45" t="s">
        <v>30</v>
      </c>
      <c r="L1174" s="47">
        <v>614000</v>
      </c>
      <c r="M1174" s="47">
        <v>0</v>
      </c>
      <c r="N1174" s="47">
        <v>601150</v>
      </c>
      <c r="O1174" s="47">
        <v>0</v>
      </c>
    </row>
    <row r="1175" spans="1:15" ht="16.5">
      <c r="A1175" s="114" t="str">
        <f t="shared" ref="A1175:A1182" si="637">+K1175</f>
        <v>I55S</v>
      </c>
      <c r="B1175" s="115" t="s">
        <v>4</v>
      </c>
      <c r="C1175" s="117">
        <v>233614</v>
      </c>
      <c r="D1175" s="117">
        <f t="shared" si="629"/>
        <v>0</v>
      </c>
      <c r="E1175" s="117">
        <f>+N1175</f>
        <v>0</v>
      </c>
      <c r="F1175" s="117">
        <f t="shared" si="634"/>
        <v>0</v>
      </c>
      <c r="G1175" s="117">
        <f t="shared" si="630"/>
        <v>0</v>
      </c>
      <c r="H1175" s="117">
        <v>233614</v>
      </c>
      <c r="I1175" s="117">
        <f>+C1175+D1175-E1175-F1175+G1175</f>
        <v>233614</v>
      </c>
      <c r="J1175" s="9">
        <f t="shared" si="631"/>
        <v>0</v>
      </c>
      <c r="K1175" s="45" t="s">
        <v>83</v>
      </c>
      <c r="L1175" s="47">
        <v>0</v>
      </c>
      <c r="M1175" s="47">
        <v>0</v>
      </c>
      <c r="N1175" s="47">
        <v>0</v>
      </c>
      <c r="O1175" s="47">
        <v>0</v>
      </c>
    </row>
    <row r="1176" spans="1:15" ht="16.5">
      <c r="A1176" s="114" t="str">
        <f t="shared" si="637"/>
        <v>I73X</v>
      </c>
      <c r="B1176" s="115" t="s">
        <v>4</v>
      </c>
      <c r="C1176" s="117">
        <v>249769</v>
      </c>
      <c r="D1176" s="117">
        <f t="shared" si="629"/>
        <v>0</v>
      </c>
      <c r="E1176" s="117">
        <f>+N1176</f>
        <v>0</v>
      </c>
      <c r="F1176" s="117">
        <f t="shared" si="634"/>
        <v>0</v>
      </c>
      <c r="G1176" s="117">
        <f t="shared" si="630"/>
        <v>0</v>
      </c>
      <c r="H1176" s="117">
        <v>249769</v>
      </c>
      <c r="I1176" s="117">
        <f t="shared" ref="I1176:I1179" si="638">+C1176+D1176-E1176-F1176+G1176</f>
        <v>249769</v>
      </c>
      <c r="J1176" s="9">
        <f t="shared" si="631"/>
        <v>0</v>
      </c>
      <c r="K1176" s="45" t="s">
        <v>82</v>
      </c>
      <c r="L1176" s="47">
        <v>0</v>
      </c>
      <c r="M1176" s="47">
        <v>0</v>
      </c>
      <c r="N1176" s="47">
        <v>0</v>
      </c>
      <c r="O1176" s="47">
        <v>0</v>
      </c>
    </row>
    <row r="1177" spans="1:15" ht="16.5">
      <c r="A1177" s="58" t="str">
        <f t="shared" si="637"/>
        <v>Godfré</v>
      </c>
      <c r="B1177" s="97" t="s">
        <v>152</v>
      </c>
      <c r="C1177" s="61">
        <v>79935</v>
      </c>
      <c r="D1177" s="61">
        <f t="shared" si="629"/>
        <v>1202000</v>
      </c>
      <c r="E1177" s="153">
        <f t="shared" ref="E1177" si="639">+N1177</f>
        <v>1118750</v>
      </c>
      <c r="F1177" s="61">
        <f t="shared" si="634"/>
        <v>50000</v>
      </c>
      <c r="G1177" s="61">
        <f t="shared" si="630"/>
        <v>0</v>
      </c>
      <c r="H1177" s="61">
        <v>113185</v>
      </c>
      <c r="I1177" s="61">
        <f t="shared" si="638"/>
        <v>113185</v>
      </c>
      <c r="J1177" s="9">
        <f t="shared" si="631"/>
        <v>0</v>
      </c>
      <c r="K1177" s="45" t="s">
        <v>142</v>
      </c>
      <c r="L1177" s="47">
        <v>1202000</v>
      </c>
      <c r="M1177" s="47">
        <v>50000</v>
      </c>
      <c r="N1177" s="47">
        <v>1118750</v>
      </c>
      <c r="O1177" s="47">
        <v>0</v>
      </c>
    </row>
    <row r="1178" spans="1:15" ht="16.5">
      <c r="A1178" s="58" t="str">
        <f t="shared" si="637"/>
        <v>Grace</v>
      </c>
      <c r="B1178" s="59" t="s">
        <v>2</v>
      </c>
      <c r="C1178" s="61">
        <v>19800</v>
      </c>
      <c r="D1178" s="61">
        <f t="shared" si="629"/>
        <v>3247000</v>
      </c>
      <c r="E1178" s="153">
        <f>+N1178</f>
        <v>1165100</v>
      </c>
      <c r="F1178" s="61">
        <f t="shared" si="634"/>
        <v>2081000</v>
      </c>
      <c r="G1178" s="61">
        <f t="shared" si="630"/>
        <v>0</v>
      </c>
      <c r="H1178" s="61">
        <v>20700</v>
      </c>
      <c r="I1178" s="61">
        <f t="shared" si="638"/>
        <v>20700</v>
      </c>
      <c r="J1178" s="9">
        <f>I1178-H1178</f>
        <v>0</v>
      </c>
      <c r="K1178" s="45" t="s">
        <v>141</v>
      </c>
      <c r="L1178" s="47">
        <v>3247000</v>
      </c>
      <c r="M1178" s="47">
        <v>2081000</v>
      </c>
      <c r="N1178" s="47">
        <v>1165100</v>
      </c>
      <c r="O1178" s="47">
        <v>0</v>
      </c>
    </row>
    <row r="1179" spans="1:15" ht="16.5">
      <c r="A1179" s="58" t="str">
        <f t="shared" si="637"/>
        <v>I23C</v>
      </c>
      <c r="B1179" s="97" t="s">
        <v>4</v>
      </c>
      <c r="C1179" s="61">
        <v>30550</v>
      </c>
      <c r="D1179" s="61">
        <f t="shared" si="629"/>
        <v>1493000</v>
      </c>
      <c r="E1179" s="153">
        <f t="shared" ref="E1179:E1182" si="640">+N1179</f>
        <v>1238000</v>
      </c>
      <c r="F1179" s="61">
        <f t="shared" si="634"/>
        <v>270000</v>
      </c>
      <c r="G1179" s="61">
        <f t="shared" si="630"/>
        <v>0</v>
      </c>
      <c r="H1179" s="61">
        <v>15550</v>
      </c>
      <c r="I1179" s="61">
        <f t="shared" si="638"/>
        <v>15550</v>
      </c>
      <c r="J1179" s="9">
        <f t="shared" ref="J1179:J1180" si="641">I1179-H1179</f>
        <v>0</v>
      </c>
      <c r="K1179" s="45" t="s">
        <v>29</v>
      </c>
      <c r="L1179" s="47">
        <v>1493000</v>
      </c>
      <c r="M1179" s="47">
        <v>270000</v>
      </c>
      <c r="N1179" s="47">
        <v>1238000</v>
      </c>
      <c r="O1179" s="47">
        <v>0</v>
      </c>
    </row>
    <row r="1180" spans="1:15" ht="16.5">
      <c r="A1180" s="58" t="str">
        <f t="shared" si="637"/>
        <v>Merveille</v>
      </c>
      <c r="B1180" s="59" t="s">
        <v>2</v>
      </c>
      <c r="C1180" s="61">
        <v>13000</v>
      </c>
      <c r="D1180" s="61">
        <f t="shared" si="629"/>
        <v>50000</v>
      </c>
      <c r="E1180" s="153">
        <f t="shared" si="640"/>
        <v>58200</v>
      </c>
      <c r="F1180" s="61">
        <f t="shared" si="634"/>
        <v>0</v>
      </c>
      <c r="G1180" s="61">
        <f t="shared" si="630"/>
        <v>0</v>
      </c>
      <c r="H1180" s="61">
        <v>4800</v>
      </c>
      <c r="I1180" s="61">
        <f>+C1180+D1180-E1180-F1180+G1180</f>
        <v>4800</v>
      </c>
      <c r="J1180" s="9">
        <f t="shared" si="641"/>
        <v>0</v>
      </c>
      <c r="K1180" s="45" t="s">
        <v>92</v>
      </c>
      <c r="L1180" s="47">
        <v>50000</v>
      </c>
      <c r="M1180" s="47">
        <v>0</v>
      </c>
      <c r="N1180" s="47">
        <v>58200</v>
      </c>
      <c r="O1180" s="47"/>
    </row>
    <row r="1181" spans="1:15" ht="16.5">
      <c r="A1181" s="58" t="str">
        <f t="shared" si="637"/>
        <v>P29</v>
      </c>
      <c r="B1181" s="59" t="s">
        <v>4</v>
      </c>
      <c r="C1181" s="61">
        <v>55700</v>
      </c>
      <c r="D1181" s="61">
        <f t="shared" si="629"/>
        <v>1029000</v>
      </c>
      <c r="E1181" s="153">
        <f t="shared" si="640"/>
        <v>648500</v>
      </c>
      <c r="F1181" s="61">
        <f>+M1181</f>
        <v>300000</v>
      </c>
      <c r="G1181" s="61">
        <f>+O1181</f>
        <v>0</v>
      </c>
      <c r="H1181" s="61">
        <v>136200</v>
      </c>
      <c r="I1181" s="61">
        <f>+C1181+D1181-E1181-F1181+G1181</f>
        <v>136200</v>
      </c>
      <c r="J1181" s="9">
        <f>I1181-H1181</f>
        <v>0</v>
      </c>
      <c r="K1181" s="45" t="s">
        <v>28</v>
      </c>
      <c r="L1181" s="47">
        <v>1029000</v>
      </c>
      <c r="M1181" s="47">
        <v>300000</v>
      </c>
      <c r="N1181" s="47">
        <v>648500</v>
      </c>
      <c r="O1181" s="47">
        <v>0</v>
      </c>
    </row>
    <row r="1182" spans="1:15" ht="16.5">
      <c r="A1182" s="58" t="str">
        <f t="shared" si="637"/>
        <v>Tiffany</v>
      </c>
      <c r="B1182" s="59" t="s">
        <v>2</v>
      </c>
      <c r="C1182" s="61">
        <v>-36237</v>
      </c>
      <c r="D1182" s="61">
        <f t="shared" si="629"/>
        <v>210000</v>
      </c>
      <c r="E1182" s="153">
        <f t="shared" si="640"/>
        <v>210500</v>
      </c>
      <c r="F1182" s="61">
        <f t="shared" ref="F1182" si="642">+M1182</f>
        <v>0</v>
      </c>
      <c r="G1182" s="61">
        <f t="shared" ref="G1182" si="643">+O1182</f>
        <v>0</v>
      </c>
      <c r="H1182" s="61">
        <v>-36737</v>
      </c>
      <c r="I1182" s="61">
        <f t="shared" ref="I1182" si="644">+C1182+D1182-E1182-F1182+G1182</f>
        <v>-36737</v>
      </c>
      <c r="J1182" s="9">
        <f t="shared" ref="J1182" si="645">I1182-H1182</f>
        <v>0</v>
      </c>
      <c r="K1182" s="45" t="s">
        <v>111</v>
      </c>
      <c r="L1182" s="47">
        <v>210000</v>
      </c>
      <c r="M1182" s="47">
        <v>0</v>
      </c>
      <c r="N1182" s="47">
        <v>210500</v>
      </c>
      <c r="O1182" s="47">
        <v>0</v>
      </c>
    </row>
    <row r="1183" spans="1:15" ht="16.5">
      <c r="A1183" s="10" t="s">
        <v>49</v>
      </c>
      <c r="B1183" s="11"/>
      <c r="C1183" s="12">
        <f t="shared" ref="C1183:I1183" si="646">SUM(C1169:C1182)</f>
        <v>17560283</v>
      </c>
      <c r="D1183" s="57">
        <f t="shared" si="646"/>
        <v>20915000</v>
      </c>
      <c r="E1183" s="57">
        <f t="shared" si="646"/>
        <v>14177366</v>
      </c>
      <c r="F1183" s="57">
        <f t="shared" si="646"/>
        <v>20915000</v>
      </c>
      <c r="G1183" s="57">
        <f t="shared" si="646"/>
        <v>0</v>
      </c>
      <c r="H1183" s="57">
        <f t="shared" si="646"/>
        <v>3382917</v>
      </c>
      <c r="I1183" s="57">
        <f t="shared" si="646"/>
        <v>3382917</v>
      </c>
      <c r="J1183" s="9">
        <f>I1183-H1183</f>
        <v>0</v>
      </c>
      <c r="K1183" s="3"/>
      <c r="L1183" s="47">
        <f>+SUM(L1169:L1182)</f>
        <v>20915000</v>
      </c>
      <c r="M1183" s="47">
        <f>+SUM(M1169:M1182)</f>
        <v>20915000</v>
      </c>
      <c r="N1183" s="47">
        <f>+SUM(N1169:N1182)</f>
        <v>14177366</v>
      </c>
      <c r="O1183" s="47">
        <f>+SUM(O1169:O1182)</f>
        <v>0</v>
      </c>
    </row>
    <row r="1184" spans="1:15" ht="16.5">
      <c r="A1184" s="10"/>
      <c r="B1184" s="11"/>
      <c r="C1184" s="12"/>
      <c r="D1184" s="13"/>
      <c r="E1184" s="12"/>
      <c r="F1184" s="13"/>
      <c r="G1184" s="12"/>
      <c r="H1184" s="12"/>
      <c r="I1184" s="133" t="b">
        <f>I1183=D1186</f>
        <v>1</v>
      </c>
      <c r="L1184" s="5"/>
      <c r="M1184" s="5"/>
      <c r="N1184" s="5"/>
      <c r="O1184" s="5"/>
    </row>
    <row r="1185" spans="1:11" ht="16.5">
      <c r="A1185" s="10" t="s">
        <v>180</v>
      </c>
      <c r="B1185" s="11" t="s">
        <v>181</v>
      </c>
      <c r="C1185" s="12" t="s">
        <v>182</v>
      </c>
      <c r="D1185" s="12" t="s">
        <v>193</v>
      </c>
      <c r="E1185" s="12" t="s">
        <v>50</v>
      </c>
      <c r="F1185" s="12"/>
      <c r="G1185" s="12">
        <f>+D1183-F1183</f>
        <v>0</v>
      </c>
      <c r="H1185" s="12"/>
      <c r="I1185" s="12"/>
    </row>
    <row r="1186" spans="1:11" ht="16.5">
      <c r="A1186" s="14">
        <f>C1183</f>
        <v>17560283</v>
      </c>
      <c r="B1186" s="15">
        <f>G1183</f>
        <v>0</v>
      </c>
      <c r="C1186" s="12">
        <f>E1183</f>
        <v>14177366</v>
      </c>
      <c r="D1186" s="12">
        <f>A1186+B1186-C1186</f>
        <v>3382917</v>
      </c>
      <c r="E1186" s="13">
        <f>I1183-D1186</f>
        <v>0</v>
      </c>
      <c r="F1186" s="12"/>
      <c r="G1186" s="12"/>
      <c r="H1186" s="12"/>
      <c r="I1186" s="12"/>
    </row>
    <row r="1187" spans="1:11" ht="16.5">
      <c r="A1187" s="14"/>
      <c r="B1187" s="15"/>
      <c r="C1187" s="12"/>
      <c r="D1187" s="12"/>
      <c r="E1187" s="13"/>
      <c r="F1187" s="12"/>
      <c r="G1187" s="12"/>
      <c r="H1187" s="12"/>
      <c r="I1187" s="12"/>
    </row>
    <row r="1188" spans="1:11">
      <c r="A1188" s="16" t="s">
        <v>51</v>
      </c>
      <c r="B1188" s="16"/>
      <c r="C1188" s="16"/>
      <c r="D1188" s="17"/>
      <c r="E1188" s="17"/>
      <c r="F1188" s="17"/>
      <c r="G1188" s="17"/>
      <c r="H1188" s="17"/>
      <c r="I1188" s="17"/>
    </row>
    <row r="1189" spans="1:11">
      <c r="A1189" s="18" t="s">
        <v>184</v>
      </c>
      <c r="B1189" s="18"/>
      <c r="C1189" s="18"/>
      <c r="D1189" s="18"/>
      <c r="E1189" s="18"/>
      <c r="F1189" s="18"/>
      <c r="G1189" s="18"/>
      <c r="H1189" s="18"/>
      <c r="I1189" s="18"/>
      <c r="J1189" s="18"/>
    </row>
    <row r="1190" spans="1:11">
      <c r="A1190" s="19"/>
      <c r="B1190" s="17"/>
      <c r="C1190" s="20"/>
      <c r="D1190" s="20"/>
      <c r="E1190" s="20"/>
      <c r="F1190" s="20"/>
      <c r="G1190" s="20"/>
      <c r="H1190" s="17"/>
      <c r="I1190" s="17"/>
    </row>
    <row r="1191" spans="1:11">
      <c r="A1191" s="166" t="s">
        <v>52</v>
      </c>
      <c r="B1191" s="168" t="s">
        <v>53</v>
      </c>
      <c r="C1191" s="170" t="s">
        <v>183</v>
      </c>
      <c r="D1191" s="171" t="s">
        <v>54</v>
      </c>
      <c r="E1191" s="172"/>
      <c r="F1191" s="172"/>
      <c r="G1191" s="173"/>
      <c r="H1191" s="174" t="s">
        <v>55</v>
      </c>
      <c r="I1191" s="162" t="s">
        <v>56</v>
      </c>
      <c r="J1191" s="17"/>
    </row>
    <row r="1192" spans="1:11" ht="25.5">
      <c r="A1192" s="167"/>
      <c r="B1192" s="169"/>
      <c r="C1192" s="22"/>
      <c r="D1192" s="21" t="s">
        <v>23</v>
      </c>
      <c r="E1192" s="21" t="s">
        <v>24</v>
      </c>
      <c r="F1192" s="22" t="s">
        <v>121</v>
      </c>
      <c r="G1192" s="21" t="s">
        <v>57</v>
      </c>
      <c r="H1192" s="175"/>
      <c r="I1192" s="163"/>
      <c r="J1192" s="164" t="s">
        <v>185</v>
      </c>
      <c r="K1192" s="142"/>
    </row>
    <row r="1193" spans="1:11">
      <c r="A1193" s="23"/>
      <c r="B1193" s="24" t="s">
        <v>58</v>
      </c>
      <c r="C1193" s="25"/>
      <c r="D1193" s="25"/>
      <c r="E1193" s="25"/>
      <c r="F1193" s="25"/>
      <c r="G1193" s="25"/>
      <c r="H1193" s="25"/>
      <c r="I1193" s="26"/>
      <c r="J1193" s="165"/>
      <c r="K1193" s="142"/>
    </row>
    <row r="1194" spans="1:11">
      <c r="A1194" s="121" t="s">
        <v>113</v>
      </c>
      <c r="B1194" s="126" t="s">
        <v>160</v>
      </c>
      <c r="C1194" s="32">
        <f>+C1169</f>
        <v>500</v>
      </c>
      <c r="D1194" s="31"/>
      <c r="E1194" s="32">
        <f>+D1169</f>
        <v>50000</v>
      </c>
      <c r="F1194" s="32"/>
      <c r="G1194" s="32"/>
      <c r="H1194" s="55">
        <f>+F1169</f>
        <v>0</v>
      </c>
      <c r="I1194" s="32">
        <f>+E1169</f>
        <v>50500</v>
      </c>
      <c r="J1194" s="30">
        <f t="shared" ref="J1194:J1195" si="647">+SUM(C1194:G1194)-(H1194+I1194)</f>
        <v>0</v>
      </c>
      <c r="K1194" s="143" t="b">
        <f>J1194=I1169</f>
        <v>1</v>
      </c>
    </row>
    <row r="1195" spans="1:11">
      <c r="A1195" s="121" t="str">
        <f>+A1194</f>
        <v>FEVRIER</v>
      </c>
      <c r="B1195" s="126" t="s">
        <v>46</v>
      </c>
      <c r="C1195" s="32">
        <f>+C1173</f>
        <v>9000</v>
      </c>
      <c r="D1195" s="31"/>
      <c r="E1195" s="32">
        <f>+D1173</f>
        <v>2509000</v>
      </c>
      <c r="F1195" s="32"/>
      <c r="G1195" s="32"/>
      <c r="H1195" s="55">
        <f>+F1173</f>
        <v>440000</v>
      </c>
      <c r="I1195" s="32">
        <f>+E1173</f>
        <v>2021950</v>
      </c>
      <c r="J1195" s="100">
        <f t="shared" si="647"/>
        <v>56050</v>
      </c>
      <c r="K1195" s="143" t="b">
        <f t="shared" ref="K1195:K1204" si="648">J1195=I1173</f>
        <v>1</v>
      </c>
    </row>
    <row r="1196" spans="1:11">
      <c r="A1196" s="121" t="str">
        <f t="shared" ref="A1196:A1204" si="649">+A1195</f>
        <v>FEVRIER</v>
      </c>
      <c r="B1196" s="127" t="s">
        <v>30</v>
      </c>
      <c r="C1196" s="32">
        <f>+C1174</f>
        <v>8645</v>
      </c>
      <c r="D1196" s="118"/>
      <c r="E1196" s="32">
        <f>+D1174</f>
        <v>614000</v>
      </c>
      <c r="F1196" s="51"/>
      <c r="G1196" s="51"/>
      <c r="H1196" s="55">
        <f>+F1174</f>
        <v>0</v>
      </c>
      <c r="I1196" s="32">
        <f>+E1174</f>
        <v>601150</v>
      </c>
      <c r="J1196" s="123">
        <f>+SUM(C1196:G1196)-(H1196+I1196)</f>
        <v>21495</v>
      </c>
      <c r="K1196" s="143" t="b">
        <f t="shared" si="648"/>
        <v>1</v>
      </c>
    </row>
    <row r="1197" spans="1:11">
      <c r="A1197" s="121" t="str">
        <f t="shared" si="649"/>
        <v>FEVRIER</v>
      </c>
      <c r="B1197" s="128" t="s">
        <v>83</v>
      </c>
      <c r="C1197" s="119">
        <f>+C1175</f>
        <v>233614</v>
      </c>
      <c r="D1197" s="122"/>
      <c r="E1197" s="119">
        <f>+D1175</f>
        <v>0</v>
      </c>
      <c r="F1197" s="136"/>
      <c r="G1197" s="136"/>
      <c r="H1197" s="154">
        <f>+F1175</f>
        <v>0</v>
      </c>
      <c r="I1197" s="119">
        <f>+E1175</f>
        <v>0</v>
      </c>
      <c r="J1197" s="120">
        <f>+SUM(C1197:G1197)-(H1197+I1197)</f>
        <v>233614</v>
      </c>
      <c r="K1197" s="143" t="b">
        <f t="shared" si="648"/>
        <v>1</v>
      </c>
    </row>
    <row r="1198" spans="1:11">
      <c r="A1198" s="121" t="str">
        <f t="shared" si="649"/>
        <v>FEVRIER</v>
      </c>
      <c r="B1198" s="128" t="s">
        <v>82</v>
      </c>
      <c r="C1198" s="119">
        <f>+C1176</f>
        <v>249769</v>
      </c>
      <c r="D1198" s="122"/>
      <c r="E1198" s="119">
        <f>+D1176</f>
        <v>0</v>
      </c>
      <c r="F1198" s="136"/>
      <c r="G1198" s="136"/>
      <c r="H1198" s="154">
        <f>+F1176</f>
        <v>0</v>
      </c>
      <c r="I1198" s="119">
        <f>+E1176</f>
        <v>0</v>
      </c>
      <c r="J1198" s="120">
        <f t="shared" ref="J1198:J1204" si="650">+SUM(C1198:G1198)-(H1198+I1198)</f>
        <v>249769</v>
      </c>
      <c r="K1198" s="143" t="b">
        <f t="shared" si="648"/>
        <v>1</v>
      </c>
    </row>
    <row r="1199" spans="1:11">
      <c r="A1199" s="121" t="str">
        <f t="shared" si="649"/>
        <v>FEVRIER</v>
      </c>
      <c r="B1199" s="126" t="s">
        <v>142</v>
      </c>
      <c r="C1199" s="32">
        <f>+C1177</f>
        <v>79935</v>
      </c>
      <c r="D1199" s="31"/>
      <c r="E1199" s="32">
        <f>+D1177</f>
        <v>1202000</v>
      </c>
      <c r="F1199" s="32"/>
      <c r="G1199" s="103"/>
      <c r="H1199" s="55">
        <f>+F1177</f>
        <v>50000</v>
      </c>
      <c r="I1199" s="32">
        <f>+E1177</f>
        <v>1118750</v>
      </c>
      <c r="J1199" s="30">
        <f t="shared" si="650"/>
        <v>113185</v>
      </c>
      <c r="K1199" s="143" t="b">
        <f t="shared" si="648"/>
        <v>1</v>
      </c>
    </row>
    <row r="1200" spans="1:11">
      <c r="A1200" s="121" t="str">
        <f t="shared" si="649"/>
        <v>FEVRIER</v>
      </c>
      <c r="B1200" s="126" t="s">
        <v>141</v>
      </c>
      <c r="C1200" s="32">
        <f t="shared" ref="C1200:C1204" si="651">+C1178</f>
        <v>19800</v>
      </c>
      <c r="D1200" s="31"/>
      <c r="E1200" s="32">
        <f t="shared" ref="E1200:E1204" si="652">+D1178</f>
        <v>3247000</v>
      </c>
      <c r="F1200" s="32"/>
      <c r="G1200" s="103"/>
      <c r="H1200" s="55">
        <f t="shared" ref="H1200:H1204" si="653">+F1178</f>
        <v>2081000</v>
      </c>
      <c r="I1200" s="32">
        <f t="shared" ref="I1200:I1204" si="654">+E1178</f>
        <v>1165100</v>
      </c>
      <c r="J1200" s="30">
        <f t="shared" si="650"/>
        <v>20700</v>
      </c>
      <c r="K1200" s="143" t="b">
        <f t="shared" si="648"/>
        <v>1</v>
      </c>
    </row>
    <row r="1201" spans="1:16">
      <c r="A1201" s="121" t="str">
        <f t="shared" si="649"/>
        <v>FEVRIER</v>
      </c>
      <c r="B1201" s="126" t="s">
        <v>29</v>
      </c>
      <c r="C1201" s="32">
        <f t="shared" si="651"/>
        <v>30550</v>
      </c>
      <c r="D1201" s="31"/>
      <c r="E1201" s="32">
        <f t="shared" si="652"/>
        <v>1493000</v>
      </c>
      <c r="F1201" s="32"/>
      <c r="G1201" s="103"/>
      <c r="H1201" s="55">
        <f t="shared" si="653"/>
        <v>270000</v>
      </c>
      <c r="I1201" s="32">
        <f t="shared" si="654"/>
        <v>1238000</v>
      </c>
      <c r="J1201" s="30">
        <f t="shared" si="650"/>
        <v>15550</v>
      </c>
      <c r="K1201" s="143" t="b">
        <f t="shared" si="648"/>
        <v>1</v>
      </c>
    </row>
    <row r="1202" spans="1:16">
      <c r="A1202" s="121" t="str">
        <f>+A1200</f>
        <v>FEVRIER</v>
      </c>
      <c r="B1202" s="126" t="s">
        <v>92</v>
      </c>
      <c r="C1202" s="32">
        <f t="shared" si="651"/>
        <v>13000</v>
      </c>
      <c r="D1202" s="31"/>
      <c r="E1202" s="32">
        <f t="shared" si="652"/>
        <v>50000</v>
      </c>
      <c r="F1202" s="32"/>
      <c r="G1202" s="103"/>
      <c r="H1202" s="55">
        <f t="shared" si="653"/>
        <v>0</v>
      </c>
      <c r="I1202" s="32">
        <f t="shared" si="654"/>
        <v>58200</v>
      </c>
      <c r="J1202" s="30">
        <f t="shared" si="650"/>
        <v>4800</v>
      </c>
      <c r="K1202" s="143" t="b">
        <f t="shared" si="648"/>
        <v>1</v>
      </c>
    </row>
    <row r="1203" spans="1:16">
      <c r="A1203" s="121" t="str">
        <f>+A1201</f>
        <v>FEVRIER</v>
      </c>
      <c r="B1203" s="126" t="s">
        <v>28</v>
      </c>
      <c r="C1203" s="32">
        <f t="shared" si="651"/>
        <v>55700</v>
      </c>
      <c r="D1203" s="31"/>
      <c r="E1203" s="32">
        <f t="shared" si="652"/>
        <v>1029000</v>
      </c>
      <c r="F1203" s="32"/>
      <c r="G1203" s="103"/>
      <c r="H1203" s="55">
        <f t="shared" si="653"/>
        <v>300000</v>
      </c>
      <c r="I1203" s="32">
        <f t="shared" si="654"/>
        <v>648500</v>
      </c>
      <c r="J1203" s="30">
        <f t="shared" si="650"/>
        <v>136200</v>
      </c>
      <c r="K1203" s="143" t="b">
        <f t="shared" si="648"/>
        <v>1</v>
      </c>
    </row>
    <row r="1204" spans="1:16">
      <c r="A1204" s="121" t="str">
        <f t="shared" si="649"/>
        <v>FEVRIER</v>
      </c>
      <c r="B1204" s="127" t="s">
        <v>111</v>
      </c>
      <c r="C1204" s="32">
        <f t="shared" si="651"/>
        <v>-36237</v>
      </c>
      <c r="D1204" s="118"/>
      <c r="E1204" s="32">
        <f t="shared" si="652"/>
        <v>210000</v>
      </c>
      <c r="F1204" s="51"/>
      <c r="G1204" s="137"/>
      <c r="H1204" s="55">
        <f t="shared" si="653"/>
        <v>0</v>
      </c>
      <c r="I1204" s="32">
        <f t="shared" si="654"/>
        <v>210500</v>
      </c>
      <c r="J1204" s="30">
        <f t="shared" si="650"/>
        <v>-36737</v>
      </c>
      <c r="K1204" s="143" t="b">
        <f t="shared" si="648"/>
        <v>1</v>
      </c>
    </row>
    <row r="1205" spans="1:16">
      <c r="A1205" s="34" t="s">
        <v>59</v>
      </c>
      <c r="B1205" s="35"/>
      <c r="C1205" s="35"/>
      <c r="D1205" s="35"/>
      <c r="E1205" s="35"/>
      <c r="F1205" s="35"/>
      <c r="G1205" s="35"/>
      <c r="H1205" s="35"/>
      <c r="I1205" s="35"/>
      <c r="J1205" s="36"/>
      <c r="K1205" s="142"/>
    </row>
    <row r="1206" spans="1:16">
      <c r="A1206" s="121" t="str">
        <f>+A1204</f>
        <v>FEVRIER</v>
      </c>
      <c r="B1206" s="37" t="s">
        <v>60</v>
      </c>
      <c r="C1206" s="38">
        <f>+C1172</f>
        <v>580885</v>
      </c>
      <c r="D1206" s="49"/>
      <c r="E1206" s="49">
        <f>D1172</f>
        <v>10511000</v>
      </c>
      <c r="F1206" s="49"/>
      <c r="G1206" s="124"/>
      <c r="H1206" s="51">
        <f>+F1172</f>
        <v>7774000</v>
      </c>
      <c r="I1206" s="125">
        <f>+E1172</f>
        <v>2520779</v>
      </c>
      <c r="J1206" s="30">
        <f>+SUM(C1206:G1206)-(H1206+I1206)</f>
        <v>797106</v>
      </c>
      <c r="K1206" s="143" t="b">
        <f>J1206=I1172</f>
        <v>1</v>
      </c>
    </row>
    <row r="1207" spans="1:16">
      <c r="A1207" s="43" t="s">
        <v>61</v>
      </c>
      <c r="B1207" s="24"/>
      <c r="C1207" s="35"/>
      <c r="D1207" s="24"/>
      <c r="E1207" s="24"/>
      <c r="F1207" s="24"/>
      <c r="G1207" s="24"/>
      <c r="H1207" s="24"/>
      <c r="I1207" s="24"/>
      <c r="J1207" s="36"/>
      <c r="K1207" s="142"/>
    </row>
    <row r="1208" spans="1:16">
      <c r="A1208" s="121" t="str">
        <f>+A1206</f>
        <v>FEVRIER</v>
      </c>
      <c r="B1208" s="37" t="s">
        <v>154</v>
      </c>
      <c r="C1208" s="124">
        <f>+C1170</f>
        <v>2172028</v>
      </c>
      <c r="D1208" s="131">
        <f>+G1170</f>
        <v>0</v>
      </c>
      <c r="E1208" s="49"/>
      <c r="F1208" s="49"/>
      <c r="G1208" s="49"/>
      <c r="H1208" s="51">
        <f>+F1170</f>
        <v>1000000</v>
      </c>
      <c r="I1208" s="53">
        <f>+E1170</f>
        <v>283345</v>
      </c>
      <c r="J1208" s="30">
        <f>+SUM(C1208:G1208)-(H1208+I1208)</f>
        <v>888683</v>
      </c>
      <c r="K1208" s="143" t="b">
        <f>+J1208=I1170</f>
        <v>1</v>
      </c>
    </row>
    <row r="1209" spans="1:16">
      <c r="A1209" s="121" t="str">
        <f t="shared" ref="A1209" si="655">+A1208</f>
        <v>FEVRIER</v>
      </c>
      <c r="B1209" s="37" t="s">
        <v>63</v>
      </c>
      <c r="C1209" s="124">
        <f>+C1171</f>
        <v>14143094</v>
      </c>
      <c r="D1209" s="49">
        <f>+G1171</f>
        <v>0</v>
      </c>
      <c r="E1209" s="48"/>
      <c r="F1209" s="48"/>
      <c r="G1209" s="48"/>
      <c r="H1209" s="32">
        <f>+F1171</f>
        <v>9000000</v>
      </c>
      <c r="I1209" s="50">
        <f>+E1171</f>
        <v>4260592</v>
      </c>
      <c r="J1209" s="30">
        <f>SUM(C1209:G1209)-(H1209+I1209)</f>
        <v>882502</v>
      </c>
      <c r="K1209" s="143" t="b">
        <f>+J1209=I1171</f>
        <v>1</v>
      </c>
    </row>
    <row r="1210" spans="1:16" ht="15.75">
      <c r="C1210" s="140">
        <f>SUM(C1194:C1209)</f>
        <v>17560283</v>
      </c>
      <c r="I1210" s="139">
        <f>SUM(I1194:I1209)</f>
        <v>14177366</v>
      </c>
      <c r="J1210" s="104">
        <f>+SUM(J1194:J1209)</f>
        <v>3382917</v>
      </c>
      <c r="K1210" s="5" t="b">
        <f>J1210=I1183</f>
        <v>1</v>
      </c>
    </row>
    <row r="1211" spans="1:16" ht="15.75">
      <c r="A1211" s="157"/>
      <c r="B1211" s="157"/>
      <c r="C1211" s="158"/>
      <c r="D1211" s="157"/>
      <c r="E1211" s="157"/>
      <c r="F1211" s="157"/>
      <c r="G1211" s="157"/>
      <c r="H1211" s="157"/>
      <c r="I1211" s="159"/>
      <c r="J1211" s="160"/>
      <c r="K1211" s="157"/>
      <c r="L1211" s="161"/>
      <c r="M1211" s="161"/>
      <c r="N1211" s="161"/>
      <c r="O1211" s="161"/>
      <c r="P1211" s="157"/>
    </row>
    <row r="1212" spans="1:16" ht="15.75">
      <c r="A1212" s="157"/>
      <c r="B1212" s="157"/>
      <c r="C1212" s="158"/>
      <c r="D1212" s="157"/>
      <c r="E1212" s="157"/>
      <c r="F1212" s="157"/>
      <c r="G1212" s="157"/>
      <c r="H1212" s="157"/>
      <c r="I1212" s="159"/>
      <c r="J1212" s="160"/>
      <c r="K1212" s="157"/>
      <c r="L1212" s="161"/>
      <c r="M1212" s="161"/>
      <c r="N1212" s="161"/>
      <c r="O1212" s="161"/>
      <c r="P1212" s="157"/>
    </row>
    <row r="1214" spans="1:16" ht="15.75">
      <c r="A1214" s="6" t="s">
        <v>35</v>
      </c>
      <c r="B1214" s="6" t="s">
        <v>1</v>
      </c>
      <c r="C1214" s="6">
        <v>44562</v>
      </c>
      <c r="D1214" s="7" t="s">
        <v>36</v>
      </c>
      <c r="E1214" s="7" t="s">
        <v>37</v>
      </c>
      <c r="F1214" s="7" t="s">
        <v>38</v>
      </c>
      <c r="G1214" s="7" t="s">
        <v>39</v>
      </c>
      <c r="H1214" s="6">
        <v>44592</v>
      </c>
      <c r="I1214" s="7" t="s">
        <v>40</v>
      </c>
      <c r="K1214" s="45"/>
      <c r="L1214" s="45" t="s">
        <v>41</v>
      </c>
      <c r="M1214" s="45" t="s">
        <v>42</v>
      </c>
      <c r="N1214" s="45" t="s">
        <v>43</v>
      </c>
      <c r="O1214" s="45" t="s">
        <v>44</v>
      </c>
    </row>
    <row r="1215" spans="1:16" ht="16.5">
      <c r="A1215" s="58" t="str">
        <f>+K1215</f>
        <v>B52</v>
      </c>
      <c r="B1215" s="59" t="s">
        <v>4</v>
      </c>
      <c r="C1215" s="60">
        <v>9500</v>
      </c>
      <c r="D1215" s="61">
        <f t="shared" ref="D1215:D1228" si="656">+L1215</f>
        <v>567000</v>
      </c>
      <c r="E1215" s="61">
        <f>+N1215</f>
        <v>576000</v>
      </c>
      <c r="F1215" s="61">
        <f>+M1215</f>
        <v>0</v>
      </c>
      <c r="G1215" s="61">
        <f t="shared" ref="G1215:G1226" si="657">+O1215</f>
        <v>0</v>
      </c>
      <c r="H1215" s="61">
        <v>500</v>
      </c>
      <c r="I1215" s="61">
        <f>+C1215+D1215-E1215-F1215+G1215</f>
        <v>500</v>
      </c>
      <c r="J1215" s="9">
        <f>I1215-H1215</f>
        <v>0</v>
      </c>
      <c r="K1215" s="45" t="s">
        <v>160</v>
      </c>
      <c r="L1215" s="47">
        <v>567000</v>
      </c>
      <c r="M1215" s="47">
        <v>0</v>
      </c>
      <c r="N1215" s="47">
        <v>576000</v>
      </c>
      <c r="O1215" s="47">
        <v>0</v>
      </c>
    </row>
    <row r="1216" spans="1:16" ht="16.5">
      <c r="A1216" s="58" t="str">
        <f>+K1216</f>
        <v>BCI</v>
      </c>
      <c r="B1216" s="59" t="s">
        <v>45</v>
      </c>
      <c r="C1216" s="60">
        <v>3455373</v>
      </c>
      <c r="D1216" s="61">
        <f t="shared" si="656"/>
        <v>0</v>
      </c>
      <c r="E1216" s="61">
        <f>+N1216</f>
        <v>283345</v>
      </c>
      <c r="F1216" s="61">
        <f>+M1216</f>
        <v>1000000</v>
      </c>
      <c r="G1216" s="61">
        <f t="shared" si="657"/>
        <v>0</v>
      </c>
      <c r="H1216" s="61">
        <v>2172028</v>
      </c>
      <c r="I1216" s="61">
        <f>+C1216+D1216-E1216-F1216+G1216</f>
        <v>2172028</v>
      </c>
      <c r="J1216" s="9">
        <f t="shared" ref="J1216:J1223" si="658">I1216-H1216</f>
        <v>0</v>
      </c>
      <c r="K1216" s="45" t="s">
        <v>23</v>
      </c>
      <c r="L1216" s="47">
        <v>0</v>
      </c>
      <c r="M1216" s="47">
        <v>1000000</v>
      </c>
      <c r="N1216" s="47">
        <v>283345</v>
      </c>
      <c r="O1216" s="47">
        <v>0</v>
      </c>
    </row>
    <row r="1217" spans="1:15" ht="16.5">
      <c r="A1217" s="58" t="str">
        <f t="shared" ref="A1217:A1219" si="659">+K1217</f>
        <v>BCI-Sous Compte</v>
      </c>
      <c r="B1217" s="59" t="s">
        <v>45</v>
      </c>
      <c r="C1217" s="60">
        <v>4841615</v>
      </c>
      <c r="D1217" s="61">
        <f t="shared" si="656"/>
        <v>0</v>
      </c>
      <c r="E1217" s="61">
        <f>+N1217</f>
        <v>6223724</v>
      </c>
      <c r="F1217" s="61">
        <f>+M1217</f>
        <v>2000000</v>
      </c>
      <c r="G1217" s="61">
        <f t="shared" si="657"/>
        <v>17525203</v>
      </c>
      <c r="H1217" s="61">
        <v>14143094</v>
      </c>
      <c r="I1217" s="61">
        <f>+C1217+D1217-E1217-F1217+G1217</f>
        <v>14143094</v>
      </c>
      <c r="J1217" s="101">
        <f t="shared" si="658"/>
        <v>0</v>
      </c>
      <c r="K1217" s="45" t="s">
        <v>146</v>
      </c>
      <c r="L1217" s="47">
        <v>0</v>
      </c>
      <c r="M1217" s="47">
        <v>2000000</v>
      </c>
      <c r="N1217" s="47">
        <v>6223724</v>
      </c>
      <c r="O1217" s="47">
        <v>17525203</v>
      </c>
    </row>
    <row r="1218" spans="1:15" ht="16.5">
      <c r="A1218" s="58" t="str">
        <f t="shared" si="659"/>
        <v>Caisse</v>
      </c>
      <c r="B1218" s="59" t="s">
        <v>24</v>
      </c>
      <c r="C1218" s="60">
        <v>1042520</v>
      </c>
      <c r="D1218" s="61">
        <f t="shared" si="656"/>
        <v>3035000</v>
      </c>
      <c r="E1218" s="61">
        <f t="shared" ref="E1218" si="660">+N1218</f>
        <v>966635</v>
      </c>
      <c r="F1218" s="61">
        <f t="shared" ref="F1218:F1226" si="661">+M1218</f>
        <v>2530000</v>
      </c>
      <c r="G1218" s="61">
        <f t="shared" si="657"/>
        <v>0</v>
      </c>
      <c r="H1218" s="61">
        <v>580885</v>
      </c>
      <c r="I1218" s="61">
        <f>+C1218+D1218-E1218-F1218+G1218</f>
        <v>580885</v>
      </c>
      <c r="J1218" s="9">
        <f t="shared" si="658"/>
        <v>0</v>
      </c>
      <c r="K1218" s="45" t="s">
        <v>24</v>
      </c>
      <c r="L1218" s="47">
        <v>3035000</v>
      </c>
      <c r="M1218" s="47">
        <v>2530000</v>
      </c>
      <c r="N1218" s="47">
        <v>966635</v>
      </c>
      <c r="O1218" s="47">
        <v>0</v>
      </c>
    </row>
    <row r="1219" spans="1:15" ht="16.5">
      <c r="A1219" s="58" t="str">
        <f t="shared" si="659"/>
        <v>Crépin</v>
      </c>
      <c r="B1219" s="59" t="s">
        <v>152</v>
      </c>
      <c r="C1219" s="60">
        <v>-37100</v>
      </c>
      <c r="D1219" s="61">
        <f t="shared" si="656"/>
        <v>256000</v>
      </c>
      <c r="E1219" s="61">
        <f>+N1219</f>
        <v>189900</v>
      </c>
      <c r="F1219" s="61">
        <f t="shared" si="661"/>
        <v>20000</v>
      </c>
      <c r="G1219" s="61">
        <f t="shared" si="657"/>
        <v>0</v>
      </c>
      <c r="H1219" s="61">
        <v>9000</v>
      </c>
      <c r="I1219" s="61">
        <f t="shared" ref="I1219" si="662">+C1219+D1219-E1219-F1219+G1219</f>
        <v>9000</v>
      </c>
      <c r="J1219" s="9">
        <f t="shared" si="658"/>
        <v>0</v>
      </c>
      <c r="K1219" s="45" t="s">
        <v>46</v>
      </c>
      <c r="L1219" s="47">
        <v>256000</v>
      </c>
      <c r="M1219" s="47">
        <v>20000</v>
      </c>
      <c r="N1219" s="47">
        <v>189900</v>
      </c>
      <c r="O1219" s="47">
        <v>0</v>
      </c>
    </row>
    <row r="1220" spans="1:15" ht="16.5">
      <c r="A1220" s="58" t="str">
        <f>K1220</f>
        <v>Evariste</v>
      </c>
      <c r="B1220" s="59" t="s">
        <v>153</v>
      </c>
      <c r="C1220" s="60">
        <v>8645</v>
      </c>
      <c r="D1220" s="61">
        <f t="shared" si="656"/>
        <v>0</v>
      </c>
      <c r="E1220" s="61">
        <f t="shared" ref="E1220" si="663">+N1220</f>
        <v>0</v>
      </c>
      <c r="F1220" s="61">
        <f t="shared" si="661"/>
        <v>0</v>
      </c>
      <c r="G1220" s="61">
        <f t="shared" si="657"/>
        <v>0</v>
      </c>
      <c r="H1220" s="61">
        <v>8645</v>
      </c>
      <c r="I1220" s="61">
        <f>+C1220+D1220-E1220-F1220+G1220</f>
        <v>8645</v>
      </c>
      <c r="J1220" s="9">
        <f t="shared" si="658"/>
        <v>0</v>
      </c>
      <c r="K1220" s="45" t="s">
        <v>30</v>
      </c>
      <c r="L1220" s="47">
        <v>0</v>
      </c>
      <c r="M1220" s="47">
        <v>0</v>
      </c>
      <c r="N1220" s="47">
        <v>0</v>
      </c>
      <c r="O1220" s="47">
        <v>0</v>
      </c>
    </row>
    <row r="1221" spans="1:15" ht="16.5">
      <c r="A1221" s="114" t="str">
        <f t="shared" ref="A1221:A1228" si="664">+K1221</f>
        <v>I55S</v>
      </c>
      <c r="B1221" s="115" t="s">
        <v>4</v>
      </c>
      <c r="C1221" s="116">
        <v>233614</v>
      </c>
      <c r="D1221" s="117">
        <f t="shared" si="656"/>
        <v>0</v>
      </c>
      <c r="E1221" s="117">
        <f>+N1221</f>
        <v>0</v>
      </c>
      <c r="F1221" s="117">
        <f t="shared" si="661"/>
        <v>0</v>
      </c>
      <c r="G1221" s="117">
        <f t="shared" si="657"/>
        <v>0</v>
      </c>
      <c r="H1221" s="117">
        <v>233614</v>
      </c>
      <c r="I1221" s="117">
        <f>+C1221+D1221-E1221-F1221+G1221</f>
        <v>233614</v>
      </c>
      <c r="J1221" s="9">
        <f t="shared" si="658"/>
        <v>0</v>
      </c>
      <c r="K1221" s="45" t="s">
        <v>83</v>
      </c>
      <c r="L1221" s="47">
        <v>0</v>
      </c>
      <c r="M1221" s="47">
        <v>0</v>
      </c>
      <c r="N1221" s="47">
        <v>0</v>
      </c>
      <c r="O1221" s="47">
        <v>0</v>
      </c>
    </row>
    <row r="1222" spans="1:15" ht="16.5">
      <c r="A1222" s="114" t="str">
        <f t="shared" si="664"/>
        <v>I73X</v>
      </c>
      <c r="B1222" s="115" t="s">
        <v>4</v>
      </c>
      <c r="C1222" s="116">
        <v>249769</v>
      </c>
      <c r="D1222" s="117">
        <f t="shared" si="656"/>
        <v>0</v>
      </c>
      <c r="E1222" s="117">
        <f>+N1222</f>
        <v>0</v>
      </c>
      <c r="F1222" s="117">
        <f t="shared" si="661"/>
        <v>0</v>
      </c>
      <c r="G1222" s="117">
        <f t="shared" si="657"/>
        <v>0</v>
      </c>
      <c r="H1222" s="117">
        <v>249769</v>
      </c>
      <c r="I1222" s="117">
        <f t="shared" ref="I1222:I1225" si="665">+C1222+D1222-E1222-F1222+G1222</f>
        <v>249769</v>
      </c>
      <c r="J1222" s="9">
        <f t="shared" si="658"/>
        <v>0</v>
      </c>
      <c r="K1222" s="45" t="s">
        <v>82</v>
      </c>
      <c r="L1222" s="47">
        <v>0</v>
      </c>
      <c r="M1222" s="47">
        <v>0</v>
      </c>
      <c r="N1222" s="47">
        <v>0</v>
      </c>
      <c r="O1222" s="47">
        <v>0</v>
      </c>
    </row>
    <row r="1223" spans="1:15" ht="16.5">
      <c r="A1223" s="58" t="str">
        <f t="shared" si="664"/>
        <v>Godfré</v>
      </c>
      <c r="B1223" s="97" t="s">
        <v>152</v>
      </c>
      <c r="C1223" s="60">
        <v>34935</v>
      </c>
      <c r="D1223" s="61">
        <f t="shared" si="656"/>
        <v>365000</v>
      </c>
      <c r="E1223" s="153">
        <f t="shared" ref="E1223" si="666">+N1223</f>
        <v>320000</v>
      </c>
      <c r="F1223" s="61">
        <f t="shared" si="661"/>
        <v>0</v>
      </c>
      <c r="G1223" s="61">
        <f t="shared" si="657"/>
        <v>0</v>
      </c>
      <c r="H1223" s="61">
        <v>79935</v>
      </c>
      <c r="I1223" s="61">
        <f t="shared" si="665"/>
        <v>79935</v>
      </c>
      <c r="J1223" s="9">
        <f t="shared" si="658"/>
        <v>0</v>
      </c>
      <c r="K1223" s="45" t="s">
        <v>142</v>
      </c>
      <c r="L1223" s="47">
        <v>365000</v>
      </c>
      <c r="M1223" s="47"/>
      <c r="N1223" s="47">
        <v>320000</v>
      </c>
      <c r="O1223" s="47">
        <v>0</v>
      </c>
    </row>
    <row r="1224" spans="1:15" ht="16.5">
      <c r="A1224" s="58" t="str">
        <f t="shared" si="664"/>
        <v>Grace</v>
      </c>
      <c r="B1224" s="59" t="s">
        <v>2</v>
      </c>
      <c r="C1224" s="60">
        <v>44200</v>
      </c>
      <c r="D1224" s="61">
        <f t="shared" si="656"/>
        <v>0</v>
      </c>
      <c r="E1224" s="153">
        <f>+N1224</f>
        <v>9400</v>
      </c>
      <c r="F1224" s="61">
        <f t="shared" si="661"/>
        <v>15000</v>
      </c>
      <c r="G1224" s="61">
        <f t="shared" si="657"/>
        <v>0</v>
      </c>
      <c r="H1224" s="61">
        <v>19800</v>
      </c>
      <c r="I1224" s="61">
        <f t="shared" si="665"/>
        <v>19800</v>
      </c>
      <c r="J1224" s="9">
        <f>I1224-H1224</f>
        <v>0</v>
      </c>
      <c r="K1224" s="45" t="s">
        <v>141</v>
      </c>
      <c r="L1224" s="47">
        <v>0</v>
      </c>
      <c r="M1224" s="47">
        <v>15000</v>
      </c>
      <c r="N1224" s="47">
        <v>9400</v>
      </c>
      <c r="O1224" s="47">
        <v>0</v>
      </c>
    </row>
    <row r="1225" spans="1:15" ht="16.5">
      <c r="A1225" s="58" t="str">
        <f t="shared" si="664"/>
        <v>I23C</v>
      </c>
      <c r="B1225" s="97" t="s">
        <v>4</v>
      </c>
      <c r="C1225" s="60">
        <v>12050</v>
      </c>
      <c r="D1225" s="61">
        <f t="shared" si="656"/>
        <v>492000</v>
      </c>
      <c r="E1225" s="153">
        <f t="shared" ref="E1225:E1228" si="667">+N1225</f>
        <v>473500</v>
      </c>
      <c r="F1225" s="61">
        <f t="shared" si="661"/>
        <v>0</v>
      </c>
      <c r="G1225" s="61">
        <f t="shared" si="657"/>
        <v>0</v>
      </c>
      <c r="H1225" s="61">
        <v>30550</v>
      </c>
      <c r="I1225" s="61">
        <f t="shared" si="665"/>
        <v>30550</v>
      </c>
      <c r="J1225" s="9">
        <f t="shared" ref="J1225:J1226" si="668">I1225-H1225</f>
        <v>0</v>
      </c>
      <c r="K1225" s="45" t="s">
        <v>29</v>
      </c>
      <c r="L1225" s="47">
        <v>492000</v>
      </c>
      <c r="M1225" s="47">
        <v>0</v>
      </c>
      <c r="N1225" s="47">
        <v>473500</v>
      </c>
      <c r="O1225" s="47">
        <v>0</v>
      </c>
    </row>
    <row r="1226" spans="1:15" ht="16.5">
      <c r="A1226" s="58" t="str">
        <f t="shared" si="664"/>
        <v>Merveille</v>
      </c>
      <c r="B1226" s="59" t="s">
        <v>2</v>
      </c>
      <c r="C1226" s="60">
        <v>5500</v>
      </c>
      <c r="D1226" s="61">
        <f t="shared" si="656"/>
        <v>20000</v>
      </c>
      <c r="E1226" s="153">
        <f t="shared" si="667"/>
        <v>12500</v>
      </c>
      <c r="F1226" s="61">
        <f t="shared" si="661"/>
        <v>0</v>
      </c>
      <c r="G1226" s="61">
        <f t="shared" si="657"/>
        <v>0</v>
      </c>
      <c r="H1226" s="61">
        <v>13000</v>
      </c>
      <c r="I1226" s="61">
        <f>+C1226+D1226-E1226-F1226+G1226</f>
        <v>13000</v>
      </c>
      <c r="J1226" s="9">
        <f t="shared" si="668"/>
        <v>0</v>
      </c>
      <c r="K1226" s="45" t="s">
        <v>92</v>
      </c>
      <c r="L1226" s="47">
        <v>20000</v>
      </c>
      <c r="M1226" s="47">
        <v>0</v>
      </c>
      <c r="N1226" s="47">
        <v>12500</v>
      </c>
      <c r="O1226" s="47"/>
    </row>
    <row r="1227" spans="1:15" ht="16.5">
      <c r="A1227" s="58" t="str">
        <f t="shared" si="664"/>
        <v>P29</v>
      </c>
      <c r="B1227" s="59" t="s">
        <v>4</v>
      </c>
      <c r="C1227" s="60">
        <v>58200</v>
      </c>
      <c r="D1227" s="61">
        <f t="shared" si="656"/>
        <v>530000</v>
      </c>
      <c r="E1227" s="153">
        <f t="shared" si="667"/>
        <v>532500</v>
      </c>
      <c r="F1227" s="61">
        <f>+M1227</f>
        <v>0</v>
      </c>
      <c r="G1227" s="61">
        <f>+O1227</f>
        <v>0</v>
      </c>
      <c r="H1227" s="61">
        <v>55700</v>
      </c>
      <c r="I1227" s="61">
        <f>+C1227+D1227-E1227-F1227+G1227</f>
        <v>55700</v>
      </c>
      <c r="J1227" s="9">
        <f>I1227-H1227</f>
        <v>0</v>
      </c>
      <c r="K1227" s="45" t="s">
        <v>28</v>
      </c>
      <c r="L1227" s="47">
        <v>530000</v>
      </c>
      <c r="M1227" s="47">
        <v>0</v>
      </c>
      <c r="N1227" s="47">
        <v>532500</v>
      </c>
      <c r="O1227" s="47">
        <v>0</v>
      </c>
    </row>
    <row r="1228" spans="1:15" ht="16.5">
      <c r="A1228" s="58" t="str">
        <f t="shared" si="664"/>
        <v>Tiffany</v>
      </c>
      <c r="B1228" s="59" t="s">
        <v>2</v>
      </c>
      <c r="C1228" s="60">
        <v>263673</v>
      </c>
      <c r="D1228" s="61">
        <f t="shared" si="656"/>
        <v>300000</v>
      </c>
      <c r="E1228" s="153">
        <f t="shared" si="667"/>
        <v>599910</v>
      </c>
      <c r="F1228" s="61">
        <f t="shared" ref="F1228" si="669">+M1228</f>
        <v>0</v>
      </c>
      <c r="G1228" s="61">
        <f t="shared" ref="G1228" si="670">+O1228</f>
        <v>0</v>
      </c>
      <c r="H1228" s="61">
        <v>-36237</v>
      </c>
      <c r="I1228" s="61">
        <f t="shared" ref="I1228" si="671">+C1228+D1228-E1228-F1228+G1228</f>
        <v>-36237</v>
      </c>
      <c r="J1228" s="9">
        <f t="shared" ref="J1228" si="672">I1228-H1228</f>
        <v>0</v>
      </c>
      <c r="K1228" s="45" t="s">
        <v>111</v>
      </c>
      <c r="L1228" s="47">
        <v>300000</v>
      </c>
      <c r="M1228" s="47">
        <v>0</v>
      </c>
      <c r="N1228" s="47">
        <v>599910</v>
      </c>
      <c r="O1228" s="47">
        <v>0</v>
      </c>
    </row>
    <row r="1229" spans="1:15" ht="16.5">
      <c r="A1229" s="10" t="s">
        <v>49</v>
      </c>
      <c r="B1229" s="11"/>
      <c r="C1229" s="12">
        <f t="shared" ref="C1229:I1229" si="673">SUM(C1215:C1228)</f>
        <v>10222494</v>
      </c>
      <c r="D1229" s="57">
        <f t="shared" si="673"/>
        <v>5565000</v>
      </c>
      <c r="E1229" s="57">
        <f t="shared" si="673"/>
        <v>10187414</v>
      </c>
      <c r="F1229" s="57">
        <f t="shared" si="673"/>
        <v>5565000</v>
      </c>
      <c r="G1229" s="57">
        <f t="shared" si="673"/>
        <v>17525203</v>
      </c>
      <c r="H1229" s="57">
        <f t="shared" si="673"/>
        <v>17560283</v>
      </c>
      <c r="I1229" s="57">
        <f t="shared" si="673"/>
        <v>17560283</v>
      </c>
      <c r="J1229" s="9">
        <f>I1229-H1229</f>
        <v>0</v>
      </c>
      <c r="K1229" s="3"/>
      <c r="L1229" s="47">
        <f>+SUM(L1215:L1228)</f>
        <v>5565000</v>
      </c>
      <c r="M1229" s="47">
        <f>+SUM(M1215:M1228)</f>
        <v>5565000</v>
      </c>
      <c r="N1229" s="47">
        <f>+SUM(N1215:N1228)</f>
        <v>10187414</v>
      </c>
      <c r="O1229" s="47">
        <f>+SUM(O1215:O1228)</f>
        <v>17525203</v>
      </c>
    </row>
    <row r="1230" spans="1:15" ht="16.5">
      <c r="A1230" s="10"/>
      <c r="B1230" s="11"/>
      <c r="C1230" s="12"/>
      <c r="D1230" s="13"/>
      <c r="E1230" s="12"/>
      <c r="F1230" s="13"/>
      <c r="G1230" s="12"/>
      <c r="H1230" s="12"/>
      <c r="I1230" s="133" t="b">
        <f>I1229=D1232</f>
        <v>1</v>
      </c>
      <c r="L1230" s="5"/>
      <c r="M1230" s="5"/>
      <c r="N1230" s="5"/>
      <c r="O1230" s="5"/>
    </row>
    <row r="1231" spans="1:15" ht="16.5">
      <c r="A1231" s="10" t="s">
        <v>173</v>
      </c>
      <c r="B1231" s="11" t="s">
        <v>175</v>
      </c>
      <c r="C1231" s="12" t="s">
        <v>174</v>
      </c>
      <c r="D1231" s="12" t="s">
        <v>176</v>
      </c>
      <c r="E1231" s="12" t="s">
        <v>50</v>
      </c>
      <c r="F1231" s="12"/>
      <c r="G1231" s="12">
        <f>+D1229-F1229</f>
        <v>0</v>
      </c>
      <c r="H1231" s="12"/>
      <c r="I1231" s="12"/>
      <c r="L1231" s="5"/>
      <c r="M1231" s="5"/>
      <c r="N1231" s="5"/>
      <c r="O1231" s="5"/>
    </row>
    <row r="1232" spans="1:15" ht="16.5">
      <c r="A1232" s="14">
        <f>C1229</f>
        <v>10222494</v>
      </c>
      <c r="B1232" s="15">
        <f>G1229</f>
        <v>17525203</v>
      </c>
      <c r="C1232" s="12">
        <f>E1229</f>
        <v>10187414</v>
      </c>
      <c r="D1232" s="12">
        <f>A1232+B1232-C1232</f>
        <v>17560283</v>
      </c>
      <c r="E1232" s="13">
        <f>I1229-D1232</f>
        <v>0</v>
      </c>
      <c r="F1232" s="12"/>
      <c r="G1232" s="12"/>
      <c r="H1232" s="12"/>
      <c r="I1232" s="12"/>
      <c r="L1232" s="5"/>
      <c r="M1232" s="5"/>
      <c r="N1232" s="5"/>
      <c r="O1232" s="5"/>
    </row>
    <row r="1233" spans="1:15" ht="16.5">
      <c r="A1233" s="14"/>
      <c r="B1233" s="15"/>
      <c r="C1233" s="12"/>
      <c r="D1233" s="12"/>
      <c r="E1233" s="13"/>
      <c r="F1233" s="12"/>
      <c r="G1233" s="12"/>
      <c r="H1233" s="12"/>
      <c r="I1233" s="12"/>
      <c r="L1233" s="5"/>
      <c r="M1233" s="5"/>
      <c r="N1233" s="5"/>
      <c r="O1233" s="5"/>
    </row>
    <row r="1234" spans="1:15">
      <c r="A1234" s="16" t="s">
        <v>51</v>
      </c>
      <c r="B1234" s="16"/>
      <c r="C1234" s="16"/>
      <c r="D1234" s="17"/>
      <c r="E1234" s="17"/>
      <c r="F1234" s="17"/>
      <c r="G1234" s="17"/>
      <c r="H1234" s="17"/>
      <c r="I1234" s="17"/>
      <c r="L1234" s="5"/>
      <c r="M1234" s="5"/>
      <c r="N1234" s="5"/>
      <c r="O1234" s="5"/>
    </row>
    <row r="1235" spans="1:15">
      <c r="A1235" s="18" t="s">
        <v>177</v>
      </c>
      <c r="B1235" s="18"/>
      <c r="C1235" s="18"/>
      <c r="D1235" s="18"/>
      <c r="E1235" s="18"/>
      <c r="F1235" s="18"/>
      <c r="G1235" s="18"/>
      <c r="H1235" s="18"/>
      <c r="I1235" s="18"/>
      <c r="J1235" s="18"/>
      <c r="L1235" s="5"/>
      <c r="M1235" s="5"/>
      <c r="N1235" s="5"/>
      <c r="O1235" s="5"/>
    </row>
    <row r="1236" spans="1:15">
      <c r="A1236" s="19"/>
      <c r="B1236" s="17"/>
      <c r="C1236" s="20"/>
      <c r="D1236" s="20"/>
      <c r="E1236" s="20"/>
      <c r="F1236" s="20"/>
      <c r="G1236" s="20"/>
      <c r="H1236" s="17"/>
      <c r="I1236" s="17"/>
      <c r="L1236" s="5"/>
      <c r="M1236" s="5"/>
      <c r="N1236" s="5"/>
      <c r="O1236" s="5"/>
    </row>
    <row r="1237" spans="1:15">
      <c r="A1237" s="166" t="s">
        <v>52</v>
      </c>
      <c r="B1237" s="168" t="s">
        <v>53</v>
      </c>
      <c r="C1237" s="170" t="s">
        <v>179</v>
      </c>
      <c r="D1237" s="171" t="s">
        <v>54</v>
      </c>
      <c r="E1237" s="172"/>
      <c r="F1237" s="172"/>
      <c r="G1237" s="173"/>
      <c r="H1237" s="174" t="s">
        <v>55</v>
      </c>
      <c r="I1237" s="162" t="s">
        <v>56</v>
      </c>
      <c r="J1237" s="17"/>
      <c r="L1237" s="5"/>
      <c r="M1237" s="5"/>
      <c r="N1237" s="5"/>
      <c r="O1237" s="5"/>
    </row>
    <row r="1238" spans="1:15" ht="25.5">
      <c r="A1238" s="167"/>
      <c r="B1238" s="169"/>
      <c r="C1238" s="22"/>
      <c r="D1238" s="21" t="s">
        <v>23</v>
      </c>
      <c r="E1238" s="21" t="s">
        <v>24</v>
      </c>
      <c r="F1238" s="22" t="s">
        <v>121</v>
      </c>
      <c r="G1238" s="21" t="s">
        <v>57</v>
      </c>
      <c r="H1238" s="175"/>
      <c r="I1238" s="163"/>
      <c r="J1238" s="164" t="s">
        <v>178</v>
      </c>
      <c r="K1238" s="142"/>
      <c r="L1238" s="5"/>
      <c r="M1238" s="5"/>
      <c r="N1238" s="5"/>
      <c r="O1238" s="5"/>
    </row>
    <row r="1239" spans="1:15">
      <c r="A1239" s="23"/>
      <c r="B1239" s="24" t="s">
        <v>58</v>
      </c>
      <c r="C1239" s="25"/>
      <c r="D1239" s="25"/>
      <c r="E1239" s="25"/>
      <c r="F1239" s="25"/>
      <c r="G1239" s="25"/>
      <c r="H1239" s="25"/>
      <c r="I1239" s="26"/>
      <c r="J1239" s="165"/>
      <c r="K1239" s="142"/>
      <c r="L1239" s="5"/>
      <c r="M1239" s="5"/>
      <c r="N1239" s="5"/>
      <c r="O1239" s="5"/>
    </row>
    <row r="1240" spans="1:15">
      <c r="A1240" s="121" t="s">
        <v>106</v>
      </c>
      <c r="B1240" s="126" t="s">
        <v>160</v>
      </c>
      <c r="C1240" s="32">
        <f>+C1215</f>
        <v>9500</v>
      </c>
      <c r="D1240" s="31"/>
      <c r="E1240" s="32">
        <f>+D1215</f>
        <v>567000</v>
      </c>
      <c r="F1240" s="32"/>
      <c r="G1240" s="32"/>
      <c r="H1240" s="55">
        <f>+F1215</f>
        <v>0</v>
      </c>
      <c r="I1240" s="32">
        <f>+E1215</f>
        <v>576000</v>
      </c>
      <c r="J1240" s="30">
        <f t="shared" ref="J1240:J1241" si="674">+SUM(C1240:G1240)-(H1240+I1240)</f>
        <v>500</v>
      </c>
      <c r="K1240" s="143" t="b">
        <f>J1240=I1215</f>
        <v>1</v>
      </c>
      <c r="L1240" s="5"/>
      <c r="M1240" s="5"/>
      <c r="N1240" s="5"/>
      <c r="O1240" s="5"/>
    </row>
    <row r="1241" spans="1:15">
      <c r="A1241" s="121" t="str">
        <f>+A1240</f>
        <v>JANVIER</v>
      </c>
      <c r="B1241" s="126" t="s">
        <v>46</v>
      </c>
      <c r="C1241" s="32">
        <f>+C1219</f>
        <v>-37100</v>
      </c>
      <c r="D1241" s="31"/>
      <c r="E1241" s="32">
        <f>+D1219</f>
        <v>256000</v>
      </c>
      <c r="F1241" s="32"/>
      <c r="G1241" s="32"/>
      <c r="H1241" s="55">
        <f>+F1219</f>
        <v>20000</v>
      </c>
      <c r="I1241" s="32">
        <f>+E1219</f>
        <v>189900</v>
      </c>
      <c r="J1241" s="100">
        <f t="shared" si="674"/>
        <v>9000</v>
      </c>
      <c r="K1241" s="143" t="b">
        <f t="shared" ref="K1241:K1250" si="675">J1241=I1219</f>
        <v>1</v>
      </c>
      <c r="L1241" s="5"/>
      <c r="M1241" s="5"/>
      <c r="N1241" s="5"/>
      <c r="O1241" s="5"/>
    </row>
    <row r="1242" spans="1:15">
      <c r="A1242" s="121" t="str">
        <f t="shared" ref="A1242:A1250" si="676">+A1241</f>
        <v>JANVIER</v>
      </c>
      <c r="B1242" s="127" t="s">
        <v>30</v>
      </c>
      <c r="C1242" s="32">
        <f>+C1220</f>
        <v>8645</v>
      </c>
      <c r="D1242" s="118"/>
      <c r="E1242" s="32">
        <f>+D1220</f>
        <v>0</v>
      </c>
      <c r="F1242" s="51"/>
      <c r="G1242" s="51"/>
      <c r="H1242" s="55">
        <f>+F1220</f>
        <v>0</v>
      </c>
      <c r="I1242" s="32">
        <f>+E1220</f>
        <v>0</v>
      </c>
      <c r="J1242" s="123">
        <f>+SUM(C1242:G1242)-(H1242+I1242)</f>
        <v>8645</v>
      </c>
      <c r="K1242" s="143" t="b">
        <f t="shared" si="675"/>
        <v>1</v>
      </c>
      <c r="L1242" s="5"/>
      <c r="M1242" s="5"/>
      <c r="N1242" s="5"/>
      <c r="O1242" s="5"/>
    </row>
    <row r="1243" spans="1:15">
      <c r="A1243" s="121" t="str">
        <f t="shared" si="676"/>
        <v>JANVIER</v>
      </c>
      <c r="B1243" s="128" t="s">
        <v>83</v>
      </c>
      <c r="C1243" s="119">
        <f>+C1221</f>
        <v>233614</v>
      </c>
      <c r="D1243" s="122"/>
      <c r="E1243" s="119">
        <f>+D1221</f>
        <v>0</v>
      </c>
      <c r="F1243" s="136"/>
      <c r="G1243" s="136"/>
      <c r="H1243" s="154">
        <f>+F1221</f>
        <v>0</v>
      </c>
      <c r="I1243" s="119">
        <f>+E1221</f>
        <v>0</v>
      </c>
      <c r="J1243" s="120">
        <f>+SUM(C1243:G1243)-(H1243+I1243)</f>
        <v>233614</v>
      </c>
      <c r="K1243" s="143" t="b">
        <f t="shared" si="675"/>
        <v>1</v>
      </c>
      <c r="L1243" s="5"/>
      <c r="M1243" s="5"/>
      <c r="N1243" s="5"/>
      <c r="O1243" s="5"/>
    </row>
    <row r="1244" spans="1:15">
      <c r="A1244" s="121" t="str">
        <f t="shared" si="676"/>
        <v>JANVIER</v>
      </c>
      <c r="B1244" s="128" t="s">
        <v>82</v>
      </c>
      <c r="C1244" s="119">
        <f>+C1222</f>
        <v>249769</v>
      </c>
      <c r="D1244" s="122"/>
      <c r="E1244" s="119">
        <f>+D1222</f>
        <v>0</v>
      </c>
      <c r="F1244" s="136"/>
      <c r="G1244" s="136"/>
      <c r="H1244" s="154">
        <f>+F1222</f>
        <v>0</v>
      </c>
      <c r="I1244" s="119">
        <f>+E1222</f>
        <v>0</v>
      </c>
      <c r="J1244" s="120">
        <f t="shared" ref="J1244:J1250" si="677">+SUM(C1244:G1244)-(H1244+I1244)</f>
        <v>249769</v>
      </c>
      <c r="K1244" s="143" t="b">
        <f t="shared" si="675"/>
        <v>1</v>
      </c>
      <c r="L1244" s="5"/>
      <c r="M1244" s="5"/>
      <c r="N1244" s="5"/>
      <c r="O1244" s="5"/>
    </row>
    <row r="1245" spans="1:15">
      <c r="A1245" s="121" t="str">
        <f t="shared" si="676"/>
        <v>JANVIER</v>
      </c>
      <c r="B1245" s="126" t="s">
        <v>142</v>
      </c>
      <c r="C1245" s="32">
        <f>+C1223</f>
        <v>34935</v>
      </c>
      <c r="D1245" s="31"/>
      <c r="E1245" s="32">
        <f>+D1223</f>
        <v>365000</v>
      </c>
      <c r="F1245" s="32"/>
      <c r="G1245" s="103"/>
      <c r="H1245" s="55">
        <f>+F1223</f>
        <v>0</v>
      </c>
      <c r="I1245" s="32">
        <f>+E1223</f>
        <v>320000</v>
      </c>
      <c r="J1245" s="30">
        <f t="shared" si="677"/>
        <v>79935</v>
      </c>
      <c r="K1245" s="143" t="b">
        <f t="shared" si="675"/>
        <v>1</v>
      </c>
      <c r="L1245" s="5"/>
      <c r="M1245" s="5"/>
      <c r="N1245" s="5"/>
      <c r="O1245" s="5"/>
    </row>
    <row r="1246" spans="1:15">
      <c r="A1246" s="121" t="str">
        <f t="shared" si="676"/>
        <v>JANVIER</v>
      </c>
      <c r="B1246" s="126" t="s">
        <v>141</v>
      </c>
      <c r="C1246" s="32">
        <f t="shared" ref="C1246:C1250" si="678">+C1224</f>
        <v>44200</v>
      </c>
      <c r="D1246" s="31"/>
      <c r="E1246" s="32">
        <f t="shared" ref="E1246:E1250" si="679">+D1224</f>
        <v>0</v>
      </c>
      <c r="F1246" s="32"/>
      <c r="G1246" s="103"/>
      <c r="H1246" s="55">
        <f t="shared" ref="H1246:H1250" si="680">+F1224</f>
        <v>15000</v>
      </c>
      <c r="I1246" s="32">
        <f t="shared" ref="I1246:I1250" si="681">+E1224</f>
        <v>9400</v>
      </c>
      <c r="J1246" s="30">
        <f t="shared" si="677"/>
        <v>19800</v>
      </c>
      <c r="K1246" s="143" t="b">
        <f t="shared" si="675"/>
        <v>1</v>
      </c>
      <c r="L1246" s="5"/>
      <c r="M1246" s="5"/>
      <c r="N1246" s="5"/>
      <c r="O1246" s="5"/>
    </row>
    <row r="1247" spans="1:15">
      <c r="A1247" s="121" t="str">
        <f t="shared" si="676"/>
        <v>JANVIER</v>
      </c>
      <c r="B1247" s="126" t="s">
        <v>29</v>
      </c>
      <c r="C1247" s="32">
        <f t="shared" si="678"/>
        <v>12050</v>
      </c>
      <c r="D1247" s="31"/>
      <c r="E1247" s="32">
        <f t="shared" si="679"/>
        <v>492000</v>
      </c>
      <c r="F1247" s="32"/>
      <c r="G1247" s="103"/>
      <c r="H1247" s="55">
        <f t="shared" si="680"/>
        <v>0</v>
      </c>
      <c r="I1247" s="32">
        <f t="shared" si="681"/>
        <v>473500</v>
      </c>
      <c r="J1247" s="30">
        <f t="shared" si="677"/>
        <v>30550</v>
      </c>
      <c r="K1247" s="143" t="b">
        <f t="shared" si="675"/>
        <v>1</v>
      </c>
    </row>
    <row r="1248" spans="1:15">
      <c r="A1248" s="121" t="str">
        <f>+A1246</f>
        <v>JANVIER</v>
      </c>
      <c r="B1248" s="126" t="s">
        <v>92</v>
      </c>
      <c r="C1248" s="32">
        <f t="shared" si="678"/>
        <v>5500</v>
      </c>
      <c r="D1248" s="31"/>
      <c r="E1248" s="32">
        <f t="shared" si="679"/>
        <v>20000</v>
      </c>
      <c r="F1248" s="32"/>
      <c r="G1248" s="103"/>
      <c r="H1248" s="55">
        <f t="shared" si="680"/>
        <v>0</v>
      </c>
      <c r="I1248" s="32">
        <f t="shared" si="681"/>
        <v>12500</v>
      </c>
      <c r="J1248" s="30">
        <f t="shared" si="677"/>
        <v>13000</v>
      </c>
      <c r="K1248" s="143" t="b">
        <f t="shared" si="675"/>
        <v>1</v>
      </c>
    </row>
    <row r="1249" spans="1:16">
      <c r="A1249" s="121" t="str">
        <f>+A1247</f>
        <v>JANVIER</v>
      </c>
      <c r="B1249" s="126" t="s">
        <v>28</v>
      </c>
      <c r="C1249" s="32">
        <f t="shared" si="678"/>
        <v>58200</v>
      </c>
      <c r="D1249" s="31"/>
      <c r="E1249" s="32">
        <f t="shared" si="679"/>
        <v>530000</v>
      </c>
      <c r="F1249" s="32"/>
      <c r="G1249" s="103"/>
      <c r="H1249" s="55">
        <f t="shared" si="680"/>
        <v>0</v>
      </c>
      <c r="I1249" s="32">
        <f t="shared" si="681"/>
        <v>532500</v>
      </c>
      <c r="J1249" s="30">
        <f t="shared" si="677"/>
        <v>55700</v>
      </c>
      <c r="K1249" s="143" t="b">
        <f t="shared" si="675"/>
        <v>1</v>
      </c>
    </row>
    <row r="1250" spans="1:16">
      <c r="A1250" s="121" t="str">
        <f t="shared" si="676"/>
        <v>JANVIER</v>
      </c>
      <c r="B1250" s="127" t="s">
        <v>111</v>
      </c>
      <c r="C1250" s="32">
        <f t="shared" si="678"/>
        <v>263673</v>
      </c>
      <c r="D1250" s="118"/>
      <c r="E1250" s="32">
        <f t="shared" si="679"/>
        <v>300000</v>
      </c>
      <c r="F1250" s="51"/>
      <c r="G1250" s="137"/>
      <c r="H1250" s="55">
        <f t="shared" si="680"/>
        <v>0</v>
      </c>
      <c r="I1250" s="32">
        <f t="shared" si="681"/>
        <v>599910</v>
      </c>
      <c r="J1250" s="30">
        <f t="shared" si="677"/>
        <v>-36237</v>
      </c>
      <c r="K1250" s="143" t="b">
        <f t="shared" si="675"/>
        <v>1</v>
      </c>
    </row>
    <row r="1251" spans="1:16">
      <c r="A1251" s="34" t="s">
        <v>59</v>
      </c>
      <c r="B1251" s="35"/>
      <c r="C1251" s="35"/>
      <c r="D1251" s="35"/>
      <c r="E1251" s="35"/>
      <c r="F1251" s="35"/>
      <c r="G1251" s="35"/>
      <c r="H1251" s="35"/>
      <c r="I1251" s="35"/>
      <c r="J1251" s="36"/>
      <c r="K1251" s="142"/>
    </row>
    <row r="1252" spans="1:16">
      <c r="A1252" s="121" t="str">
        <f>+A1250</f>
        <v>JANVIER</v>
      </c>
      <c r="B1252" s="37" t="s">
        <v>60</v>
      </c>
      <c r="C1252" s="38">
        <f>+C1218</f>
        <v>1042520</v>
      </c>
      <c r="D1252" s="49"/>
      <c r="E1252" s="49">
        <f>D1218</f>
        <v>3035000</v>
      </c>
      <c r="F1252" s="49"/>
      <c r="G1252" s="124"/>
      <c r="H1252" s="51">
        <f>+F1218</f>
        <v>2530000</v>
      </c>
      <c r="I1252" s="125">
        <f>+E1218</f>
        <v>966635</v>
      </c>
      <c r="J1252" s="30">
        <f>+SUM(C1252:G1252)-(H1252+I1252)</f>
        <v>580885</v>
      </c>
      <c r="K1252" s="143" t="b">
        <f>J1252=I1218</f>
        <v>1</v>
      </c>
    </row>
    <row r="1253" spans="1:16">
      <c r="A1253" s="43" t="s">
        <v>61</v>
      </c>
      <c r="B1253" s="24"/>
      <c r="C1253" s="35"/>
      <c r="D1253" s="24"/>
      <c r="E1253" s="24"/>
      <c r="F1253" s="24"/>
      <c r="G1253" s="24"/>
      <c r="H1253" s="24"/>
      <c r="I1253" s="24"/>
      <c r="J1253" s="36"/>
      <c r="K1253" s="142"/>
    </row>
    <row r="1254" spans="1:16">
      <c r="A1254" s="121" t="str">
        <f>+A1252</f>
        <v>JANVIER</v>
      </c>
      <c r="B1254" s="37" t="s">
        <v>154</v>
      </c>
      <c r="C1254" s="124">
        <f>+C1216</f>
        <v>3455373</v>
      </c>
      <c r="D1254" s="131">
        <f>+G1216</f>
        <v>0</v>
      </c>
      <c r="E1254" s="49"/>
      <c r="F1254" s="49"/>
      <c r="G1254" s="49"/>
      <c r="H1254" s="51">
        <f>+F1216</f>
        <v>1000000</v>
      </c>
      <c r="I1254" s="53">
        <f>+E1216</f>
        <v>283345</v>
      </c>
      <c r="J1254" s="30">
        <f>+SUM(C1254:G1254)-(H1254+I1254)</f>
        <v>2172028</v>
      </c>
      <c r="K1254" s="143" t="b">
        <f>+J1254=I1216</f>
        <v>1</v>
      </c>
    </row>
    <row r="1255" spans="1:16">
      <c r="A1255" s="121" t="str">
        <f t="shared" ref="A1255" si="682">+A1254</f>
        <v>JANVIER</v>
      </c>
      <c r="B1255" s="37" t="s">
        <v>63</v>
      </c>
      <c r="C1255" s="124">
        <f>+C1217</f>
        <v>4841615</v>
      </c>
      <c r="D1255" s="49">
        <f>+G1217</f>
        <v>17525203</v>
      </c>
      <c r="E1255" s="48"/>
      <c r="F1255" s="48"/>
      <c r="G1255" s="48"/>
      <c r="H1255" s="32">
        <f>+F1217</f>
        <v>2000000</v>
      </c>
      <c r="I1255" s="50">
        <f>+E1217</f>
        <v>6223724</v>
      </c>
      <c r="J1255" s="30">
        <f>SUM(C1255:G1255)-(H1255+I1255)</f>
        <v>14143094</v>
      </c>
      <c r="K1255" s="143" t="b">
        <f>+J1255=I1217</f>
        <v>1</v>
      </c>
    </row>
    <row r="1256" spans="1:16" ht="15.75">
      <c r="C1256" s="140">
        <f>SUM(C1240:C1255)</f>
        <v>10222494</v>
      </c>
      <c r="I1256" s="139">
        <f>SUM(I1240:I1255)</f>
        <v>10187414</v>
      </c>
      <c r="J1256" s="104">
        <f>+SUM(J1240:J1255)</f>
        <v>17560283</v>
      </c>
      <c r="K1256" s="5" t="b">
        <f>J1256=I1229</f>
        <v>1</v>
      </c>
    </row>
    <row r="1257" spans="1:16" ht="15.75">
      <c r="C1257" s="140"/>
      <c r="I1257" s="139"/>
      <c r="J1257" s="104"/>
    </row>
    <row r="1258" spans="1:16" ht="15.75">
      <c r="A1258" s="157"/>
      <c r="B1258" s="157"/>
      <c r="C1258" s="158"/>
      <c r="D1258" s="157"/>
      <c r="E1258" s="157"/>
      <c r="F1258" s="157"/>
      <c r="G1258" s="157"/>
      <c r="H1258" s="157"/>
      <c r="I1258" s="159"/>
      <c r="J1258" s="160"/>
      <c r="K1258" s="157"/>
      <c r="L1258" s="161"/>
      <c r="M1258" s="161"/>
      <c r="N1258" s="161"/>
      <c r="O1258" s="161"/>
      <c r="P1258" s="157"/>
    </row>
    <row r="1260" spans="1:16" ht="15.75">
      <c r="A1260" s="6" t="s">
        <v>35</v>
      </c>
      <c r="B1260" s="6" t="s">
        <v>1</v>
      </c>
      <c r="C1260" s="6">
        <v>44531</v>
      </c>
      <c r="D1260" s="7" t="s">
        <v>36</v>
      </c>
      <c r="E1260" s="7" t="s">
        <v>37</v>
      </c>
      <c r="F1260" s="7" t="s">
        <v>38</v>
      </c>
      <c r="G1260" s="7" t="s">
        <v>39</v>
      </c>
      <c r="H1260" s="6">
        <v>44561</v>
      </c>
      <c r="I1260" s="7" t="s">
        <v>40</v>
      </c>
      <c r="K1260" s="45"/>
      <c r="L1260" s="45" t="s">
        <v>41</v>
      </c>
      <c r="M1260" s="45" t="s">
        <v>42</v>
      </c>
      <c r="N1260" s="45" t="s">
        <v>43</v>
      </c>
      <c r="O1260" s="45" t="s">
        <v>44</v>
      </c>
    </row>
    <row r="1261" spans="1:16" ht="16.5">
      <c r="A1261" s="58" t="str">
        <f>+K1261</f>
        <v>Axel</v>
      </c>
      <c r="B1261" s="156" t="s">
        <v>152</v>
      </c>
      <c r="C1261" s="60">
        <v>29107</v>
      </c>
      <c r="D1261" s="61">
        <f t="shared" ref="D1261:D1275" si="683">+L1261</f>
        <v>1125000</v>
      </c>
      <c r="E1261" s="61">
        <f>+N1261</f>
        <v>1008750</v>
      </c>
      <c r="F1261" s="61">
        <f>+M1261</f>
        <v>145357</v>
      </c>
      <c r="G1261" s="61">
        <f t="shared" ref="G1261:G1273" si="684">+O1261</f>
        <v>0</v>
      </c>
      <c r="H1261" s="61">
        <v>0</v>
      </c>
      <c r="I1261" s="61">
        <f>+C1261+D1261-E1261-F1261+G1261</f>
        <v>0</v>
      </c>
      <c r="J1261" s="9">
        <f>I1261-H1261</f>
        <v>0</v>
      </c>
      <c r="K1261" s="155" t="s">
        <v>151</v>
      </c>
      <c r="L1261" s="155">
        <v>1125000</v>
      </c>
      <c r="M1261" s="155">
        <v>145357</v>
      </c>
      <c r="N1261" s="155">
        <v>1008750</v>
      </c>
      <c r="O1261" s="155">
        <v>0</v>
      </c>
    </row>
    <row r="1262" spans="1:16" ht="16.5">
      <c r="A1262" s="58" t="str">
        <f>+K1262</f>
        <v>B52</v>
      </c>
      <c r="B1262" s="59" t="s">
        <v>4</v>
      </c>
      <c r="C1262" s="60">
        <v>4000</v>
      </c>
      <c r="D1262" s="61">
        <f t="shared" si="683"/>
        <v>426000</v>
      </c>
      <c r="E1262" s="61">
        <f>+N1262</f>
        <v>420500</v>
      </c>
      <c r="F1262" s="61">
        <f>+M1262</f>
        <v>0</v>
      </c>
      <c r="G1262" s="61">
        <f t="shared" si="684"/>
        <v>0</v>
      </c>
      <c r="H1262" s="61">
        <v>9500</v>
      </c>
      <c r="I1262" s="61">
        <f>+C1262+D1262-E1262-F1262+G1262</f>
        <v>9500</v>
      </c>
      <c r="J1262" s="9">
        <f>I1262-H1262</f>
        <v>0</v>
      </c>
      <c r="K1262" s="45" t="s">
        <v>160</v>
      </c>
      <c r="L1262" s="47">
        <v>426000</v>
      </c>
      <c r="M1262" s="47">
        <v>0</v>
      </c>
      <c r="N1262" s="47">
        <v>420500</v>
      </c>
      <c r="O1262" s="47">
        <v>0</v>
      </c>
    </row>
    <row r="1263" spans="1:16" ht="16.5">
      <c r="A1263" s="58" t="str">
        <f>+K1263</f>
        <v>BCI</v>
      </c>
      <c r="B1263" s="59" t="s">
        <v>45</v>
      </c>
      <c r="C1263" s="60">
        <v>5738718</v>
      </c>
      <c r="D1263" s="61">
        <f t="shared" si="683"/>
        <v>0</v>
      </c>
      <c r="E1263" s="61">
        <f>+N1263</f>
        <v>283345</v>
      </c>
      <c r="F1263" s="61">
        <f>+M1263</f>
        <v>2000000</v>
      </c>
      <c r="G1263" s="61">
        <f t="shared" si="684"/>
        <v>0</v>
      </c>
      <c r="H1263" s="61">
        <v>3455373</v>
      </c>
      <c r="I1263" s="61">
        <f>+C1263+D1263-E1263-F1263+G1263</f>
        <v>3455373</v>
      </c>
      <c r="J1263" s="9">
        <f t="shared" ref="J1263:J1270" si="685">I1263-H1263</f>
        <v>0</v>
      </c>
      <c r="K1263" s="45" t="s">
        <v>23</v>
      </c>
      <c r="L1263" s="47">
        <v>0</v>
      </c>
      <c r="M1263" s="47">
        <v>2000000</v>
      </c>
      <c r="N1263" s="47">
        <v>283345</v>
      </c>
      <c r="O1263" s="47">
        <v>0</v>
      </c>
    </row>
    <row r="1264" spans="1:16" ht="16.5">
      <c r="A1264" s="58" t="str">
        <f t="shared" ref="A1264:A1266" si="686">+K1264</f>
        <v>BCI-Sous Compte</v>
      </c>
      <c r="B1264" s="59" t="s">
        <v>45</v>
      </c>
      <c r="C1264" s="60">
        <v>16087207</v>
      </c>
      <c r="D1264" s="61">
        <f t="shared" si="683"/>
        <v>0</v>
      </c>
      <c r="E1264" s="61">
        <f>+N1264</f>
        <v>3245592</v>
      </c>
      <c r="F1264" s="61">
        <f>+M1264</f>
        <v>8000000</v>
      </c>
      <c r="G1264" s="61">
        <f t="shared" si="684"/>
        <v>0</v>
      </c>
      <c r="H1264" s="61">
        <v>4841615</v>
      </c>
      <c r="I1264" s="61">
        <f>+C1264+D1264-E1264-F1264+G1264</f>
        <v>4841615</v>
      </c>
      <c r="J1264" s="101">
        <f t="shared" si="685"/>
        <v>0</v>
      </c>
      <c r="K1264" s="45" t="s">
        <v>146</v>
      </c>
      <c r="L1264" s="47">
        <v>0</v>
      </c>
      <c r="M1264" s="47">
        <v>8000000</v>
      </c>
      <c r="N1264" s="47">
        <v>3245592</v>
      </c>
      <c r="O1264" s="47">
        <v>0</v>
      </c>
    </row>
    <row r="1265" spans="1:15" ht="16.5">
      <c r="A1265" s="58" t="str">
        <f t="shared" si="686"/>
        <v>Caisse</v>
      </c>
      <c r="B1265" s="59" t="s">
        <v>24</v>
      </c>
      <c r="C1265" s="60">
        <v>926369</v>
      </c>
      <c r="D1265" s="61">
        <f t="shared" si="683"/>
        <v>10580357</v>
      </c>
      <c r="E1265" s="61">
        <f t="shared" ref="E1265" si="687">+N1265</f>
        <v>3713706</v>
      </c>
      <c r="F1265" s="61">
        <f t="shared" ref="F1265:F1273" si="688">+M1265</f>
        <v>6750500</v>
      </c>
      <c r="G1265" s="61">
        <f t="shared" si="684"/>
        <v>0</v>
      </c>
      <c r="H1265" s="61">
        <v>1042520</v>
      </c>
      <c r="I1265" s="61">
        <f>+C1265+D1265-E1265-F1265+G1265</f>
        <v>1042520</v>
      </c>
      <c r="J1265" s="9">
        <f t="shared" si="685"/>
        <v>0</v>
      </c>
      <c r="K1265" s="45" t="s">
        <v>24</v>
      </c>
      <c r="L1265" s="47">
        <v>10580357</v>
      </c>
      <c r="M1265" s="47">
        <v>6750500</v>
      </c>
      <c r="N1265" s="47">
        <v>3713706</v>
      </c>
      <c r="O1265" s="47">
        <v>0</v>
      </c>
    </row>
    <row r="1266" spans="1:15" ht="16.5">
      <c r="A1266" s="58" t="str">
        <f t="shared" si="686"/>
        <v>Crépin</v>
      </c>
      <c r="B1266" s="59" t="s">
        <v>152</v>
      </c>
      <c r="C1266" s="60">
        <v>-3675</v>
      </c>
      <c r="D1266" s="61">
        <f t="shared" si="683"/>
        <v>1778500</v>
      </c>
      <c r="E1266" s="61">
        <f>+N1266</f>
        <v>1666925</v>
      </c>
      <c r="F1266" s="61">
        <f t="shared" si="688"/>
        <v>145000</v>
      </c>
      <c r="G1266" s="61">
        <f t="shared" si="684"/>
        <v>0</v>
      </c>
      <c r="H1266" s="61">
        <v>-37100</v>
      </c>
      <c r="I1266" s="61">
        <f t="shared" ref="I1266" si="689">+C1266+D1266-E1266-F1266+G1266</f>
        <v>-37100</v>
      </c>
      <c r="J1266" s="9">
        <f t="shared" si="685"/>
        <v>0</v>
      </c>
      <c r="K1266" s="45" t="s">
        <v>46</v>
      </c>
      <c r="L1266" s="47">
        <v>1778500</v>
      </c>
      <c r="M1266" s="47">
        <v>145000</v>
      </c>
      <c r="N1266" s="47">
        <v>1666925</v>
      </c>
      <c r="O1266" s="47">
        <v>0</v>
      </c>
    </row>
    <row r="1267" spans="1:15" ht="16.5">
      <c r="A1267" s="58" t="str">
        <f>K1267</f>
        <v>Evariste</v>
      </c>
      <c r="B1267" s="59" t="s">
        <v>153</v>
      </c>
      <c r="C1267" s="60">
        <v>7595</v>
      </c>
      <c r="D1267" s="61">
        <f t="shared" si="683"/>
        <v>286000</v>
      </c>
      <c r="E1267" s="61">
        <f t="shared" ref="E1267" si="690">+N1267</f>
        <v>284950</v>
      </c>
      <c r="F1267" s="61">
        <f t="shared" si="688"/>
        <v>0</v>
      </c>
      <c r="G1267" s="61">
        <f t="shared" si="684"/>
        <v>0</v>
      </c>
      <c r="H1267" s="61">
        <v>8645</v>
      </c>
      <c r="I1267" s="61">
        <f>+C1267+D1267-E1267-F1267+G1267</f>
        <v>8645</v>
      </c>
      <c r="J1267" s="9">
        <f t="shared" si="685"/>
        <v>0</v>
      </c>
      <c r="K1267" s="45" t="s">
        <v>30</v>
      </c>
      <c r="L1267" s="47">
        <v>286000</v>
      </c>
      <c r="M1267" s="47">
        <v>0</v>
      </c>
      <c r="N1267" s="47">
        <v>284950</v>
      </c>
      <c r="O1267" s="47">
        <v>0</v>
      </c>
    </row>
    <row r="1268" spans="1:15" ht="16.5">
      <c r="A1268" s="114" t="str">
        <f t="shared" ref="A1268:A1275" si="691">+K1268</f>
        <v>I55S</v>
      </c>
      <c r="B1268" s="115" t="s">
        <v>4</v>
      </c>
      <c r="C1268" s="116">
        <v>233614</v>
      </c>
      <c r="D1268" s="117">
        <f t="shared" si="683"/>
        <v>0</v>
      </c>
      <c r="E1268" s="117">
        <f>+N1268</f>
        <v>0</v>
      </c>
      <c r="F1268" s="117">
        <f t="shared" si="688"/>
        <v>0</v>
      </c>
      <c r="G1268" s="117">
        <f t="shared" si="684"/>
        <v>0</v>
      </c>
      <c r="H1268" s="117">
        <v>233614</v>
      </c>
      <c r="I1268" s="117">
        <f>+C1268+D1268-E1268-F1268+G1268</f>
        <v>233614</v>
      </c>
      <c r="J1268" s="9">
        <f t="shared" si="685"/>
        <v>0</v>
      </c>
      <c r="K1268" s="45" t="s">
        <v>83</v>
      </c>
      <c r="L1268" s="47">
        <v>0</v>
      </c>
      <c r="M1268" s="47">
        <v>0</v>
      </c>
      <c r="N1268" s="47">
        <v>0</v>
      </c>
      <c r="O1268" s="47">
        <v>0</v>
      </c>
    </row>
    <row r="1269" spans="1:15" ht="16.5">
      <c r="A1269" s="114" t="str">
        <f t="shared" si="691"/>
        <v>I73X</v>
      </c>
      <c r="B1269" s="115" t="s">
        <v>4</v>
      </c>
      <c r="C1269" s="116">
        <v>249769</v>
      </c>
      <c r="D1269" s="117">
        <f t="shared" si="683"/>
        <v>0</v>
      </c>
      <c r="E1269" s="117">
        <f>+N1269</f>
        <v>0</v>
      </c>
      <c r="F1269" s="117">
        <f t="shared" si="688"/>
        <v>0</v>
      </c>
      <c r="G1269" s="117">
        <f t="shared" si="684"/>
        <v>0</v>
      </c>
      <c r="H1269" s="117">
        <v>249769</v>
      </c>
      <c r="I1269" s="117">
        <f t="shared" ref="I1269:I1272" si="692">+C1269+D1269-E1269-F1269+G1269</f>
        <v>249769</v>
      </c>
      <c r="J1269" s="9">
        <f t="shared" si="685"/>
        <v>0</v>
      </c>
      <c r="K1269" s="45" t="s">
        <v>82</v>
      </c>
      <c r="L1269" s="47">
        <v>0</v>
      </c>
      <c r="M1269" s="47">
        <v>0</v>
      </c>
      <c r="N1269" s="47">
        <v>0</v>
      </c>
      <c r="O1269" s="47">
        <v>0</v>
      </c>
    </row>
    <row r="1270" spans="1:15" ht="16.5">
      <c r="A1270" s="58" t="str">
        <f t="shared" si="691"/>
        <v>Godfré</v>
      </c>
      <c r="B1270" s="97" t="s">
        <v>152</v>
      </c>
      <c r="C1270" s="60">
        <v>-6000</v>
      </c>
      <c r="D1270" s="61">
        <f t="shared" si="683"/>
        <v>797000</v>
      </c>
      <c r="E1270" s="153">
        <f t="shared" ref="E1270:E1275" si="693">+N1270</f>
        <v>578885</v>
      </c>
      <c r="F1270" s="61">
        <f t="shared" si="688"/>
        <v>177180</v>
      </c>
      <c r="G1270" s="61">
        <f t="shared" si="684"/>
        <v>0</v>
      </c>
      <c r="H1270" s="61">
        <v>34935</v>
      </c>
      <c r="I1270" s="61">
        <f t="shared" si="692"/>
        <v>34935</v>
      </c>
      <c r="J1270" s="9">
        <f t="shared" si="685"/>
        <v>0</v>
      </c>
      <c r="K1270" s="45" t="s">
        <v>142</v>
      </c>
      <c r="L1270" s="47">
        <v>797000</v>
      </c>
      <c r="M1270" s="47">
        <v>177180</v>
      </c>
      <c r="N1270" s="47">
        <v>578885</v>
      </c>
      <c r="O1270" s="47">
        <v>0</v>
      </c>
    </row>
    <row r="1271" spans="1:15" ht="16.5">
      <c r="A1271" s="58" t="str">
        <f t="shared" si="691"/>
        <v>Grace</v>
      </c>
      <c r="B1271" s="59" t="s">
        <v>2</v>
      </c>
      <c r="C1271" s="60">
        <v>48400</v>
      </c>
      <c r="D1271" s="61">
        <f t="shared" si="683"/>
        <v>847000</v>
      </c>
      <c r="E1271" s="153">
        <f>+N1271</f>
        <v>193200</v>
      </c>
      <c r="F1271" s="61">
        <f t="shared" si="688"/>
        <v>658000</v>
      </c>
      <c r="G1271" s="61">
        <f t="shared" si="684"/>
        <v>0</v>
      </c>
      <c r="H1271" s="61">
        <v>44200</v>
      </c>
      <c r="I1271" s="61">
        <f t="shared" si="692"/>
        <v>44200</v>
      </c>
      <c r="J1271" s="9">
        <f>I1271-H1271</f>
        <v>0</v>
      </c>
      <c r="K1271" s="45" t="s">
        <v>141</v>
      </c>
      <c r="L1271" s="47">
        <v>847000</v>
      </c>
      <c r="M1271" s="47">
        <v>658000</v>
      </c>
      <c r="N1271" s="47">
        <v>193200</v>
      </c>
      <c r="O1271" s="47">
        <v>0</v>
      </c>
    </row>
    <row r="1272" spans="1:15" ht="16.5">
      <c r="A1272" s="58" t="str">
        <f t="shared" si="691"/>
        <v>I23C</v>
      </c>
      <c r="B1272" s="97" t="s">
        <v>4</v>
      </c>
      <c r="C1272" s="60">
        <v>6800</v>
      </c>
      <c r="D1272" s="61">
        <f t="shared" si="683"/>
        <v>861000</v>
      </c>
      <c r="E1272" s="153">
        <f t="shared" si="693"/>
        <v>855750</v>
      </c>
      <c r="F1272" s="61">
        <f t="shared" si="688"/>
        <v>0</v>
      </c>
      <c r="G1272" s="61">
        <f t="shared" si="684"/>
        <v>0</v>
      </c>
      <c r="H1272" s="61">
        <v>12050</v>
      </c>
      <c r="I1272" s="61">
        <f t="shared" si="692"/>
        <v>12050</v>
      </c>
      <c r="J1272" s="9">
        <f t="shared" ref="J1272:J1273" si="694">I1272-H1272</f>
        <v>0</v>
      </c>
      <c r="K1272" s="45" t="s">
        <v>29</v>
      </c>
      <c r="L1272" s="47">
        <v>861000</v>
      </c>
      <c r="M1272" s="47">
        <v>0</v>
      </c>
      <c r="N1272" s="47">
        <v>855750</v>
      </c>
      <c r="O1272" s="47">
        <v>0</v>
      </c>
    </row>
    <row r="1273" spans="1:15" ht="16.5">
      <c r="A1273" s="58" t="str">
        <f t="shared" si="691"/>
        <v>Merveille</v>
      </c>
      <c r="B1273" s="59" t="s">
        <v>2</v>
      </c>
      <c r="C1273" s="60">
        <v>5500</v>
      </c>
      <c r="D1273" s="61">
        <f t="shared" si="683"/>
        <v>0</v>
      </c>
      <c r="E1273" s="153">
        <f t="shared" si="693"/>
        <v>0</v>
      </c>
      <c r="F1273" s="61">
        <f t="shared" si="688"/>
        <v>0</v>
      </c>
      <c r="G1273" s="61">
        <f t="shared" si="684"/>
        <v>0</v>
      </c>
      <c r="H1273" s="61">
        <v>5500</v>
      </c>
      <c r="I1273" s="61">
        <f>+C1273+D1273-E1273-F1273+G1273</f>
        <v>5500</v>
      </c>
      <c r="J1273" s="9">
        <f t="shared" si="694"/>
        <v>0</v>
      </c>
      <c r="K1273" s="45" t="s">
        <v>92</v>
      </c>
      <c r="L1273" s="47">
        <v>0</v>
      </c>
      <c r="M1273" s="47">
        <v>0</v>
      </c>
      <c r="N1273" s="47">
        <v>0</v>
      </c>
      <c r="O1273" s="47"/>
    </row>
    <row r="1274" spans="1:15" ht="16.5">
      <c r="A1274" s="58" t="str">
        <f t="shared" si="691"/>
        <v>P29</v>
      </c>
      <c r="B1274" s="59" t="s">
        <v>4</v>
      </c>
      <c r="C1274" s="60">
        <v>30700</v>
      </c>
      <c r="D1274" s="61">
        <f t="shared" si="683"/>
        <v>1215000</v>
      </c>
      <c r="E1274" s="153">
        <f t="shared" si="693"/>
        <v>697500</v>
      </c>
      <c r="F1274" s="61">
        <f>+M1274</f>
        <v>490000</v>
      </c>
      <c r="G1274" s="61">
        <f>+O1274</f>
        <v>0</v>
      </c>
      <c r="H1274" s="61">
        <v>58200</v>
      </c>
      <c r="I1274" s="61">
        <f>+C1274+D1274-E1274-F1274+G1274</f>
        <v>58200</v>
      </c>
      <c r="J1274" s="9">
        <f>I1274-H1274</f>
        <v>0</v>
      </c>
      <c r="K1274" s="45" t="s">
        <v>28</v>
      </c>
      <c r="L1274" s="47">
        <v>1215000</v>
      </c>
      <c r="M1274" s="47">
        <v>490000</v>
      </c>
      <c r="N1274" s="47">
        <v>697500</v>
      </c>
      <c r="O1274" s="47">
        <v>0</v>
      </c>
    </row>
    <row r="1275" spans="1:15" ht="16.5">
      <c r="A1275" s="58" t="str">
        <f t="shared" si="691"/>
        <v>Tiffany</v>
      </c>
      <c r="B1275" s="59" t="s">
        <v>2</v>
      </c>
      <c r="C1275" s="60">
        <v>9193</v>
      </c>
      <c r="D1275" s="61">
        <f t="shared" si="683"/>
        <v>1100180</v>
      </c>
      <c r="E1275" s="153">
        <f t="shared" si="693"/>
        <v>195700</v>
      </c>
      <c r="F1275" s="61">
        <f t="shared" ref="F1275" si="695">+M1275</f>
        <v>650000</v>
      </c>
      <c r="G1275" s="61">
        <f t="shared" ref="G1275" si="696">+O1275</f>
        <v>0</v>
      </c>
      <c r="H1275" s="61">
        <v>263673</v>
      </c>
      <c r="I1275" s="61">
        <f t="shared" ref="I1275" si="697">+C1275+D1275-E1275-F1275+G1275</f>
        <v>263673</v>
      </c>
      <c r="J1275" s="9">
        <f t="shared" ref="J1275" si="698">I1275-H1275</f>
        <v>0</v>
      </c>
      <c r="K1275" s="45" t="s">
        <v>111</v>
      </c>
      <c r="L1275" s="47">
        <v>1100180</v>
      </c>
      <c r="M1275" s="47">
        <v>650000</v>
      </c>
      <c r="N1275" s="47">
        <v>195700</v>
      </c>
      <c r="O1275" s="47">
        <v>0</v>
      </c>
    </row>
    <row r="1276" spans="1:15" ht="16.5">
      <c r="A1276" s="10" t="s">
        <v>49</v>
      </c>
      <c r="B1276" s="11"/>
      <c r="C1276" s="12">
        <f>SUM(C1261:C1275)</f>
        <v>23367297</v>
      </c>
      <c r="D1276" s="57">
        <f t="shared" ref="D1276:G1276" si="699">SUM(D1261:D1275)</f>
        <v>19016037</v>
      </c>
      <c r="E1276" s="57">
        <f t="shared" si="699"/>
        <v>13144803</v>
      </c>
      <c r="F1276" s="57">
        <f t="shared" si="699"/>
        <v>19016037</v>
      </c>
      <c r="G1276" s="57">
        <f t="shared" si="699"/>
        <v>0</v>
      </c>
      <c r="H1276" s="57">
        <f>SUM(H1261:H1275)</f>
        <v>10222494</v>
      </c>
      <c r="I1276" s="57">
        <f>SUM(I1261:I1275)</f>
        <v>10222494</v>
      </c>
      <c r="J1276" s="9">
        <f>I1276-H1276</f>
        <v>0</v>
      </c>
      <c r="K1276" s="3"/>
      <c r="L1276" s="47">
        <f>+SUM(L1261:L1275)</f>
        <v>19016037</v>
      </c>
      <c r="M1276" s="47">
        <f t="shared" ref="M1276:O1276" si="700">+SUM(M1261:M1275)</f>
        <v>19016037</v>
      </c>
      <c r="N1276" s="47">
        <f>+SUM(N1261:N1275)</f>
        <v>13144803</v>
      </c>
      <c r="O1276" s="47">
        <f t="shared" si="700"/>
        <v>0</v>
      </c>
    </row>
    <row r="1277" spans="1:15" ht="16.5">
      <c r="A1277" s="10"/>
      <c r="B1277" s="11"/>
      <c r="C1277" s="12"/>
      <c r="D1277" s="13"/>
      <c r="E1277" s="12"/>
      <c r="F1277" s="13"/>
      <c r="G1277" s="12"/>
      <c r="H1277" s="12"/>
      <c r="I1277" s="133" t="b">
        <f>I1276=D1279</f>
        <v>1</v>
      </c>
      <c r="L1277" s="5"/>
      <c r="M1277" s="5"/>
      <c r="N1277" s="5"/>
      <c r="O1277" s="5"/>
    </row>
    <row r="1278" spans="1:15" ht="16.5">
      <c r="A1278" s="10" t="s">
        <v>162</v>
      </c>
      <c r="B1278" s="11" t="s">
        <v>163</v>
      </c>
      <c r="C1278" s="12" t="s">
        <v>164</v>
      </c>
      <c r="D1278" s="12" t="s">
        <v>171</v>
      </c>
      <c r="E1278" s="12" t="s">
        <v>50</v>
      </c>
      <c r="F1278" s="12"/>
      <c r="G1278" s="12">
        <f>+D1276-F1276</f>
        <v>0</v>
      </c>
      <c r="H1278" s="12"/>
      <c r="I1278" s="12"/>
    </row>
    <row r="1279" spans="1:15" ht="16.5">
      <c r="A1279" s="14">
        <f>C1276</f>
        <v>23367297</v>
      </c>
      <c r="B1279" s="15">
        <f>G1276</f>
        <v>0</v>
      </c>
      <c r="C1279" s="12">
        <f>E1276</f>
        <v>13144803</v>
      </c>
      <c r="D1279" s="12">
        <f>A1279+B1279-C1279</f>
        <v>10222494</v>
      </c>
      <c r="E1279" s="13">
        <f>I1276-D1279</f>
        <v>0</v>
      </c>
      <c r="F1279" s="12"/>
      <c r="G1279" s="12"/>
      <c r="H1279" s="12"/>
      <c r="I1279" s="12"/>
      <c r="L1279" s="5"/>
      <c r="M1279" s="5"/>
      <c r="N1279" s="5"/>
      <c r="O1279" s="5"/>
    </row>
    <row r="1280" spans="1:15" ht="16.5">
      <c r="A1280" s="14"/>
      <c r="B1280" s="15"/>
      <c r="C1280" s="12"/>
      <c r="D1280" s="12"/>
      <c r="E1280" s="13"/>
      <c r="F1280" s="12"/>
      <c r="G1280" s="12"/>
      <c r="H1280" s="12"/>
      <c r="I1280" s="12"/>
      <c r="L1280" s="5"/>
      <c r="M1280" s="5"/>
      <c r="N1280" s="5"/>
      <c r="O1280" s="5"/>
    </row>
    <row r="1281" spans="1:15">
      <c r="A1281" s="16" t="s">
        <v>51</v>
      </c>
      <c r="B1281" s="16"/>
      <c r="C1281" s="16"/>
      <c r="D1281" s="17"/>
      <c r="E1281" s="17"/>
      <c r="F1281" s="17"/>
      <c r="G1281" s="17"/>
      <c r="H1281" s="17"/>
      <c r="I1281" s="17"/>
      <c r="L1281" s="5"/>
      <c r="M1281" s="5"/>
      <c r="N1281" s="5"/>
      <c r="O1281" s="5"/>
    </row>
    <row r="1282" spans="1:15">
      <c r="A1282" s="18" t="s">
        <v>170</v>
      </c>
      <c r="B1282" s="18"/>
      <c r="C1282" s="18"/>
      <c r="D1282" s="18"/>
      <c r="E1282" s="18"/>
      <c r="F1282" s="18"/>
      <c r="G1282" s="18"/>
      <c r="H1282" s="18"/>
      <c r="I1282" s="18"/>
      <c r="J1282" s="18"/>
      <c r="L1282" s="5"/>
      <c r="M1282" s="5"/>
      <c r="N1282" s="5"/>
      <c r="O1282" s="5"/>
    </row>
    <row r="1283" spans="1:15">
      <c r="A1283" s="19"/>
      <c r="B1283" s="17"/>
      <c r="C1283" s="20"/>
      <c r="D1283" s="20"/>
      <c r="E1283" s="20"/>
      <c r="F1283" s="20"/>
      <c r="G1283" s="20"/>
      <c r="H1283" s="17"/>
      <c r="I1283" s="17"/>
      <c r="L1283" s="5"/>
      <c r="M1283" s="5"/>
      <c r="N1283" s="5"/>
      <c r="O1283" s="5"/>
    </row>
    <row r="1284" spans="1:15">
      <c r="A1284" s="166" t="s">
        <v>52</v>
      </c>
      <c r="B1284" s="168" t="s">
        <v>53</v>
      </c>
      <c r="C1284" s="170" t="s">
        <v>165</v>
      </c>
      <c r="D1284" s="171" t="s">
        <v>54</v>
      </c>
      <c r="E1284" s="172"/>
      <c r="F1284" s="172"/>
      <c r="G1284" s="173"/>
      <c r="H1284" s="174" t="s">
        <v>55</v>
      </c>
      <c r="I1284" s="162" t="s">
        <v>56</v>
      </c>
      <c r="J1284" s="17"/>
      <c r="L1284" s="5"/>
      <c r="M1284" s="5"/>
      <c r="N1284" s="5"/>
      <c r="O1284" s="5"/>
    </row>
    <row r="1285" spans="1:15" ht="25.5">
      <c r="A1285" s="167"/>
      <c r="B1285" s="169"/>
      <c r="C1285" s="22"/>
      <c r="D1285" s="21" t="s">
        <v>23</v>
      </c>
      <c r="E1285" s="21" t="s">
        <v>24</v>
      </c>
      <c r="F1285" s="22" t="s">
        <v>121</v>
      </c>
      <c r="G1285" s="21" t="s">
        <v>57</v>
      </c>
      <c r="H1285" s="175"/>
      <c r="I1285" s="163"/>
      <c r="J1285" s="164" t="s">
        <v>166</v>
      </c>
      <c r="K1285" s="142"/>
      <c r="L1285" s="5"/>
      <c r="M1285" s="5"/>
      <c r="N1285" s="5"/>
      <c r="O1285" s="5"/>
    </row>
    <row r="1286" spans="1:15">
      <c r="A1286" s="23"/>
      <c r="B1286" s="24" t="s">
        <v>58</v>
      </c>
      <c r="C1286" s="25"/>
      <c r="D1286" s="25"/>
      <c r="E1286" s="25"/>
      <c r="F1286" s="25"/>
      <c r="G1286" s="25"/>
      <c r="H1286" s="25"/>
      <c r="I1286" s="26"/>
      <c r="J1286" s="165"/>
      <c r="K1286" s="142"/>
      <c r="L1286" s="5"/>
      <c r="M1286" s="5"/>
      <c r="N1286" s="5"/>
      <c r="O1286" s="5"/>
    </row>
    <row r="1287" spans="1:15">
      <c r="A1287" s="121" t="s">
        <v>101</v>
      </c>
      <c r="B1287" s="126" t="s">
        <v>151</v>
      </c>
      <c r="C1287" s="32">
        <f>+C1261</f>
        <v>29107</v>
      </c>
      <c r="D1287" s="31"/>
      <c r="E1287" s="32">
        <f>D1261</f>
        <v>1125000</v>
      </c>
      <c r="F1287" s="32"/>
      <c r="G1287" s="32"/>
      <c r="H1287" s="55">
        <f>+F1261</f>
        <v>145357</v>
      </c>
      <c r="I1287" s="32">
        <f>+E1261</f>
        <v>1008750</v>
      </c>
      <c r="J1287" s="30">
        <f>+SUM(C1287:G1287)-(H1287+I1287)</f>
        <v>0</v>
      </c>
      <c r="K1287" s="143" t="b">
        <f>J1287=I1261</f>
        <v>1</v>
      </c>
      <c r="L1287" s="5"/>
      <c r="M1287" s="5"/>
      <c r="N1287" s="5"/>
      <c r="O1287" s="5"/>
    </row>
    <row r="1288" spans="1:15">
      <c r="A1288" s="121" t="str">
        <f>A1287</f>
        <v>DECEMBRE</v>
      </c>
      <c r="B1288" s="126" t="s">
        <v>160</v>
      </c>
      <c r="C1288" s="32">
        <f>+C1262</f>
        <v>4000</v>
      </c>
      <c r="D1288" s="31"/>
      <c r="E1288" s="32">
        <f>+D1262</f>
        <v>426000</v>
      </c>
      <c r="F1288" s="32"/>
      <c r="G1288" s="32"/>
      <c r="H1288" s="55">
        <f>+F1262</f>
        <v>0</v>
      </c>
      <c r="I1288" s="32">
        <f>+E1262</f>
        <v>420500</v>
      </c>
      <c r="J1288" s="30">
        <f t="shared" ref="J1288:J1289" si="701">+SUM(C1288:G1288)-(H1288+I1288)</f>
        <v>9500</v>
      </c>
      <c r="K1288" s="143" t="b">
        <f>J1288=I1262</f>
        <v>1</v>
      </c>
      <c r="L1288" s="5"/>
      <c r="M1288" s="5"/>
      <c r="N1288" s="5"/>
      <c r="O1288" s="5"/>
    </row>
    <row r="1289" spans="1:15">
      <c r="A1289" s="121" t="str">
        <f>+A1288</f>
        <v>DECEMBRE</v>
      </c>
      <c r="B1289" s="126" t="s">
        <v>46</v>
      </c>
      <c r="C1289" s="32">
        <f>+C1266</f>
        <v>-3675</v>
      </c>
      <c r="D1289" s="31"/>
      <c r="E1289" s="32">
        <f>+D1266</f>
        <v>1778500</v>
      </c>
      <c r="F1289" s="32"/>
      <c r="G1289" s="32"/>
      <c r="H1289" s="55">
        <f>+F1266</f>
        <v>145000</v>
      </c>
      <c r="I1289" s="32">
        <f>+E1266</f>
        <v>1666925</v>
      </c>
      <c r="J1289" s="100">
        <f t="shared" si="701"/>
        <v>-37100</v>
      </c>
      <c r="K1289" s="143" t="b">
        <f>J1289=I1266</f>
        <v>1</v>
      </c>
      <c r="L1289" s="5"/>
      <c r="M1289" s="5"/>
      <c r="N1289" s="5"/>
      <c r="O1289" s="5"/>
    </row>
    <row r="1290" spans="1:15">
      <c r="A1290" s="121" t="str">
        <f t="shared" ref="A1290:A1298" si="702">+A1289</f>
        <v>DECEMBRE</v>
      </c>
      <c r="B1290" s="127" t="s">
        <v>30</v>
      </c>
      <c r="C1290" s="32">
        <f>+C1267</f>
        <v>7595</v>
      </c>
      <c r="D1290" s="118"/>
      <c r="E1290" s="32">
        <f>+D1267</f>
        <v>286000</v>
      </c>
      <c r="F1290" s="51"/>
      <c r="G1290" s="51"/>
      <c r="H1290" s="55">
        <f>+F1267</f>
        <v>0</v>
      </c>
      <c r="I1290" s="32">
        <f>+E1267</f>
        <v>284950</v>
      </c>
      <c r="J1290" s="123">
        <f>+SUM(C1290:G1290)-(H1290+I1290)</f>
        <v>8645</v>
      </c>
      <c r="K1290" s="143" t="b">
        <f t="shared" ref="K1290:K1298" si="703">J1290=I1267</f>
        <v>1</v>
      </c>
      <c r="L1290" s="5"/>
      <c r="M1290" s="5"/>
      <c r="N1290" s="5"/>
      <c r="O1290" s="5"/>
    </row>
    <row r="1291" spans="1:15">
      <c r="A1291" s="121" t="str">
        <f t="shared" si="702"/>
        <v>DECEMBRE</v>
      </c>
      <c r="B1291" s="128" t="s">
        <v>83</v>
      </c>
      <c r="C1291" s="119">
        <f>+C1268</f>
        <v>233614</v>
      </c>
      <c r="D1291" s="122"/>
      <c r="E1291" s="119">
        <f>+D1268</f>
        <v>0</v>
      </c>
      <c r="F1291" s="136"/>
      <c r="G1291" s="136"/>
      <c r="H1291" s="154">
        <f>+F1268</f>
        <v>0</v>
      </c>
      <c r="I1291" s="119">
        <f>+E1268</f>
        <v>0</v>
      </c>
      <c r="J1291" s="120">
        <f>+SUM(C1291:G1291)-(H1291+I1291)</f>
        <v>233614</v>
      </c>
      <c r="K1291" s="143" t="b">
        <f t="shared" si="703"/>
        <v>1</v>
      </c>
      <c r="L1291" s="5"/>
      <c r="M1291" s="5"/>
      <c r="N1291" s="5"/>
      <c r="O1291" s="5"/>
    </row>
    <row r="1292" spans="1:15">
      <c r="A1292" s="121" t="str">
        <f t="shared" si="702"/>
        <v>DECEMBRE</v>
      </c>
      <c r="B1292" s="128" t="s">
        <v>82</v>
      </c>
      <c r="C1292" s="119">
        <f>+C1269</f>
        <v>249769</v>
      </c>
      <c r="D1292" s="122"/>
      <c r="E1292" s="119">
        <f>+D1269</f>
        <v>0</v>
      </c>
      <c r="F1292" s="136"/>
      <c r="G1292" s="136"/>
      <c r="H1292" s="154">
        <f>+F1269</f>
        <v>0</v>
      </c>
      <c r="I1292" s="119">
        <f>+E1269</f>
        <v>0</v>
      </c>
      <c r="J1292" s="120">
        <f t="shared" ref="J1292:J1298" si="704">+SUM(C1292:G1292)-(H1292+I1292)</f>
        <v>249769</v>
      </c>
      <c r="K1292" s="143" t="b">
        <f t="shared" si="703"/>
        <v>1</v>
      </c>
      <c r="L1292" s="5"/>
      <c r="M1292" s="5"/>
      <c r="N1292" s="5"/>
      <c r="O1292" s="5"/>
    </row>
    <row r="1293" spans="1:15">
      <c r="A1293" s="121" t="str">
        <f t="shared" si="702"/>
        <v>DECEMBRE</v>
      </c>
      <c r="B1293" s="126" t="s">
        <v>142</v>
      </c>
      <c r="C1293" s="32">
        <f>+C1270</f>
        <v>-6000</v>
      </c>
      <c r="D1293" s="31"/>
      <c r="E1293" s="32">
        <f>+D1270</f>
        <v>797000</v>
      </c>
      <c r="F1293" s="32"/>
      <c r="G1293" s="103"/>
      <c r="H1293" s="55">
        <f>+F1270</f>
        <v>177180</v>
      </c>
      <c r="I1293" s="32">
        <f>+E1270</f>
        <v>578885</v>
      </c>
      <c r="J1293" s="30">
        <f t="shared" si="704"/>
        <v>34935</v>
      </c>
      <c r="K1293" s="143" t="b">
        <f t="shared" si="703"/>
        <v>1</v>
      </c>
      <c r="L1293" s="5"/>
      <c r="M1293" s="5"/>
      <c r="N1293" s="5"/>
      <c r="O1293" s="5"/>
    </row>
    <row r="1294" spans="1:15">
      <c r="A1294" s="121" t="str">
        <f t="shared" si="702"/>
        <v>DECEMBRE</v>
      </c>
      <c r="B1294" s="126" t="s">
        <v>141</v>
      </c>
      <c r="C1294" s="32">
        <f t="shared" ref="C1294:C1298" si="705">+C1271</f>
        <v>48400</v>
      </c>
      <c r="D1294" s="31"/>
      <c r="E1294" s="32">
        <f t="shared" ref="E1294:E1298" si="706">+D1271</f>
        <v>847000</v>
      </c>
      <c r="F1294" s="32"/>
      <c r="G1294" s="103"/>
      <c r="H1294" s="55">
        <f t="shared" ref="H1294:H1298" si="707">+F1271</f>
        <v>658000</v>
      </c>
      <c r="I1294" s="32">
        <f t="shared" ref="I1294:I1298" si="708">+E1271</f>
        <v>193200</v>
      </c>
      <c r="J1294" s="30">
        <f t="shared" si="704"/>
        <v>44200</v>
      </c>
      <c r="K1294" s="143" t="b">
        <f t="shared" si="703"/>
        <v>1</v>
      </c>
      <c r="L1294" s="5"/>
      <c r="M1294" s="5"/>
      <c r="N1294" s="5"/>
      <c r="O1294" s="5"/>
    </row>
    <row r="1295" spans="1:15">
      <c r="A1295" s="121" t="str">
        <f t="shared" si="702"/>
        <v>DECEMBRE</v>
      </c>
      <c r="B1295" s="126" t="s">
        <v>29</v>
      </c>
      <c r="C1295" s="32">
        <f t="shared" si="705"/>
        <v>6800</v>
      </c>
      <c r="D1295" s="31"/>
      <c r="E1295" s="32">
        <f t="shared" si="706"/>
        <v>861000</v>
      </c>
      <c r="F1295" s="32"/>
      <c r="G1295" s="103"/>
      <c r="H1295" s="55">
        <f t="shared" si="707"/>
        <v>0</v>
      </c>
      <c r="I1295" s="32">
        <f t="shared" si="708"/>
        <v>855750</v>
      </c>
      <c r="J1295" s="30">
        <f t="shared" si="704"/>
        <v>12050</v>
      </c>
      <c r="K1295" s="143" t="b">
        <f t="shared" si="703"/>
        <v>1</v>
      </c>
    </row>
    <row r="1296" spans="1:15">
      <c r="A1296" s="121" t="str">
        <f>+A1294</f>
        <v>DECEMBRE</v>
      </c>
      <c r="B1296" s="126" t="s">
        <v>92</v>
      </c>
      <c r="C1296" s="32">
        <f t="shared" si="705"/>
        <v>5500</v>
      </c>
      <c r="D1296" s="31"/>
      <c r="E1296" s="32">
        <f t="shared" si="706"/>
        <v>0</v>
      </c>
      <c r="F1296" s="32"/>
      <c r="G1296" s="103"/>
      <c r="H1296" s="55">
        <f t="shared" si="707"/>
        <v>0</v>
      </c>
      <c r="I1296" s="32">
        <f t="shared" si="708"/>
        <v>0</v>
      </c>
      <c r="J1296" s="30">
        <f t="shared" si="704"/>
        <v>5500</v>
      </c>
      <c r="K1296" s="143" t="b">
        <f t="shared" si="703"/>
        <v>1</v>
      </c>
    </row>
    <row r="1297" spans="1:16">
      <c r="A1297" s="121" t="str">
        <f>+A1295</f>
        <v>DECEMBRE</v>
      </c>
      <c r="B1297" s="126" t="s">
        <v>28</v>
      </c>
      <c r="C1297" s="32">
        <f t="shared" si="705"/>
        <v>30700</v>
      </c>
      <c r="D1297" s="31"/>
      <c r="E1297" s="32">
        <f t="shared" si="706"/>
        <v>1215000</v>
      </c>
      <c r="F1297" s="32"/>
      <c r="G1297" s="103"/>
      <c r="H1297" s="55">
        <f t="shared" si="707"/>
        <v>490000</v>
      </c>
      <c r="I1297" s="32">
        <f t="shared" si="708"/>
        <v>697500</v>
      </c>
      <c r="J1297" s="30">
        <f t="shared" si="704"/>
        <v>58200</v>
      </c>
      <c r="K1297" s="143" t="b">
        <f t="shared" si="703"/>
        <v>1</v>
      </c>
    </row>
    <row r="1298" spans="1:16">
      <c r="A1298" s="121" t="str">
        <f t="shared" si="702"/>
        <v>DECEMBRE</v>
      </c>
      <c r="B1298" s="127" t="s">
        <v>111</v>
      </c>
      <c r="C1298" s="32">
        <f t="shared" si="705"/>
        <v>9193</v>
      </c>
      <c r="D1298" s="118"/>
      <c r="E1298" s="32">
        <f t="shared" si="706"/>
        <v>1100180</v>
      </c>
      <c r="F1298" s="51"/>
      <c r="G1298" s="137"/>
      <c r="H1298" s="55">
        <f t="shared" si="707"/>
        <v>650000</v>
      </c>
      <c r="I1298" s="32">
        <f t="shared" si="708"/>
        <v>195700</v>
      </c>
      <c r="J1298" s="30">
        <f t="shared" si="704"/>
        <v>263673</v>
      </c>
      <c r="K1298" s="143" t="b">
        <f t="shared" si="703"/>
        <v>1</v>
      </c>
    </row>
    <row r="1299" spans="1:16">
      <c r="A1299" s="34" t="s">
        <v>59</v>
      </c>
      <c r="B1299" s="35"/>
      <c r="C1299" s="35"/>
      <c r="D1299" s="35"/>
      <c r="E1299" s="35"/>
      <c r="F1299" s="35"/>
      <c r="G1299" s="35"/>
      <c r="H1299" s="35"/>
      <c r="I1299" s="35"/>
      <c r="J1299" s="36"/>
      <c r="K1299" s="142"/>
    </row>
    <row r="1300" spans="1:16">
      <c r="A1300" s="121" t="str">
        <f>+A1298</f>
        <v>DECEMBRE</v>
      </c>
      <c r="B1300" s="37" t="s">
        <v>60</v>
      </c>
      <c r="C1300" s="38">
        <f>+C1265</f>
        <v>926369</v>
      </c>
      <c r="D1300" s="49"/>
      <c r="E1300" s="49">
        <f>D1265</f>
        <v>10580357</v>
      </c>
      <c r="F1300" s="49"/>
      <c r="G1300" s="124"/>
      <c r="H1300" s="51">
        <f>+F1265</f>
        <v>6750500</v>
      </c>
      <c r="I1300" s="125">
        <f>+E1265</f>
        <v>3713706</v>
      </c>
      <c r="J1300" s="30">
        <f>+SUM(C1300:G1300)-(H1300+I1300)</f>
        <v>1042520</v>
      </c>
      <c r="K1300" s="143" t="b">
        <f>J1300=I1265</f>
        <v>1</v>
      </c>
    </row>
    <row r="1301" spans="1:16">
      <c r="A1301" s="43" t="s">
        <v>61</v>
      </c>
      <c r="B1301" s="24"/>
      <c r="C1301" s="35"/>
      <c r="D1301" s="24"/>
      <c r="E1301" s="24"/>
      <c r="F1301" s="24"/>
      <c r="G1301" s="24"/>
      <c r="H1301" s="24"/>
      <c r="I1301" s="24"/>
      <c r="J1301" s="36"/>
      <c r="K1301" s="142"/>
    </row>
    <row r="1302" spans="1:16">
      <c r="A1302" s="121" t="str">
        <f>+A1300</f>
        <v>DECEMBRE</v>
      </c>
      <c r="B1302" s="37" t="s">
        <v>154</v>
      </c>
      <c r="C1302" s="124">
        <f>+C1263</f>
        <v>5738718</v>
      </c>
      <c r="D1302" s="131">
        <f>+G1263</f>
        <v>0</v>
      </c>
      <c r="E1302" s="49"/>
      <c r="F1302" s="49"/>
      <c r="G1302" s="49"/>
      <c r="H1302" s="51">
        <f>+F1263</f>
        <v>2000000</v>
      </c>
      <c r="I1302" s="53">
        <f>+E1263</f>
        <v>283345</v>
      </c>
      <c r="J1302" s="30">
        <f>+SUM(C1302:G1302)-(H1302+I1302)</f>
        <v>3455373</v>
      </c>
      <c r="K1302" s="143" t="b">
        <f>+J1302=I1263</f>
        <v>1</v>
      </c>
    </row>
    <row r="1303" spans="1:16">
      <c r="A1303" s="121" t="str">
        <f t="shared" ref="A1303" si="709">+A1302</f>
        <v>DECEMBRE</v>
      </c>
      <c r="B1303" s="37" t="s">
        <v>63</v>
      </c>
      <c r="C1303" s="124">
        <f>+C1264</f>
        <v>16087207</v>
      </c>
      <c r="D1303" s="49">
        <f>+G1264</f>
        <v>0</v>
      </c>
      <c r="E1303" s="48"/>
      <c r="F1303" s="48"/>
      <c r="G1303" s="48"/>
      <c r="H1303" s="32">
        <f>+F1264</f>
        <v>8000000</v>
      </c>
      <c r="I1303" s="50">
        <f>+E1264</f>
        <v>3245592</v>
      </c>
      <c r="J1303" s="30">
        <f>SUM(C1303:G1303)-(H1303+I1303)</f>
        <v>4841615</v>
      </c>
      <c r="K1303" s="143" t="b">
        <f>+J1303=I1264</f>
        <v>1</v>
      </c>
    </row>
    <row r="1304" spans="1:16" ht="15.75">
      <c r="C1304" s="140">
        <f>SUM(C1288:C1303)</f>
        <v>23338190</v>
      </c>
      <c r="I1304" s="139">
        <f>SUM(I1288:I1303)</f>
        <v>12136053</v>
      </c>
      <c r="J1304" s="104">
        <f>+SUM(J1287:J1303)</f>
        <v>10222494</v>
      </c>
      <c r="K1304" s="5" t="b">
        <f>J1304=I1276</f>
        <v>1</v>
      </c>
    </row>
    <row r="1305" spans="1:16">
      <c r="G1305" s="9"/>
    </row>
    <row r="1306" spans="1:16">
      <c r="A1306" s="157"/>
      <c r="B1306" s="157"/>
      <c r="C1306" s="157"/>
      <c r="D1306" s="157"/>
      <c r="E1306" s="157"/>
      <c r="F1306" s="157"/>
      <c r="G1306" s="157"/>
      <c r="H1306" s="157"/>
      <c r="I1306" s="157"/>
      <c r="J1306" s="157"/>
      <c r="K1306" s="157"/>
      <c r="L1306" s="161"/>
      <c r="M1306" s="161"/>
      <c r="N1306" s="161"/>
      <c r="O1306" s="161"/>
      <c r="P1306" s="157"/>
    </row>
    <row r="1307" spans="1:16">
      <c r="A1307" s="4">
        <v>44530</v>
      </c>
    </row>
    <row r="1308" spans="1:16" ht="15.75">
      <c r="A1308" s="6" t="s">
        <v>35</v>
      </c>
      <c r="B1308" s="6" t="s">
        <v>1</v>
      </c>
      <c r="C1308" s="6">
        <v>44501</v>
      </c>
      <c r="D1308" s="7" t="s">
        <v>36</v>
      </c>
      <c r="E1308" s="7" t="s">
        <v>37</v>
      </c>
      <c r="F1308" s="7" t="s">
        <v>38</v>
      </c>
      <c r="G1308" s="7" t="s">
        <v>39</v>
      </c>
      <c r="H1308" s="6">
        <v>44530</v>
      </c>
      <c r="I1308" s="7" t="s">
        <v>40</v>
      </c>
      <c r="K1308" s="45"/>
      <c r="L1308" s="45" t="s">
        <v>41</v>
      </c>
      <c r="M1308" s="45" t="s">
        <v>42</v>
      </c>
      <c r="N1308" s="45" t="s">
        <v>43</v>
      </c>
      <c r="O1308" s="45" t="s">
        <v>44</v>
      </c>
    </row>
    <row r="1309" spans="1:16" ht="16.5">
      <c r="A1309" s="58" t="str">
        <f>+K1309</f>
        <v>Axel</v>
      </c>
      <c r="B1309" s="156" t="s">
        <v>152</v>
      </c>
      <c r="C1309" s="60">
        <v>6757</v>
      </c>
      <c r="D1309" s="61">
        <f t="shared" ref="D1309:D1322" si="710">+L1309</f>
        <v>337000</v>
      </c>
      <c r="E1309" s="61">
        <f>+N1309</f>
        <v>314650</v>
      </c>
      <c r="F1309" s="61">
        <f>+M1309</f>
        <v>0</v>
      </c>
      <c r="G1309" s="61">
        <f t="shared" ref="G1309:G1311" si="711">+O1309</f>
        <v>0</v>
      </c>
      <c r="H1309" s="61">
        <v>29107</v>
      </c>
      <c r="I1309" s="61">
        <f>+C1309+D1309-E1309-F1309+G1309</f>
        <v>29107</v>
      </c>
      <c r="J1309" s="9">
        <f>I1309-H1309</f>
        <v>0</v>
      </c>
      <c r="K1309" s="155" t="s">
        <v>151</v>
      </c>
      <c r="L1309" s="155">
        <v>337000</v>
      </c>
      <c r="M1309" s="155">
        <v>0</v>
      </c>
      <c r="N1309" s="155">
        <v>314650</v>
      </c>
      <c r="O1309" s="155">
        <v>0</v>
      </c>
    </row>
    <row r="1310" spans="1:16" ht="16.5">
      <c r="A1310" s="58" t="str">
        <f>+K1310</f>
        <v>B52</v>
      </c>
      <c r="B1310" s="59" t="s">
        <v>4</v>
      </c>
      <c r="C1310" s="60">
        <v>0</v>
      </c>
      <c r="D1310" s="61">
        <f t="shared" si="710"/>
        <v>118000</v>
      </c>
      <c r="E1310" s="61">
        <f>+N1310</f>
        <v>114000</v>
      </c>
      <c r="F1310" s="61">
        <f>+M1310</f>
        <v>0</v>
      </c>
      <c r="G1310" s="61">
        <f t="shared" si="711"/>
        <v>0</v>
      </c>
      <c r="H1310" s="61">
        <v>4000</v>
      </c>
      <c r="I1310" s="61">
        <f>+C1310+D1310-E1310-F1310+G1310</f>
        <v>4000</v>
      </c>
      <c r="J1310" s="9">
        <f>I1310-H1310</f>
        <v>0</v>
      </c>
      <c r="K1310" s="45" t="s">
        <v>160</v>
      </c>
      <c r="L1310" s="47">
        <v>118000</v>
      </c>
      <c r="M1310" s="47">
        <v>0</v>
      </c>
      <c r="N1310" s="47">
        <v>114000</v>
      </c>
      <c r="O1310" s="47">
        <v>0</v>
      </c>
    </row>
    <row r="1311" spans="1:16" ht="16.5">
      <c r="A1311" s="58" t="str">
        <f>+K1311</f>
        <v>BCI</v>
      </c>
      <c r="B1311" s="59" t="s">
        <v>45</v>
      </c>
      <c r="C1311" s="60">
        <v>6762063</v>
      </c>
      <c r="D1311" s="61">
        <f t="shared" si="710"/>
        <v>0</v>
      </c>
      <c r="E1311" s="61">
        <f>+N1311</f>
        <v>23345</v>
      </c>
      <c r="F1311" s="61">
        <f>+M1311</f>
        <v>1000000</v>
      </c>
      <c r="G1311" s="61">
        <f t="shared" si="711"/>
        <v>0</v>
      </c>
      <c r="H1311" s="61">
        <v>5738718</v>
      </c>
      <c r="I1311" s="61">
        <f>+C1311+D1311-E1311-F1311+G1311</f>
        <v>5738718</v>
      </c>
      <c r="J1311" s="9">
        <f t="shared" ref="J1311:J1318" si="712">I1311-H1311</f>
        <v>0</v>
      </c>
      <c r="K1311" s="45" t="s">
        <v>23</v>
      </c>
      <c r="L1311" s="47">
        <v>0</v>
      </c>
      <c r="M1311" s="47">
        <v>1000000</v>
      </c>
      <c r="N1311" s="47">
        <v>23345</v>
      </c>
      <c r="O1311" s="47">
        <v>0</v>
      </c>
    </row>
    <row r="1312" spans="1:16" ht="16.5">
      <c r="A1312" s="58" t="str">
        <f t="shared" ref="A1312:A1314" si="713">+K1312</f>
        <v>BCI-Sous Compte</v>
      </c>
      <c r="B1312" s="59" t="s">
        <v>45</v>
      </c>
      <c r="C1312" s="60">
        <v>23107840</v>
      </c>
      <c r="D1312" s="61">
        <f t="shared" si="710"/>
        <v>0</v>
      </c>
      <c r="E1312" s="61">
        <f>+N1312</f>
        <v>4020633</v>
      </c>
      <c r="F1312" s="61">
        <f>+M1312</f>
        <v>3000000</v>
      </c>
      <c r="G1312" s="61">
        <f t="shared" ref="G1312:G1323" si="714">+O1312</f>
        <v>0</v>
      </c>
      <c r="H1312" s="61">
        <v>16087207</v>
      </c>
      <c r="I1312" s="61">
        <f>+C1312+D1312-E1312-F1312+G1312</f>
        <v>16087207</v>
      </c>
      <c r="J1312" s="101">
        <f t="shared" si="712"/>
        <v>0</v>
      </c>
      <c r="K1312" s="45" t="s">
        <v>146</v>
      </c>
      <c r="L1312" s="47">
        <v>0</v>
      </c>
      <c r="M1312" s="47">
        <v>3000000</v>
      </c>
      <c r="N1312" s="47">
        <v>4020633</v>
      </c>
      <c r="O1312" s="47">
        <v>0</v>
      </c>
    </row>
    <row r="1313" spans="1:15" ht="16.5">
      <c r="A1313" s="58" t="str">
        <f t="shared" si="713"/>
        <v>Caisse</v>
      </c>
      <c r="B1313" s="59" t="s">
        <v>24</v>
      </c>
      <c r="C1313" s="60">
        <v>1685107</v>
      </c>
      <c r="D1313" s="61">
        <f t="shared" si="710"/>
        <v>4090000</v>
      </c>
      <c r="E1313" s="61">
        <f t="shared" ref="E1313" si="715">+N1313</f>
        <v>2854238</v>
      </c>
      <c r="F1313" s="61">
        <f t="shared" ref="F1313:F1320" si="716">+M1313</f>
        <v>1994500</v>
      </c>
      <c r="G1313" s="61">
        <f t="shared" si="714"/>
        <v>0</v>
      </c>
      <c r="H1313" s="61">
        <v>926369</v>
      </c>
      <c r="I1313" s="61">
        <f>+C1313+D1313-E1313-F1313+G1313</f>
        <v>926369</v>
      </c>
      <c r="J1313" s="9">
        <f t="shared" si="712"/>
        <v>0</v>
      </c>
      <c r="K1313" s="45" t="s">
        <v>24</v>
      </c>
      <c r="L1313" s="47">
        <v>4090000</v>
      </c>
      <c r="M1313" s="47">
        <v>1994500</v>
      </c>
      <c r="N1313" s="47">
        <v>2854238</v>
      </c>
      <c r="O1313" s="47">
        <v>0</v>
      </c>
    </row>
    <row r="1314" spans="1:15" ht="16.5">
      <c r="A1314" s="58" t="str">
        <f t="shared" si="713"/>
        <v>Crépin</v>
      </c>
      <c r="B1314" s="59" t="s">
        <v>152</v>
      </c>
      <c r="C1314" s="60">
        <v>7200</v>
      </c>
      <c r="D1314" s="61">
        <f t="shared" si="710"/>
        <v>286000</v>
      </c>
      <c r="E1314" s="61">
        <f>+N1314</f>
        <v>226875</v>
      </c>
      <c r="F1314" s="61">
        <f t="shared" si="716"/>
        <v>70000</v>
      </c>
      <c r="G1314" s="61">
        <f t="shared" si="714"/>
        <v>0</v>
      </c>
      <c r="H1314" s="61">
        <v>-3675</v>
      </c>
      <c r="I1314" s="61">
        <f t="shared" ref="I1314" si="717">+C1314+D1314-E1314-F1314+G1314</f>
        <v>-3675</v>
      </c>
      <c r="J1314" s="9">
        <f t="shared" si="712"/>
        <v>0</v>
      </c>
      <c r="K1314" s="45" t="s">
        <v>46</v>
      </c>
      <c r="L1314" s="47">
        <v>286000</v>
      </c>
      <c r="M1314" s="47">
        <v>70000</v>
      </c>
      <c r="N1314" s="47">
        <v>226875</v>
      </c>
      <c r="O1314" s="47">
        <v>0</v>
      </c>
    </row>
    <row r="1315" spans="1:15" ht="16.5">
      <c r="A1315" s="58" t="str">
        <f>K1315</f>
        <v>Evariste</v>
      </c>
      <c r="B1315" s="59" t="s">
        <v>153</v>
      </c>
      <c r="C1315" s="60">
        <v>10095</v>
      </c>
      <c r="D1315" s="61">
        <f t="shared" si="710"/>
        <v>70500</v>
      </c>
      <c r="E1315" s="61">
        <f t="shared" ref="E1315" si="718">+N1315</f>
        <v>73000</v>
      </c>
      <c r="F1315" s="61">
        <f t="shared" si="716"/>
        <v>0</v>
      </c>
      <c r="G1315" s="61">
        <f t="shared" si="714"/>
        <v>0</v>
      </c>
      <c r="H1315" s="61">
        <v>7595</v>
      </c>
      <c r="I1315" s="61">
        <f>+C1315+D1315-E1315-F1315+G1315</f>
        <v>7595</v>
      </c>
      <c r="J1315" s="9">
        <f t="shared" si="712"/>
        <v>0</v>
      </c>
      <c r="K1315" s="45" t="s">
        <v>30</v>
      </c>
      <c r="L1315" s="47">
        <v>70500</v>
      </c>
      <c r="M1315" s="47">
        <v>0</v>
      </c>
      <c r="N1315" s="47">
        <v>73000</v>
      </c>
      <c r="O1315" s="47">
        <v>0</v>
      </c>
    </row>
    <row r="1316" spans="1:15" ht="16.5">
      <c r="A1316" s="114" t="str">
        <f t="shared" ref="A1316:A1323" si="719">+K1316</f>
        <v>I55S</v>
      </c>
      <c r="B1316" s="115" t="s">
        <v>4</v>
      </c>
      <c r="C1316" s="116">
        <v>233614</v>
      </c>
      <c r="D1316" s="117">
        <f t="shared" si="710"/>
        <v>0</v>
      </c>
      <c r="E1316" s="117">
        <f>+N1316</f>
        <v>0</v>
      </c>
      <c r="F1316" s="117">
        <f t="shared" si="716"/>
        <v>0</v>
      </c>
      <c r="G1316" s="117">
        <f t="shared" si="714"/>
        <v>0</v>
      </c>
      <c r="H1316" s="117">
        <v>233614</v>
      </c>
      <c r="I1316" s="117">
        <f>+C1316+D1316-E1316-F1316+G1316</f>
        <v>233614</v>
      </c>
      <c r="J1316" s="9">
        <f t="shared" si="712"/>
        <v>0</v>
      </c>
      <c r="K1316" s="45" t="s">
        <v>83</v>
      </c>
      <c r="L1316" s="47">
        <v>0</v>
      </c>
      <c r="M1316" s="47">
        <v>0</v>
      </c>
      <c r="N1316" s="47">
        <v>0</v>
      </c>
      <c r="O1316" s="47">
        <v>0</v>
      </c>
    </row>
    <row r="1317" spans="1:15" ht="16.5">
      <c r="A1317" s="114" t="str">
        <f t="shared" si="719"/>
        <v>I73X</v>
      </c>
      <c r="B1317" s="115" t="s">
        <v>4</v>
      </c>
      <c r="C1317" s="116">
        <v>249769</v>
      </c>
      <c r="D1317" s="117">
        <f t="shared" si="710"/>
        <v>0</v>
      </c>
      <c r="E1317" s="117">
        <f>+N1317</f>
        <v>0</v>
      </c>
      <c r="F1317" s="117">
        <f t="shared" si="716"/>
        <v>0</v>
      </c>
      <c r="G1317" s="117">
        <f t="shared" si="714"/>
        <v>0</v>
      </c>
      <c r="H1317" s="117">
        <v>249769</v>
      </c>
      <c r="I1317" s="117">
        <f t="shared" ref="I1317:I1320" si="720">+C1317+D1317-E1317-F1317+G1317</f>
        <v>249769</v>
      </c>
      <c r="J1317" s="9">
        <f t="shared" si="712"/>
        <v>0</v>
      </c>
      <c r="K1317" s="45" t="s">
        <v>82</v>
      </c>
      <c r="L1317" s="47">
        <v>0</v>
      </c>
      <c r="M1317" s="47">
        <v>0</v>
      </c>
      <c r="N1317" s="47">
        <v>0</v>
      </c>
      <c r="O1317" s="47">
        <v>0</v>
      </c>
    </row>
    <row r="1318" spans="1:15" ht="16.5">
      <c r="A1318" s="58" t="str">
        <f t="shared" si="719"/>
        <v>Godfré</v>
      </c>
      <c r="B1318" s="97" t="s">
        <v>152</v>
      </c>
      <c r="C1318" s="60">
        <v>3550</v>
      </c>
      <c r="D1318" s="61">
        <f t="shared" si="710"/>
        <v>43000</v>
      </c>
      <c r="E1318" s="153">
        <f t="shared" ref="E1318:E1323" si="721">+N1318</f>
        <v>52550</v>
      </c>
      <c r="F1318" s="61">
        <f t="shared" si="716"/>
        <v>0</v>
      </c>
      <c r="G1318" s="61">
        <f t="shared" si="714"/>
        <v>0</v>
      </c>
      <c r="H1318" s="61">
        <v>-6000</v>
      </c>
      <c r="I1318" s="61">
        <f t="shared" si="720"/>
        <v>-6000</v>
      </c>
      <c r="J1318" s="9">
        <f t="shared" si="712"/>
        <v>0</v>
      </c>
      <c r="K1318" s="45" t="s">
        <v>142</v>
      </c>
      <c r="L1318" s="47">
        <v>43000</v>
      </c>
      <c r="M1318" s="47">
        <v>0</v>
      </c>
      <c r="N1318" s="47">
        <v>52550</v>
      </c>
      <c r="O1318" s="47">
        <v>0</v>
      </c>
    </row>
    <row r="1319" spans="1:15" ht="16.5">
      <c r="A1319" s="58" t="str">
        <f t="shared" si="719"/>
        <v>Grace</v>
      </c>
      <c r="B1319" s="59" t="s">
        <v>2</v>
      </c>
      <c r="C1319" s="60">
        <v>61300</v>
      </c>
      <c r="D1319" s="61">
        <f t="shared" si="710"/>
        <v>53000</v>
      </c>
      <c r="E1319" s="153">
        <f t="shared" si="721"/>
        <v>45900</v>
      </c>
      <c r="F1319" s="61">
        <f t="shared" si="716"/>
        <v>20000</v>
      </c>
      <c r="G1319" s="61">
        <f t="shared" si="714"/>
        <v>0</v>
      </c>
      <c r="H1319" s="61">
        <v>48400</v>
      </c>
      <c r="I1319" s="61">
        <f t="shared" si="720"/>
        <v>48400</v>
      </c>
      <c r="J1319" s="9">
        <f>I1319-H1319</f>
        <v>0</v>
      </c>
      <c r="K1319" s="45" t="s">
        <v>141</v>
      </c>
      <c r="L1319" s="47">
        <v>53000</v>
      </c>
      <c r="M1319" s="47">
        <v>20000</v>
      </c>
      <c r="N1319" s="47">
        <v>45900</v>
      </c>
      <c r="O1319" s="47">
        <v>0</v>
      </c>
    </row>
    <row r="1320" spans="1:15" ht="16.5">
      <c r="A1320" s="58" t="str">
        <f t="shared" si="719"/>
        <v>I23C</v>
      </c>
      <c r="B1320" s="97" t="s">
        <v>4</v>
      </c>
      <c r="C1320" s="60">
        <v>10800</v>
      </c>
      <c r="D1320" s="61">
        <f t="shared" si="710"/>
        <v>488000</v>
      </c>
      <c r="E1320" s="153">
        <f t="shared" si="721"/>
        <v>492000</v>
      </c>
      <c r="F1320" s="61">
        <f t="shared" si="716"/>
        <v>0</v>
      </c>
      <c r="G1320" s="61">
        <f t="shared" si="714"/>
        <v>0</v>
      </c>
      <c r="H1320" s="61">
        <v>6800</v>
      </c>
      <c r="I1320" s="61">
        <f t="shared" si="720"/>
        <v>6800</v>
      </c>
      <c r="J1320" s="9">
        <f t="shared" ref="J1320" si="722">I1320-H1320</f>
        <v>0</v>
      </c>
      <c r="K1320" s="45" t="s">
        <v>29</v>
      </c>
      <c r="L1320" s="47">
        <v>488000</v>
      </c>
      <c r="M1320" s="47">
        <v>0</v>
      </c>
      <c r="N1320" s="47">
        <v>492000</v>
      </c>
      <c r="O1320" s="47">
        <v>0</v>
      </c>
    </row>
    <row r="1321" spans="1:15" ht="16.5">
      <c r="A1321" s="58" t="str">
        <f t="shared" si="719"/>
        <v>Merveille</v>
      </c>
      <c r="B1321" s="59" t="s">
        <v>2</v>
      </c>
      <c r="C1321" s="60">
        <v>9500</v>
      </c>
      <c r="D1321" s="61">
        <f t="shared" si="710"/>
        <v>20000</v>
      </c>
      <c r="E1321" s="153">
        <f t="shared" si="721"/>
        <v>24000</v>
      </c>
      <c r="F1321" s="61">
        <f t="shared" ref="F1321" si="723">+M1321</f>
        <v>0</v>
      </c>
      <c r="G1321" s="61">
        <f t="shared" ref="G1321" si="724">+O1321</f>
        <v>0</v>
      </c>
      <c r="H1321" s="61">
        <v>5500</v>
      </c>
      <c r="I1321" s="61">
        <f t="shared" ref="I1321" si="725">+C1321+D1321-E1321-F1321+G1321</f>
        <v>5500</v>
      </c>
      <c r="J1321" s="9">
        <f t="shared" ref="J1321" si="726">I1321-H1321</f>
        <v>0</v>
      </c>
      <c r="K1321" s="45" t="s">
        <v>92</v>
      </c>
      <c r="L1321" s="47">
        <v>20000</v>
      </c>
      <c r="M1321" s="47">
        <v>0</v>
      </c>
      <c r="N1321" s="47">
        <v>24000</v>
      </c>
      <c r="O1321" s="47"/>
    </row>
    <row r="1322" spans="1:15" ht="16.5">
      <c r="A1322" s="58" t="str">
        <f t="shared" si="719"/>
        <v>P29</v>
      </c>
      <c r="B1322" s="59" t="s">
        <v>4</v>
      </c>
      <c r="C1322" s="60">
        <v>21200</v>
      </c>
      <c r="D1322" s="61">
        <f t="shared" si="710"/>
        <v>543000</v>
      </c>
      <c r="E1322" s="153">
        <f t="shared" si="721"/>
        <v>533500</v>
      </c>
      <c r="F1322" s="61">
        <f>+M1322</f>
        <v>0</v>
      </c>
      <c r="G1322" s="61">
        <f>+O1322</f>
        <v>0</v>
      </c>
      <c r="H1322" s="61">
        <v>30700</v>
      </c>
      <c r="I1322" s="61">
        <f>+C1322+D1322-E1322-F1322+G1322</f>
        <v>30700</v>
      </c>
      <c r="J1322" s="9">
        <f>I1322-H1322</f>
        <v>0</v>
      </c>
      <c r="K1322" s="45" t="s">
        <v>28</v>
      </c>
      <c r="L1322" s="47">
        <v>543000</v>
      </c>
      <c r="M1322" s="47">
        <v>0</v>
      </c>
      <c r="N1322" s="47">
        <v>533500</v>
      </c>
      <c r="O1322" s="47">
        <v>0</v>
      </c>
    </row>
    <row r="1323" spans="1:15" ht="16.5">
      <c r="A1323" s="58" t="str">
        <f t="shared" si="719"/>
        <v>Tiffany</v>
      </c>
      <c r="B1323" s="59" t="s">
        <v>2</v>
      </c>
      <c r="C1323" s="60">
        <v>26193</v>
      </c>
      <c r="D1323" s="61">
        <f t="shared" ref="D1323" si="727">+L1323</f>
        <v>36000</v>
      </c>
      <c r="E1323" s="153">
        <f t="shared" si="721"/>
        <v>53000</v>
      </c>
      <c r="F1323" s="61">
        <f t="shared" ref="F1323" si="728">+M1323</f>
        <v>0</v>
      </c>
      <c r="G1323" s="61">
        <f t="shared" si="714"/>
        <v>0</v>
      </c>
      <c r="H1323" s="61">
        <v>9193</v>
      </c>
      <c r="I1323" s="61">
        <f t="shared" ref="I1323" si="729">+C1323+D1323-E1323-F1323+G1323</f>
        <v>9193</v>
      </c>
      <c r="J1323" s="9">
        <f t="shared" ref="J1323" si="730">I1323-H1323</f>
        <v>0</v>
      </c>
      <c r="K1323" s="45" t="s">
        <v>111</v>
      </c>
      <c r="L1323" s="47">
        <v>36000</v>
      </c>
      <c r="M1323" s="47">
        <v>0</v>
      </c>
      <c r="N1323" s="47">
        <v>53000</v>
      </c>
      <c r="O1323" s="47">
        <v>0</v>
      </c>
    </row>
    <row r="1324" spans="1:15" ht="16.5">
      <c r="A1324" s="10" t="s">
        <v>49</v>
      </c>
      <c r="B1324" s="11"/>
      <c r="C1324" s="12">
        <f>SUM(C1309:C1323)</f>
        <v>32194988</v>
      </c>
      <c r="D1324" s="57">
        <f t="shared" ref="D1324:G1324" si="731">SUM(D1309:D1323)</f>
        <v>6084500</v>
      </c>
      <c r="E1324" s="57">
        <f t="shared" si="731"/>
        <v>8827691</v>
      </c>
      <c r="F1324" s="57">
        <f t="shared" si="731"/>
        <v>6084500</v>
      </c>
      <c r="G1324" s="57">
        <f t="shared" si="731"/>
        <v>0</v>
      </c>
      <c r="H1324" s="57">
        <f>SUM(H1309:H1323)</f>
        <v>23367297</v>
      </c>
      <c r="I1324" s="57">
        <f>SUM(I1309:I1323)</f>
        <v>23367297</v>
      </c>
      <c r="J1324" s="9">
        <f>I1324-H1324</f>
        <v>0</v>
      </c>
      <c r="K1324" s="3"/>
      <c r="L1324" s="47">
        <v>6084500</v>
      </c>
      <c r="M1324" s="47">
        <v>6084500</v>
      </c>
      <c r="N1324" s="47">
        <v>8828291</v>
      </c>
      <c r="O1324" s="47">
        <v>0</v>
      </c>
    </row>
    <row r="1325" spans="1:15" ht="16.5">
      <c r="A1325" s="10"/>
      <c r="B1325" s="11"/>
      <c r="C1325" s="12"/>
      <c r="D1325" s="13"/>
      <c r="E1325" s="12"/>
      <c r="F1325" s="13"/>
      <c r="G1325" s="12"/>
      <c r="H1325" s="12"/>
      <c r="I1325" s="133" t="b">
        <f>I1324=D1327</f>
        <v>1</v>
      </c>
      <c r="L1325" s="5"/>
      <c r="M1325" s="5"/>
      <c r="N1325" s="5"/>
      <c r="O1325" s="5"/>
    </row>
    <row r="1326" spans="1:15" ht="16.5">
      <c r="A1326" s="10" t="s">
        <v>156</v>
      </c>
      <c r="B1326" s="11" t="s">
        <v>158</v>
      </c>
      <c r="C1326" s="12" t="s">
        <v>161</v>
      </c>
      <c r="D1326" s="12" t="s">
        <v>155</v>
      </c>
      <c r="E1326" s="12" t="s">
        <v>50</v>
      </c>
      <c r="F1326" s="12"/>
      <c r="G1326" s="12">
        <f>+D1324-F1324</f>
        <v>0</v>
      </c>
      <c r="H1326" s="12"/>
      <c r="I1326" s="12"/>
    </row>
    <row r="1327" spans="1:15" ht="16.5">
      <c r="A1327" s="14">
        <f>C1324</f>
        <v>32194988</v>
      </c>
      <c r="B1327" s="15">
        <f>G1324</f>
        <v>0</v>
      </c>
      <c r="C1327" s="12">
        <f>E1324</f>
        <v>8827691</v>
      </c>
      <c r="D1327" s="12">
        <f>A1327+B1327-C1327</f>
        <v>23367297</v>
      </c>
      <c r="E1327" s="13">
        <f>I1324-D1327</f>
        <v>0</v>
      </c>
      <c r="F1327" s="12"/>
      <c r="G1327" s="12"/>
      <c r="H1327" s="12"/>
      <c r="I1327" s="12"/>
      <c r="L1327" s="5"/>
      <c r="M1327" s="5"/>
      <c r="N1327" s="5"/>
      <c r="O1327" s="5"/>
    </row>
    <row r="1328" spans="1:15" ht="16.5">
      <c r="A1328" s="14"/>
      <c r="B1328" s="15"/>
      <c r="C1328" s="12"/>
      <c r="D1328" s="12"/>
      <c r="E1328" s="13"/>
      <c r="F1328" s="12"/>
      <c r="G1328" s="12"/>
      <c r="H1328" s="12"/>
      <c r="I1328" s="12"/>
      <c r="L1328" s="5"/>
      <c r="M1328" s="5"/>
      <c r="N1328" s="5"/>
      <c r="O1328" s="5"/>
    </row>
    <row r="1329" spans="1:15">
      <c r="A1329" s="16" t="s">
        <v>51</v>
      </c>
      <c r="B1329" s="16"/>
      <c r="C1329" s="16"/>
      <c r="D1329" s="17"/>
      <c r="E1329" s="17"/>
      <c r="F1329" s="17"/>
      <c r="G1329" s="17"/>
      <c r="H1329" s="17"/>
      <c r="I1329" s="17"/>
      <c r="L1329" s="5"/>
      <c r="M1329" s="5"/>
      <c r="N1329" s="5"/>
      <c r="O1329" s="5"/>
    </row>
    <row r="1330" spans="1:15">
      <c r="A1330" s="18" t="s">
        <v>157</v>
      </c>
      <c r="B1330" s="18"/>
      <c r="C1330" s="18"/>
      <c r="D1330" s="18"/>
      <c r="E1330" s="18"/>
      <c r="F1330" s="18"/>
      <c r="G1330" s="18"/>
      <c r="H1330" s="18"/>
      <c r="I1330" s="18"/>
      <c r="J1330" s="18"/>
      <c r="L1330" s="5"/>
      <c r="M1330" s="5"/>
      <c r="N1330" s="5"/>
      <c r="O1330" s="5"/>
    </row>
    <row r="1331" spans="1:15">
      <c r="A1331" s="19"/>
      <c r="B1331" s="17"/>
      <c r="C1331" s="20"/>
      <c r="D1331" s="20"/>
      <c r="E1331" s="20"/>
      <c r="F1331" s="20"/>
      <c r="G1331" s="20"/>
      <c r="H1331" s="17"/>
      <c r="I1331" s="17"/>
      <c r="L1331" s="5"/>
      <c r="M1331" s="5"/>
      <c r="N1331" s="5"/>
      <c r="O1331" s="5"/>
    </row>
    <row r="1332" spans="1:15">
      <c r="A1332" s="166" t="s">
        <v>52</v>
      </c>
      <c r="B1332" s="168" t="s">
        <v>53</v>
      </c>
      <c r="C1332" s="170" t="s">
        <v>159</v>
      </c>
      <c r="D1332" s="171" t="s">
        <v>54</v>
      </c>
      <c r="E1332" s="172"/>
      <c r="F1332" s="172"/>
      <c r="G1332" s="173"/>
      <c r="H1332" s="174" t="s">
        <v>55</v>
      </c>
      <c r="I1332" s="162" t="s">
        <v>56</v>
      </c>
      <c r="J1332" s="17"/>
      <c r="L1332" s="5"/>
      <c r="M1332" s="5"/>
      <c r="N1332" s="5"/>
      <c r="O1332" s="5"/>
    </row>
    <row r="1333" spans="1:15" ht="25.5">
      <c r="A1333" s="167"/>
      <c r="B1333" s="169"/>
      <c r="C1333" s="22"/>
      <c r="D1333" s="21" t="s">
        <v>23</v>
      </c>
      <c r="E1333" s="21" t="s">
        <v>24</v>
      </c>
      <c r="F1333" s="22" t="s">
        <v>121</v>
      </c>
      <c r="G1333" s="21" t="s">
        <v>57</v>
      </c>
      <c r="H1333" s="175"/>
      <c r="I1333" s="163"/>
      <c r="J1333" s="164" t="s">
        <v>167</v>
      </c>
      <c r="K1333" s="142"/>
      <c r="L1333" s="5"/>
      <c r="M1333" s="5"/>
      <c r="N1333" s="5"/>
      <c r="O1333" s="5"/>
    </row>
    <row r="1334" spans="1:15">
      <c r="A1334" s="23"/>
      <c r="B1334" s="24" t="s">
        <v>58</v>
      </c>
      <c r="C1334" s="25"/>
      <c r="D1334" s="25"/>
      <c r="E1334" s="25"/>
      <c r="F1334" s="25"/>
      <c r="G1334" s="25"/>
      <c r="H1334" s="25"/>
      <c r="I1334" s="26"/>
      <c r="J1334" s="165"/>
      <c r="K1334" s="142"/>
      <c r="L1334" s="5"/>
      <c r="M1334" s="5"/>
      <c r="N1334" s="5"/>
      <c r="O1334" s="5"/>
    </row>
    <row r="1335" spans="1:15">
      <c r="A1335" s="121" t="s">
        <v>97</v>
      </c>
      <c r="B1335" s="126" t="s">
        <v>151</v>
      </c>
      <c r="C1335" s="32">
        <f>+C1309</f>
        <v>6757</v>
      </c>
      <c r="D1335" s="31"/>
      <c r="E1335" s="32">
        <f>D1309</f>
        <v>337000</v>
      </c>
      <c r="F1335" s="32"/>
      <c r="G1335" s="32"/>
      <c r="H1335" s="55">
        <f>+F1309</f>
        <v>0</v>
      </c>
      <c r="I1335" s="32">
        <f>+E1309</f>
        <v>314650</v>
      </c>
      <c r="J1335" s="30">
        <f>+SUM(C1335:G1335)-(H1335+I1335)</f>
        <v>29107</v>
      </c>
      <c r="K1335" s="143" t="b">
        <f>J1335=I1309</f>
        <v>1</v>
      </c>
      <c r="L1335" s="5"/>
      <c r="M1335" s="5"/>
      <c r="N1335" s="5"/>
      <c r="O1335" s="5"/>
    </row>
    <row r="1336" spans="1:15">
      <c r="A1336" s="121" t="str">
        <f>A1335</f>
        <v>NOVEMBRE</v>
      </c>
      <c r="B1336" s="126" t="s">
        <v>160</v>
      </c>
      <c r="C1336" s="32">
        <f>+C1310</f>
        <v>0</v>
      </c>
      <c r="D1336" s="31"/>
      <c r="E1336" s="32">
        <f>+D1310</f>
        <v>118000</v>
      </c>
      <c r="F1336" s="32"/>
      <c r="G1336" s="32"/>
      <c r="H1336" s="55">
        <f>+F1310</f>
        <v>0</v>
      </c>
      <c r="I1336" s="32">
        <f>+E1310</f>
        <v>114000</v>
      </c>
      <c r="J1336" s="30">
        <f t="shared" ref="J1336:J1337" si="732">+SUM(C1336:G1336)-(H1336+I1336)</f>
        <v>4000</v>
      </c>
      <c r="K1336" s="143" t="b">
        <f>J1336=I1310</f>
        <v>1</v>
      </c>
      <c r="L1336" s="5"/>
      <c r="M1336" s="5"/>
      <c r="N1336" s="5"/>
      <c r="O1336" s="5"/>
    </row>
    <row r="1337" spans="1:15">
      <c r="A1337" s="121" t="str">
        <f>+A1336</f>
        <v>NOVEMBRE</v>
      </c>
      <c r="B1337" s="126" t="s">
        <v>46</v>
      </c>
      <c r="C1337" s="32">
        <f>+C1314</f>
        <v>7200</v>
      </c>
      <c r="D1337" s="31"/>
      <c r="E1337" s="32">
        <f>+D1314</f>
        <v>286000</v>
      </c>
      <c r="F1337" s="32"/>
      <c r="G1337" s="32"/>
      <c r="H1337" s="55">
        <f>+F1314</f>
        <v>70000</v>
      </c>
      <c r="I1337" s="32">
        <f>+E1314</f>
        <v>226875</v>
      </c>
      <c r="J1337" s="100">
        <f t="shared" si="732"/>
        <v>-3675</v>
      </c>
      <c r="K1337" s="143" t="b">
        <f>J1337=I1314</f>
        <v>1</v>
      </c>
      <c r="L1337" s="5"/>
      <c r="M1337" s="5"/>
      <c r="N1337" s="5"/>
      <c r="O1337" s="5"/>
    </row>
    <row r="1338" spans="1:15">
      <c r="A1338" s="121" t="str">
        <f t="shared" ref="A1338:A1346" si="733">+A1337</f>
        <v>NOVEMBRE</v>
      </c>
      <c r="B1338" s="127" t="s">
        <v>30</v>
      </c>
      <c r="C1338" s="32">
        <f>+C1315</f>
        <v>10095</v>
      </c>
      <c r="D1338" s="118"/>
      <c r="E1338" s="32">
        <f>+D1315</f>
        <v>70500</v>
      </c>
      <c r="F1338" s="51"/>
      <c r="G1338" s="51"/>
      <c r="H1338" s="55">
        <f>+F1315</f>
        <v>0</v>
      </c>
      <c r="I1338" s="32">
        <f>+E1315</f>
        <v>73000</v>
      </c>
      <c r="J1338" s="123">
        <f>+SUM(C1338:G1338)-(H1338+I1338)</f>
        <v>7595</v>
      </c>
      <c r="K1338" s="143" t="b">
        <f t="shared" ref="K1338:K1346" si="734">J1338=I1315</f>
        <v>1</v>
      </c>
      <c r="L1338" s="5"/>
      <c r="M1338" s="5"/>
      <c r="N1338" s="5"/>
      <c r="O1338" s="5"/>
    </row>
    <row r="1339" spans="1:15">
      <c r="A1339" s="121" t="str">
        <f t="shared" si="733"/>
        <v>NOVEMBRE</v>
      </c>
      <c r="B1339" s="128" t="s">
        <v>83</v>
      </c>
      <c r="C1339" s="119">
        <f>+C1316</f>
        <v>233614</v>
      </c>
      <c r="D1339" s="122"/>
      <c r="E1339" s="119">
        <f>+D1316</f>
        <v>0</v>
      </c>
      <c r="F1339" s="136"/>
      <c r="G1339" s="136"/>
      <c r="H1339" s="154">
        <f>+F1316</f>
        <v>0</v>
      </c>
      <c r="I1339" s="119">
        <f>+E1316</f>
        <v>0</v>
      </c>
      <c r="J1339" s="120">
        <f>+SUM(C1339:G1339)-(H1339+I1339)</f>
        <v>233614</v>
      </c>
      <c r="K1339" s="143" t="b">
        <f t="shared" si="734"/>
        <v>1</v>
      </c>
      <c r="L1339" s="5"/>
      <c r="M1339" s="5"/>
      <c r="N1339" s="5"/>
      <c r="O1339" s="5"/>
    </row>
    <row r="1340" spans="1:15">
      <c r="A1340" s="121" t="str">
        <f t="shared" si="733"/>
        <v>NOVEMBRE</v>
      </c>
      <c r="B1340" s="128" t="s">
        <v>82</v>
      </c>
      <c r="C1340" s="119">
        <f>+C1317</f>
        <v>249769</v>
      </c>
      <c r="D1340" s="122"/>
      <c r="E1340" s="119">
        <f>+D1317</f>
        <v>0</v>
      </c>
      <c r="F1340" s="136"/>
      <c r="G1340" s="136"/>
      <c r="H1340" s="154">
        <f>+F1317</f>
        <v>0</v>
      </c>
      <c r="I1340" s="119">
        <f>+E1317</f>
        <v>0</v>
      </c>
      <c r="J1340" s="120">
        <f t="shared" ref="J1340:J1346" si="735">+SUM(C1340:G1340)-(H1340+I1340)</f>
        <v>249769</v>
      </c>
      <c r="K1340" s="143" t="b">
        <f t="shared" si="734"/>
        <v>1</v>
      </c>
      <c r="L1340" s="5"/>
      <c r="M1340" s="5"/>
      <c r="N1340" s="5"/>
      <c r="O1340" s="5"/>
    </row>
    <row r="1341" spans="1:15">
      <c r="A1341" s="121" t="str">
        <f t="shared" si="733"/>
        <v>NOVEMBRE</v>
      </c>
      <c r="B1341" s="126" t="s">
        <v>142</v>
      </c>
      <c r="C1341" s="32">
        <f>+C1318</f>
        <v>3550</v>
      </c>
      <c r="D1341" s="31"/>
      <c r="E1341" s="32">
        <f>+D1318</f>
        <v>43000</v>
      </c>
      <c r="F1341" s="32"/>
      <c r="G1341" s="103"/>
      <c r="H1341" s="55">
        <f>+F1318</f>
        <v>0</v>
      </c>
      <c r="I1341" s="32">
        <f>+E1318</f>
        <v>52550</v>
      </c>
      <c r="J1341" s="30">
        <f t="shared" si="735"/>
        <v>-6000</v>
      </c>
      <c r="K1341" s="143" t="b">
        <f t="shared" si="734"/>
        <v>1</v>
      </c>
      <c r="L1341" s="5"/>
      <c r="M1341" s="5"/>
      <c r="N1341" s="5"/>
      <c r="O1341" s="5"/>
    </row>
    <row r="1342" spans="1:15">
      <c r="A1342" s="121" t="str">
        <f t="shared" si="733"/>
        <v>NOVEMBRE</v>
      </c>
      <c r="B1342" s="126" t="s">
        <v>141</v>
      </c>
      <c r="C1342" s="32">
        <f t="shared" ref="C1342:C1346" si="736">+C1319</f>
        <v>61300</v>
      </c>
      <c r="D1342" s="31"/>
      <c r="E1342" s="32">
        <f t="shared" ref="E1342:E1346" si="737">+D1319</f>
        <v>53000</v>
      </c>
      <c r="F1342" s="32"/>
      <c r="G1342" s="103"/>
      <c r="H1342" s="55">
        <f t="shared" ref="H1342:H1346" si="738">+F1319</f>
        <v>20000</v>
      </c>
      <c r="I1342" s="32">
        <f t="shared" ref="I1342:I1346" si="739">+E1319</f>
        <v>45900</v>
      </c>
      <c r="J1342" s="30">
        <f t="shared" si="735"/>
        <v>48400</v>
      </c>
      <c r="K1342" s="143" t="b">
        <f t="shared" si="734"/>
        <v>1</v>
      </c>
      <c r="L1342" s="5"/>
      <c r="M1342" s="5"/>
      <c r="N1342" s="5"/>
      <c r="O1342" s="5"/>
    </row>
    <row r="1343" spans="1:15">
      <c r="A1343" s="121" t="str">
        <f t="shared" si="733"/>
        <v>NOVEMBRE</v>
      </c>
      <c r="B1343" s="126" t="s">
        <v>29</v>
      </c>
      <c r="C1343" s="32">
        <f t="shared" si="736"/>
        <v>10800</v>
      </c>
      <c r="D1343" s="31"/>
      <c r="E1343" s="32">
        <f t="shared" si="737"/>
        <v>488000</v>
      </c>
      <c r="F1343" s="32"/>
      <c r="G1343" s="103"/>
      <c r="H1343" s="55">
        <f t="shared" si="738"/>
        <v>0</v>
      </c>
      <c r="I1343" s="32">
        <f t="shared" si="739"/>
        <v>492000</v>
      </c>
      <c r="J1343" s="30">
        <f t="shared" si="735"/>
        <v>6800</v>
      </c>
      <c r="K1343" s="143" t="b">
        <f t="shared" si="734"/>
        <v>1</v>
      </c>
      <c r="L1343" s="5"/>
      <c r="M1343" s="5"/>
      <c r="N1343" s="5"/>
      <c r="O1343" s="5"/>
    </row>
    <row r="1344" spans="1:15">
      <c r="A1344" s="121" t="str">
        <f>+A1342</f>
        <v>NOVEMBRE</v>
      </c>
      <c r="B1344" s="126" t="s">
        <v>92</v>
      </c>
      <c r="C1344" s="32">
        <f t="shared" si="736"/>
        <v>9500</v>
      </c>
      <c r="D1344" s="31"/>
      <c r="E1344" s="32">
        <f t="shared" si="737"/>
        <v>20000</v>
      </c>
      <c r="F1344" s="32"/>
      <c r="G1344" s="103"/>
      <c r="H1344" s="55">
        <f t="shared" si="738"/>
        <v>0</v>
      </c>
      <c r="I1344" s="32">
        <f t="shared" si="739"/>
        <v>24000</v>
      </c>
      <c r="J1344" s="30">
        <f t="shared" si="735"/>
        <v>5500</v>
      </c>
      <c r="K1344" s="143" t="b">
        <f t="shared" si="734"/>
        <v>1</v>
      </c>
      <c r="L1344" s="5"/>
      <c r="M1344" s="5"/>
      <c r="N1344" s="5"/>
      <c r="O1344" s="5"/>
    </row>
    <row r="1345" spans="1:15">
      <c r="A1345" s="121" t="str">
        <f>+A1343</f>
        <v>NOVEMBRE</v>
      </c>
      <c r="B1345" s="126" t="s">
        <v>28</v>
      </c>
      <c r="C1345" s="32">
        <f t="shared" si="736"/>
        <v>21200</v>
      </c>
      <c r="D1345" s="31"/>
      <c r="E1345" s="32">
        <f t="shared" si="737"/>
        <v>543000</v>
      </c>
      <c r="F1345" s="32"/>
      <c r="G1345" s="103"/>
      <c r="H1345" s="55">
        <f t="shared" si="738"/>
        <v>0</v>
      </c>
      <c r="I1345" s="32">
        <f t="shared" si="739"/>
        <v>533500</v>
      </c>
      <c r="J1345" s="30">
        <f t="shared" si="735"/>
        <v>30700</v>
      </c>
      <c r="K1345" s="143" t="b">
        <f t="shared" si="734"/>
        <v>1</v>
      </c>
      <c r="L1345" s="5"/>
      <c r="M1345" s="5"/>
      <c r="N1345" s="5"/>
      <c r="O1345" s="5"/>
    </row>
    <row r="1346" spans="1:15">
      <c r="A1346" s="121" t="str">
        <f t="shared" si="733"/>
        <v>NOVEMBRE</v>
      </c>
      <c r="B1346" s="127" t="s">
        <v>111</v>
      </c>
      <c r="C1346" s="32">
        <f t="shared" si="736"/>
        <v>26193</v>
      </c>
      <c r="D1346" s="118"/>
      <c r="E1346" s="32">
        <f t="shared" si="737"/>
        <v>36000</v>
      </c>
      <c r="F1346" s="51"/>
      <c r="G1346" s="137"/>
      <c r="H1346" s="55">
        <f t="shared" si="738"/>
        <v>0</v>
      </c>
      <c r="I1346" s="32">
        <f t="shared" si="739"/>
        <v>53000</v>
      </c>
      <c r="J1346" s="30">
        <f t="shared" si="735"/>
        <v>9193</v>
      </c>
      <c r="K1346" s="143" t="b">
        <f t="shared" si="734"/>
        <v>1</v>
      </c>
      <c r="L1346" s="5"/>
      <c r="M1346" s="5"/>
      <c r="N1346" s="5"/>
      <c r="O1346" s="5"/>
    </row>
    <row r="1347" spans="1:15">
      <c r="A1347" s="34" t="s">
        <v>59</v>
      </c>
      <c r="B1347" s="35"/>
      <c r="C1347" s="35"/>
      <c r="D1347" s="35"/>
      <c r="E1347" s="35"/>
      <c r="F1347" s="35"/>
      <c r="G1347" s="35"/>
      <c r="H1347" s="35"/>
      <c r="I1347" s="35"/>
      <c r="J1347" s="36"/>
      <c r="K1347" s="142"/>
      <c r="L1347" s="5"/>
      <c r="M1347" s="5"/>
      <c r="N1347" s="5"/>
      <c r="O1347" s="5"/>
    </row>
    <row r="1348" spans="1:15">
      <c r="A1348" s="121" t="str">
        <f>+A1346</f>
        <v>NOVEMBRE</v>
      </c>
      <c r="B1348" s="37" t="s">
        <v>60</v>
      </c>
      <c r="C1348" s="38">
        <f>+C1313</f>
        <v>1685107</v>
      </c>
      <c r="D1348" s="49"/>
      <c r="E1348" s="49">
        <f>D1313</f>
        <v>4090000</v>
      </c>
      <c r="F1348" s="49"/>
      <c r="G1348" s="124"/>
      <c r="H1348" s="51">
        <f>+F1313</f>
        <v>1994500</v>
      </c>
      <c r="I1348" s="125">
        <f>+E1313</f>
        <v>2854238</v>
      </c>
      <c r="J1348" s="30">
        <f>+SUM(C1348:G1348)-(H1348+I1348)</f>
        <v>926369</v>
      </c>
      <c r="K1348" s="143" t="b">
        <f>J1348=I1313</f>
        <v>1</v>
      </c>
      <c r="L1348" s="5"/>
      <c r="M1348" s="5"/>
      <c r="N1348" s="5"/>
      <c r="O1348" s="5"/>
    </row>
    <row r="1349" spans="1:15">
      <c r="A1349" s="43" t="s">
        <v>61</v>
      </c>
      <c r="B1349" s="24"/>
      <c r="C1349" s="35"/>
      <c r="D1349" s="24"/>
      <c r="E1349" s="24"/>
      <c r="F1349" s="24"/>
      <c r="G1349" s="24"/>
      <c r="H1349" s="24"/>
      <c r="I1349" s="24"/>
      <c r="J1349" s="36"/>
      <c r="K1349" s="142"/>
      <c r="L1349" s="5"/>
      <c r="M1349" s="5"/>
      <c r="N1349" s="5"/>
      <c r="O1349" s="5"/>
    </row>
    <row r="1350" spans="1:15">
      <c r="A1350" s="121" t="str">
        <f>+A1348</f>
        <v>NOVEMBRE</v>
      </c>
      <c r="B1350" s="37" t="s">
        <v>154</v>
      </c>
      <c r="C1350" s="124">
        <f>+C1311</f>
        <v>6762063</v>
      </c>
      <c r="D1350" s="131">
        <f>+G1311</f>
        <v>0</v>
      </c>
      <c r="E1350" s="49"/>
      <c r="F1350" s="49"/>
      <c r="G1350" s="49"/>
      <c r="H1350" s="51">
        <f>+F1311</f>
        <v>1000000</v>
      </c>
      <c r="I1350" s="53">
        <f>+E1311</f>
        <v>23345</v>
      </c>
      <c r="J1350" s="30">
        <f>+SUM(C1350:G1350)-(H1350+I1350)</f>
        <v>5738718</v>
      </c>
      <c r="K1350" s="143" t="b">
        <f>+J1350=I1311</f>
        <v>1</v>
      </c>
      <c r="L1350" s="5"/>
      <c r="M1350" s="5"/>
      <c r="N1350" s="5"/>
      <c r="O1350" s="5"/>
    </row>
    <row r="1351" spans="1:15">
      <c r="A1351" s="121" t="str">
        <f t="shared" ref="A1351" si="740">+A1350</f>
        <v>NOVEMBRE</v>
      </c>
      <c r="B1351" s="37" t="s">
        <v>63</v>
      </c>
      <c r="C1351" s="124">
        <f>+C1312</f>
        <v>23107840</v>
      </c>
      <c r="D1351" s="49">
        <f>+G1312</f>
        <v>0</v>
      </c>
      <c r="E1351" s="48"/>
      <c r="F1351" s="48"/>
      <c r="G1351" s="48"/>
      <c r="H1351" s="32">
        <f>+F1312</f>
        <v>3000000</v>
      </c>
      <c r="I1351" s="50">
        <f>+E1312</f>
        <v>4020633</v>
      </c>
      <c r="J1351" s="30">
        <f>SUM(C1351:G1351)-(H1351+I1351)</f>
        <v>16087207</v>
      </c>
      <c r="K1351" s="143" t="b">
        <f>+J1351=I1312</f>
        <v>1</v>
      </c>
      <c r="L1351" s="5"/>
      <c r="M1351" s="5"/>
      <c r="N1351" s="5"/>
      <c r="O1351" s="5"/>
    </row>
    <row r="1352" spans="1:15" ht="15.75">
      <c r="C1352" s="140">
        <f>SUM(C1336:C1351)</f>
        <v>32188231</v>
      </c>
      <c r="I1352" s="139">
        <f>SUM(I1336:I1351)</f>
        <v>8513041</v>
      </c>
      <c r="J1352" s="104">
        <f>+SUM(J1335:J1351)</f>
        <v>23367297</v>
      </c>
      <c r="K1352" s="5" t="b">
        <f>J1352=I1324</f>
        <v>1</v>
      </c>
      <c r="L1352" s="5"/>
      <c r="M1352" s="5"/>
      <c r="N1352" s="5"/>
      <c r="O1352" s="5"/>
    </row>
    <row r="1353" spans="1:15">
      <c r="G1353" s="9"/>
      <c r="L1353" s="5"/>
      <c r="M1353" s="5"/>
      <c r="N1353" s="5"/>
      <c r="O1353" s="5"/>
    </row>
    <row r="1354" spans="1:15">
      <c r="A1354" s="16" t="s">
        <v>51</v>
      </c>
      <c r="B1354" s="16"/>
      <c r="C1354" s="16"/>
      <c r="D1354" s="17"/>
      <c r="E1354" s="17"/>
      <c r="F1354" s="17"/>
      <c r="G1354" s="17"/>
      <c r="H1354" s="17"/>
      <c r="I1354" s="17"/>
      <c r="L1354" s="5"/>
      <c r="M1354" s="5"/>
      <c r="N1354" s="5"/>
      <c r="O1354" s="5"/>
    </row>
    <row r="1355" spans="1:15">
      <c r="A1355" s="18" t="s">
        <v>150</v>
      </c>
      <c r="B1355" s="18"/>
      <c r="C1355" s="18"/>
      <c r="D1355" s="18"/>
      <c r="E1355" s="18"/>
      <c r="F1355" s="18"/>
      <c r="G1355" s="18"/>
      <c r="H1355" s="18"/>
      <c r="I1355" s="18"/>
      <c r="J1355" s="18"/>
      <c r="L1355" s="5"/>
      <c r="M1355" s="5"/>
      <c r="N1355" s="5"/>
      <c r="O1355" s="5"/>
    </row>
    <row r="1356" spans="1:15">
      <c r="A1356" s="19"/>
      <c r="B1356" s="17"/>
      <c r="C1356" s="20"/>
      <c r="D1356" s="20"/>
      <c r="E1356" s="20"/>
      <c r="F1356" s="20"/>
      <c r="G1356" s="20"/>
      <c r="H1356" s="17"/>
      <c r="I1356" s="17"/>
      <c r="L1356" s="5"/>
      <c r="M1356" s="5"/>
      <c r="N1356" s="5"/>
      <c r="O1356" s="5"/>
    </row>
    <row r="1357" spans="1:15">
      <c r="A1357" s="166" t="s">
        <v>52</v>
      </c>
      <c r="B1357" s="168" t="s">
        <v>53</v>
      </c>
      <c r="C1357" s="170" t="s">
        <v>147</v>
      </c>
      <c r="D1357" s="171" t="s">
        <v>54</v>
      </c>
      <c r="E1357" s="172"/>
      <c r="F1357" s="172"/>
      <c r="G1357" s="173"/>
      <c r="H1357" s="174" t="s">
        <v>55</v>
      </c>
      <c r="I1357" s="162" t="s">
        <v>56</v>
      </c>
      <c r="J1357" s="17"/>
      <c r="L1357" s="5"/>
      <c r="M1357" s="5"/>
      <c r="N1357" s="5"/>
      <c r="O1357" s="5"/>
    </row>
    <row r="1358" spans="1:15" ht="25.5">
      <c r="A1358" s="167"/>
      <c r="B1358" s="169"/>
      <c r="C1358" s="22"/>
      <c r="D1358" s="21" t="s">
        <v>23</v>
      </c>
      <c r="E1358" s="21" t="s">
        <v>24</v>
      </c>
      <c r="F1358" s="22" t="s">
        <v>121</v>
      </c>
      <c r="G1358" s="21" t="s">
        <v>57</v>
      </c>
      <c r="H1358" s="175"/>
      <c r="I1358" s="163"/>
      <c r="J1358" s="164" t="s">
        <v>148</v>
      </c>
      <c r="K1358" s="142"/>
      <c r="L1358" s="5"/>
      <c r="M1358" s="5"/>
      <c r="N1358" s="5"/>
      <c r="O1358" s="5"/>
    </row>
    <row r="1359" spans="1:15">
      <c r="A1359" s="23"/>
      <c r="B1359" s="24" t="s">
        <v>58</v>
      </c>
      <c r="C1359" s="25"/>
      <c r="D1359" s="25"/>
      <c r="E1359" s="25"/>
      <c r="F1359" s="25"/>
      <c r="G1359" s="25"/>
      <c r="H1359" s="25"/>
      <c r="I1359" s="26"/>
      <c r="J1359" s="165"/>
      <c r="K1359" s="142"/>
      <c r="L1359" s="5"/>
      <c r="M1359" s="5"/>
      <c r="N1359" s="5"/>
      <c r="O1359" s="5"/>
    </row>
    <row r="1360" spans="1:15">
      <c r="A1360" s="121" t="s">
        <v>89</v>
      </c>
      <c r="B1360" s="126" t="s">
        <v>151</v>
      </c>
      <c r="C1360" s="32">
        <f>+C1309</f>
        <v>6757</v>
      </c>
      <c r="D1360" s="31"/>
      <c r="E1360" s="32">
        <f>+D1309</f>
        <v>337000</v>
      </c>
      <c r="F1360" s="32"/>
      <c r="G1360" s="32"/>
      <c r="H1360" s="55">
        <f>+F1309</f>
        <v>0</v>
      </c>
      <c r="I1360" s="32">
        <f>+E1309</f>
        <v>314650</v>
      </c>
      <c r="J1360" s="30">
        <f>+SUM(C1360:G1360)-(H1360+I1360)</f>
        <v>29107</v>
      </c>
      <c r="K1360" s="143" t="b">
        <f>J1360=I1309</f>
        <v>1</v>
      </c>
      <c r="L1360" s="5"/>
      <c r="M1360" s="5"/>
      <c r="N1360" s="5"/>
      <c r="O1360" s="5"/>
    </row>
    <row r="1361" spans="1:15">
      <c r="A1361" s="121" t="s">
        <v>89</v>
      </c>
      <c r="B1361" s="126" t="s">
        <v>46</v>
      </c>
      <c r="C1361" s="32">
        <f t="shared" ref="C1361:C1370" si="741">C1313</f>
        <v>1685107</v>
      </c>
      <c r="D1361" s="31"/>
      <c r="E1361" s="32">
        <f>+D1313</f>
        <v>4090000</v>
      </c>
      <c r="F1361" s="32"/>
      <c r="G1361" s="32"/>
      <c r="H1361" s="55">
        <f t="shared" ref="H1361:H1370" si="742">+F1313</f>
        <v>1994500</v>
      </c>
      <c r="I1361" s="32">
        <f t="shared" ref="I1361:I1370" si="743">+E1313</f>
        <v>2854238</v>
      </c>
      <c r="J1361" s="30">
        <f t="shared" ref="J1361:J1362" si="744">+SUM(C1361:G1361)-(H1361+I1361)</f>
        <v>926369</v>
      </c>
      <c r="K1361" s="143" t="b">
        <f t="shared" ref="K1361:K1371" si="745">J1361=I1313</f>
        <v>1</v>
      </c>
      <c r="L1361" s="5"/>
      <c r="M1361" s="5"/>
      <c r="N1361" s="5"/>
      <c r="O1361" s="5"/>
    </row>
    <row r="1362" spans="1:15">
      <c r="A1362" s="121" t="str">
        <f>+A1361</f>
        <v>OCTOBRE</v>
      </c>
      <c r="B1362" s="126" t="s">
        <v>30</v>
      </c>
      <c r="C1362" s="32">
        <f t="shared" si="741"/>
        <v>7200</v>
      </c>
      <c r="D1362" s="31"/>
      <c r="E1362" s="32">
        <f>+D1314</f>
        <v>286000</v>
      </c>
      <c r="F1362" s="32"/>
      <c r="G1362" s="32"/>
      <c r="H1362" s="55">
        <f t="shared" si="742"/>
        <v>70000</v>
      </c>
      <c r="I1362" s="32">
        <f t="shared" si="743"/>
        <v>226875</v>
      </c>
      <c r="J1362" s="100">
        <f t="shared" si="744"/>
        <v>-3675</v>
      </c>
      <c r="K1362" s="143" t="b">
        <f t="shared" si="745"/>
        <v>1</v>
      </c>
      <c r="L1362" s="5"/>
      <c r="M1362" s="5"/>
      <c r="N1362" s="5"/>
      <c r="O1362" s="5"/>
    </row>
    <row r="1363" spans="1:15">
      <c r="A1363" s="121" t="str">
        <f t="shared" ref="A1363:A1371" si="746">+A1362</f>
        <v>OCTOBRE</v>
      </c>
      <c r="B1363" s="127" t="s">
        <v>142</v>
      </c>
      <c r="C1363" s="32">
        <f t="shared" si="741"/>
        <v>10095</v>
      </c>
      <c r="D1363" s="118"/>
      <c r="E1363" s="32">
        <f>D1315</f>
        <v>70500</v>
      </c>
      <c r="F1363" s="51"/>
      <c r="G1363" s="51"/>
      <c r="H1363" s="55">
        <f t="shared" si="742"/>
        <v>0</v>
      </c>
      <c r="I1363" s="32">
        <f t="shared" si="743"/>
        <v>73000</v>
      </c>
      <c r="J1363" s="123">
        <f>+SUM(C1363:G1363)-(H1363+I1363)</f>
        <v>7595</v>
      </c>
      <c r="K1363" s="143" t="b">
        <f t="shared" si="745"/>
        <v>1</v>
      </c>
      <c r="L1363" s="5"/>
      <c r="M1363" s="5"/>
      <c r="N1363" s="5"/>
      <c r="O1363" s="5"/>
    </row>
    <row r="1364" spans="1:15">
      <c r="A1364" s="121" t="str">
        <f t="shared" si="746"/>
        <v>OCTOBRE</v>
      </c>
      <c r="B1364" s="128" t="s">
        <v>83</v>
      </c>
      <c r="C1364" s="119">
        <f t="shared" si="741"/>
        <v>233614</v>
      </c>
      <c r="D1364" s="122"/>
      <c r="E1364" s="119">
        <f t="shared" ref="E1364:E1368" si="747">+D1316</f>
        <v>0</v>
      </c>
      <c r="F1364" s="136"/>
      <c r="G1364" s="136"/>
      <c r="H1364" s="154">
        <f t="shared" si="742"/>
        <v>0</v>
      </c>
      <c r="I1364" s="119">
        <f t="shared" si="743"/>
        <v>0</v>
      </c>
      <c r="J1364" s="120">
        <f>+SUM(C1364:G1364)-(H1364+I1364)</f>
        <v>233614</v>
      </c>
      <c r="K1364" s="143" t="b">
        <f t="shared" si="745"/>
        <v>1</v>
      </c>
      <c r="L1364" s="5"/>
      <c r="M1364" s="5"/>
      <c r="N1364" s="5"/>
      <c r="O1364" s="5"/>
    </row>
    <row r="1365" spans="1:15">
      <c r="A1365" s="121" t="str">
        <f t="shared" si="746"/>
        <v>OCTOBRE</v>
      </c>
      <c r="B1365" s="128" t="s">
        <v>82</v>
      </c>
      <c r="C1365" s="119">
        <f t="shared" si="741"/>
        <v>249769</v>
      </c>
      <c r="D1365" s="122"/>
      <c r="E1365" s="119">
        <f t="shared" si="747"/>
        <v>0</v>
      </c>
      <c r="F1365" s="136"/>
      <c r="G1365" s="136"/>
      <c r="H1365" s="154">
        <f t="shared" si="742"/>
        <v>0</v>
      </c>
      <c r="I1365" s="119">
        <f t="shared" si="743"/>
        <v>0</v>
      </c>
      <c r="J1365" s="120">
        <f t="shared" ref="J1365:J1371" si="748">+SUM(C1365:G1365)-(H1365+I1365)</f>
        <v>249769</v>
      </c>
      <c r="K1365" s="143" t="b">
        <f t="shared" si="745"/>
        <v>1</v>
      </c>
      <c r="L1365" s="5"/>
      <c r="M1365" s="5"/>
      <c r="N1365" s="5"/>
      <c r="O1365" s="5"/>
    </row>
    <row r="1366" spans="1:15">
      <c r="A1366" s="121" t="str">
        <f t="shared" si="746"/>
        <v>OCTOBRE</v>
      </c>
      <c r="B1366" s="126" t="s">
        <v>141</v>
      </c>
      <c r="C1366" s="32">
        <f t="shared" si="741"/>
        <v>3550</v>
      </c>
      <c r="D1366" s="31"/>
      <c r="E1366" s="32">
        <f t="shared" si="747"/>
        <v>43000</v>
      </c>
      <c r="F1366" s="32"/>
      <c r="G1366" s="103"/>
      <c r="H1366" s="55">
        <f t="shared" si="742"/>
        <v>0</v>
      </c>
      <c r="I1366" s="32">
        <f t="shared" si="743"/>
        <v>52550</v>
      </c>
      <c r="J1366" s="30">
        <f t="shared" si="748"/>
        <v>-6000</v>
      </c>
      <c r="K1366" s="143" t="b">
        <f t="shared" si="745"/>
        <v>1</v>
      </c>
      <c r="L1366" s="5"/>
      <c r="M1366" s="5"/>
      <c r="N1366" s="5"/>
      <c r="O1366" s="5"/>
    </row>
    <row r="1367" spans="1:15">
      <c r="A1367" s="121" t="str">
        <f t="shared" si="746"/>
        <v>OCTOBRE</v>
      </c>
      <c r="B1367" s="126" t="s">
        <v>29</v>
      </c>
      <c r="C1367" s="32">
        <f t="shared" si="741"/>
        <v>61300</v>
      </c>
      <c r="D1367" s="31"/>
      <c r="E1367" s="32">
        <f t="shared" si="747"/>
        <v>53000</v>
      </c>
      <c r="F1367" s="32"/>
      <c r="G1367" s="103"/>
      <c r="H1367" s="55">
        <f t="shared" si="742"/>
        <v>20000</v>
      </c>
      <c r="I1367" s="32">
        <f t="shared" si="743"/>
        <v>45900</v>
      </c>
      <c r="J1367" s="30">
        <f t="shared" si="748"/>
        <v>48400</v>
      </c>
      <c r="K1367" s="143" t="b">
        <f t="shared" si="745"/>
        <v>1</v>
      </c>
      <c r="L1367" s="5"/>
      <c r="M1367" s="5"/>
      <c r="N1367" s="5"/>
      <c r="O1367" s="5"/>
    </row>
    <row r="1368" spans="1:15">
      <c r="A1368" s="121" t="str">
        <f t="shared" si="746"/>
        <v>OCTOBRE</v>
      </c>
      <c r="B1368" s="126" t="s">
        <v>92</v>
      </c>
      <c r="C1368" s="32">
        <f t="shared" si="741"/>
        <v>10800</v>
      </c>
      <c r="D1368" s="31"/>
      <c r="E1368" s="32">
        <f t="shared" si="747"/>
        <v>488000</v>
      </c>
      <c r="F1368" s="32"/>
      <c r="G1368" s="103"/>
      <c r="H1368" s="55">
        <f t="shared" si="742"/>
        <v>0</v>
      </c>
      <c r="I1368" s="32">
        <f t="shared" si="743"/>
        <v>492000</v>
      </c>
      <c r="J1368" s="30">
        <f t="shared" si="748"/>
        <v>6800</v>
      </c>
      <c r="K1368" s="143" t="b">
        <f t="shared" si="745"/>
        <v>1</v>
      </c>
      <c r="L1368" s="5"/>
      <c r="M1368" s="5"/>
      <c r="N1368" s="5"/>
      <c r="O1368" s="5"/>
    </row>
    <row r="1369" spans="1:15">
      <c r="A1369" s="121" t="str">
        <f>+A1367</f>
        <v>OCTOBRE</v>
      </c>
      <c r="B1369" s="126" t="s">
        <v>28</v>
      </c>
      <c r="C1369" s="32">
        <f t="shared" si="741"/>
        <v>9500</v>
      </c>
      <c r="D1369" s="31"/>
      <c r="E1369" s="32">
        <f>+D1321</f>
        <v>20000</v>
      </c>
      <c r="F1369" s="32"/>
      <c r="G1369" s="103"/>
      <c r="H1369" s="55">
        <f t="shared" si="742"/>
        <v>0</v>
      </c>
      <c r="I1369" s="32">
        <f t="shared" si="743"/>
        <v>24000</v>
      </c>
      <c r="J1369" s="30">
        <f t="shared" ref="J1369" si="749">+SUM(C1369:G1369)-(H1369+I1369)</f>
        <v>5500</v>
      </c>
      <c r="K1369" s="143" t="b">
        <f t="shared" si="745"/>
        <v>1</v>
      </c>
      <c r="L1369" s="5"/>
      <c r="M1369" s="5"/>
      <c r="N1369" s="5"/>
      <c r="O1369" s="5"/>
    </row>
    <row r="1370" spans="1:15">
      <c r="A1370" s="121" t="str">
        <f>+A1368</f>
        <v>OCTOBRE</v>
      </c>
      <c r="B1370" s="126" t="s">
        <v>145</v>
      </c>
      <c r="C1370" s="32">
        <f t="shared" si="741"/>
        <v>21200</v>
      </c>
      <c r="D1370" s="31"/>
      <c r="E1370" s="32">
        <f>+D1322</f>
        <v>543000</v>
      </c>
      <c r="F1370" s="32"/>
      <c r="G1370" s="103"/>
      <c r="H1370" s="55">
        <f t="shared" si="742"/>
        <v>0</v>
      </c>
      <c r="I1370" s="32">
        <f t="shared" si="743"/>
        <v>533500</v>
      </c>
      <c r="J1370" s="30">
        <f t="shared" si="748"/>
        <v>30700</v>
      </c>
      <c r="K1370" s="143" t="b">
        <f t="shared" si="745"/>
        <v>1</v>
      </c>
      <c r="L1370" s="5"/>
      <c r="M1370" s="5"/>
      <c r="N1370" s="5"/>
      <c r="O1370" s="5"/>
    </row>
    <row r="1371" spans="1:15">
      <c r="A1371" s="121" t="str">
        <f t="shared" si="746"/>
        <v>OCTOBRE</v>
      </c>
      <c r="B1371" s="127" t="s">
        <v>111</v>
      </c>
      <c r="C1371" s="32">
        <f t="shared" ref="C1371" si="750">C1323</f>
        <v>26193</v>
      </c>
      <c r="D1371" s="118"/>
      <c r="E1371" s="32">
        <f t="shared" ref="E1371" si="751">+D1323</f>
        <v>36000</v>
      </c>
      <c r="F1371" s="51"/>
      <c r="G1371" s="137"/>
      <c r="H1371" s="55">
        <f t="shared" ref="H1371" si="752">+F1323</f>
        <v>0</v>
      </c>
      <c r="I1371" s="32">
        <f t="shared" ref="I1371" si="753">+E1323</f>
        <v>53000</v>
      </c>
      <c r="J1371" s="30">
        <f t="shared" si="748"/>
        <v>9193</v>
      </c>
      <c r="K1371" s="143" t="b">
        <f t="shared" si="745"/>
        <v>1</v>
      </c>
      <c r="L1371" s="5"/>
      <c r="M1371" s="5"/>
      <c r="N1371" s="5"/>
      <c r="O1371" s="5"/>
    </row>
    <row r="1372" spans="1:15">
      <c r="A1372" s="34" t="s">
        <v>59</v>
      </c>
      <c r="B1372" s="35"/>
      <c r="C1372" s="35"/>
      <c r="D1372" s="35"/>
      <c r="E1372" s="35"/>
      <c r="F1372" s="35"/>
      <c r="G1372" s="35"/>
      <c r="H1372" s="35"/>
      <c r="I1372" s="35"/>
      <c r="J1372" s="36"/>
      <c r="K1372" s="142"/>
      <c r="L1372" s="5"/>
      <c r="M1372" s="5"/>
      <c r="N1372" s="5"/>
      <c r="O1372" s="5"/>
    </row>
    <row r="1373" spans="1:15">
      <c r="A1373" s="121" t="str">
        <f>+A1371</f>
        <v>OCTOBRE</v>
      </c>
      <c r="B1373" s="37" t="s">
        <v>60</v>
      </c>
      <c r="C1373" s="38">
        <f>C1312</f>
        <v>23107840</v>
      </c>
      <c r="D1373" s="49"/>
      <c r="E1373" s="49">
        <f>D1312</f>
        <v>0</v>
      </c>
      <c r="F1373" s="49"/>
      <c r="G1373" s="124"/>
      <c r="H1373" s="51">
        <f>+F1312</f>
        <v>3000000</v>
      </c>
      <c r="I1373" s="125">
        <f>+E1312</f>
        <v>4020633</v>
      </c>
      <c r="J1373" s="30">
        <f>+SUM(C1373:G1373)-(H1373+I1373)</f>
        <v>16087207</v>
      </c>
      <c r="K1373" s="143" t="b">
        <f>J1373=I1312</f>
        <v>1</v>
      </c>
      <c r="L1373" s="5"/>
      <c r="M1373" s="5"/>
      <c r="N1373" s="5"/>
      <c r="O1373" s="5"/>
    </row>
    <row r="1374" spans="1:15">
      <c r="A1374" s="43" t="s">
        <v>61</v>
      </c>
      <c r="B1374" s="24"/>
      <c r="C1374" s="35"/>
      <c r="D1374" s="24"/>
      <c r="E1374" s="24"/>
      <c r="F1374" s="24"/>
      <c r="G1374" s="24"/>
      <c r="H1374" s="24"/>
      <c r="I1374" s="24"/>
      <c r="J1374" s="36"/>
      <c r="K1374" s="142"/>
      <c r="L1374" s="5"/>
      <c r="M1374" s="5"/>
      <c r="N1374" s="5"/>
      <c r="O1374" s="5"/>
    </row>
    <row r="1375" spans="1:15">
      <c r="A1375" s="121" t="str">
        <f>+A1373</f>
        <v>OCTOBRE</v>
      </c>
      <c r="B1375" s="37" t="s">
        <v>154</v>
      </c>
      <c r="C1375" s="124">
        <f>C1310</f>
        <v>0</v>
      </c>
      <c r="D1375" s="131">
        <f>G1310</f>
        <v>0</v>
      </c>
      <c r="E1375" s="49"/>
      <c r="F1375" s="49"/>
      <c r="G1375" s="49"/>
      <c r="H1375" s="51">
        <f>+F1310</f>
        <v>0</v>
      </c>
      <c r="I1375" s="53">
        <f>+E1310</f>
        <v>114000</v>
      </c>
      <c r="J1375" s="30">
        <f>+SUM(C1375:G1375)-(H1375+I1375)</f>
        <v>-114000</v>
      </c>
      <c r="K1375" s="143" t="b">
        <f>+J1375=I1310</f>
        <v>0</v>
      </c>
      <c r="L1375" s="5"/>
      <c r="M1375" s="5"/>
      <c r="N1375" s="5"/>
      <c r="O1375" s="5"/>
    </row>
    <row r="1376" spans="1:15">
      <c r="A1376" s="121" t="str">
        <f t="shared" ref="A1376" si="754">+A1375</f>
        <v>OCTOBRE</v>
      </c>
      <c r="B1376" s="37" t="s">
        <v>63</v>
      </c>
      <c r="C1376" s="124">
        <f>C1311</f>
        <v>6762063</v>
      </c>
      <c r="D1376" s="49">
        <f>G1311</f>
        <v>0</v>
      </c>
      <c r="E1376" s="48"/>
      <c r="F1376" s="48"/>
      <c r="G1376" s="48"/>
      <c r="H1376" s="32">
        <f>+F1311</f>
        <v>1000000</v>
      </c>
      <c r="I1376" s="50">
        <f>+E1311</f>
        <v>23345</v>
      </c>
      <c r="J1376" s="30">
        <f>SUM(C1376:G1376)-(H1376+I1376)</f>
        <v>5738718</v>
      </c>
      <c r="K1376" s="143" t="b">
        <f>+J1376=I1311</f>
        <v>1</v>
      </c>
      <c r="L1376" s="5"/>
      <c r="M1376" s="5"/>
      <c r="N1376" s="5"/>
      <c r="O1376" s="5"/>
    </row>
    <row r="1377" spans="1:15" ht="15.75">
      <c r="C1377" s="140">
        <f>SUM(C1361:C1376)</f>
        <v>32188231</v>
      </c>
      <c r="I1377" s="139">
        <f>SUM(I1361:I1376)</f>
        <v>8513041</v>
      </c>
      <c r="J1377" s="104">
        <f>+SUM(J1360:J1376)</f>
        <v>23249297</v>
      </c>
      <c r="K1377" s="5" t="b">
        <f>J1377=I1324</f>
        <v>0</v>
      </c>
      <c r="L1377" s="5"/>
      <c r="M1377" s="5"/>
      <c r="N1377" s="5"/>
      <c r="O1377" s="5"/>
    </row>
    <row r="1378" spans="1:15">
      <c r="G1378" s="9"/>
      <c r="L1378" s="5"/>
      <c r="M1378" s="5"/>
      <c r="N1378" s="5"/>
      <c r="O1378" s="5"/>
    </row>
    <row r="1379" spans="1:15">
      <c r="A1379" s="16" t="s">
        <v>51</v>
      </c>
      <c r="B1379" s="16"/>
      <c r="C1379" s="16"/>
      <c r="D1379" s="17"/>
      <c r="E1379" s="17"/>
      <c r="F1379" s="17"/>
      <c r="G1379" s="17"/>
      <c r="H1379" s="17"/>
      <c r="I1379" s="17"/>
      <c r="L1379" s="5"/>
      <c r="M1379" s="5"/>
      <c r="N1379" s="5"/>
      <c r="O1379" s="5"/>
    </row>
    <row r="1380" spans="1:15">
      <c r="A1380" s="18" t="s">
        <v>143</v>
      </c>
      <c r="B1380" s="18"/>
      <c r="C1380" s="18"/>
      <c r="D1380" s="18"/>
      <c r="E1380" s="18"/>
      <c r="F1380" s="18"/>
      <c r="G1380" s="18"/>
      <c r="H1380" s="18"/>
      <c r="I1380" s="18"/>
      <c r="J1380" s="18"/>
      <c r="L1380" s="5"/>
      <c r="M1380" s="5"/>
      <c r="N1380" s="5"/>
      <c r="O1380" s="5"/>
    </row>
    <row r="1381" spans="1:15">
      <c r="A1381" s="19"/>
      <c r="B1381" s="17"/>
      <c r="C1381" s="20"/>
      <c r="D1381" s="20"/>
      <c r="E1381" s="20"/>
      <c r="F1381" s="20"/>
      <c r="G1381" s="20"/>
      <c r="H1381" s="17"/>
      <c r="I1381" s="17"/>
      <c r="L1381" s="5"/>
      <c r="M1381" s="5"/>
      <c r="N1381" s="5"/>
      <c r="O1381" s="5"/>
    </row>
    <row r="1382" spans="1:15">
      <c r="A1382" s="166" t="s">
        <v>52</v>
      </c>
      <c r="B1382" s="168" t="s">
        <v>53</v>
      </c>
      <c r="C1382" s="170" t="s">
        <v>144</v>
      </c>
      <c r="D1382" s="171" t="s">
        <v>54</v>
      </c>
      <c r="E1382" s="172"/>
      <c r="F1382" s="172"/>
      <c r="G1382" s="173"/>
      <c r="H1382" s="174" t="s">
        <v>55</v>
      </c>
      <c r="I1382" s="162" t="s">
        <v>56</v>
      </c>
      <c r="J1382" s="17"/>
      <c r="L1382" s="5"/>
      <c r="M1382" s="5"/>
      <c r="N1382" s="5"/>
      <c r="O1382" s="5"/>
    </row>
    <row r="1383" spans="1:15" ht="25.5">
      <c r="A1383" s="167"/>
      <c r="B1383" s="169"/>
      <c r="C1383" s="22"/>
      <c r="D1383" s="21" t="s">
        <v>23</v>
      </c>
      <c r="E1383" s="21" t="s">
        <v>24</v>
      </c>
      <c r="F1383" s="22" t="s">
        <v>121</v>
      </c>
      <c r="G1383" s="21" t="s">
        <v>57</v>
      </c>
      <c r="H1383" s="175"/>
      <c r="I1383" s="163"/>
      <c r="J1383" s="164" t="s">
        <v>149</v>
      </c>
      <c r="K1383" s="142"/>
      <c r="L1383" s="5"/>
      <c r="M1383" s="5"/>
      <c r="N1383" s="5"/>
      <c r="O1383" s="5"/>
    </row>
    <row r="1384" spans="1:15">
      <c r="A1384" s="23"/>
      <c r="B1384" s="24" t="s">
        <v>58</v>
      </c>
      <c r="C1384" s="25"/>
      <c r="D1384" s="25"/>
      <c r="E1384" s="25"/>
      <c r="F1384" s="25"/>
      <c r="G1384" s="25"/>
      <c r="H1384" s="25"/>
      <c r="I1384" s="26"/>
      <c r="J1384" s="165"/>
      <c r="K1384" s="142"/>
      <c r="L1384" s="5"/>
      <c r="M1384" s="5"/>
      <c r="N1384" s="5"/>
      <c r="O1384" s="5"/>
    </row>
    <row r="1385" spans="1:15">
      <c r="A1385" s="121" t="s">
        <v>78</v>
      </c>
      <c r="B1385" s="126" t="s">
        <v>46</v>
      </c>
      <c r="C1385" s="32" t="e">
        <f>#REF!</f>
        <v>#REF!</v>
      </c>
      <c r="D1385" s="31"/>
      <c r="E1385" s="32" t="e">
        <f>+#REF!</f>
        <v>#REF!</v>
      </c>
      <c r="F1385" s="32"/>
      <c r="G1385" s="32"/>
      <c r="H1385" s="55" t="e">
        <f>+#REF!</f>
        <v>#REF!</v>
      </c>
      <c r="I1385" s="32" t="e">
        <f>+#REF!</f>
        <v>#REF!</v>
      </c>
      <c r="J1385" s="30" t="e">
        <f t="shared" ref="J1385:J1386" si="755">+SUM(C1385:G1385)-(H1385+I1385)</f>
        <v>#REF!</v>
      </c>
      <c r="K1385" s="143" t="e">
        <f>J1385=#REF!</f>
        <v>#REF!</v>
      </c>
      <c r="L1385" s="5"/>
      <c r="M1385" s="5"/>
      <c r="N1385" s="5"/>
      <c r="O1385" s="5"/>
    </row>
    <row r="1386" spans="1:15">
      <c r="A1386" s="121" t="str">
        <f>+A1385</f>
        <v>SEPTEMBRE</v>
      </c>
      <c r="B1386" s="126" t="s">
        <v>30</v>
      </c>
      <c r="C1386" s="32" t="e">
        <f>#REF!</f>
        <v>#REF!</v>
      </c>
      <c r="D1386" s="31"/>
      <c r="E1386" s="32" t="e">
        <f>+#REF!</f>
        <v>#REF!</v>
      </c>
      <c r="F1386" s="32"/>
      <c r="G1386" s="32"/>
      <c r="H1386" s="55" t="e">
        <f>+#REF!</f>
        <v>#REF!</v>
      </c>
      <c r="I1386" s="32" t="e">
        <f>+#REF!</f>
        <v>#REF!</v>
      </c>
      <c r="J1386" s="100" t="e">
        <f t="shared" si="755"/>
        <v>#REF!</v>
      </c>
      <c r="K1386" s="143" t="e">
        <f>J1386=#REF!</f>
        <v>#REF!</v>
      </c>
      <c r="L1386" s="5"/>
      <c r="M1386" s="5"/>
      <c r="N1386" s="5"/>
      <c r="O1386" s="5"/>
    </row>
    <row r="1387" spans="1:15">
      <c r="A1387" s="121" t="str">
        <f t="shared" ref="A1387:A1394" si="756">+A1386</f>
        <v>SEPTEMBRE</v>
      </c>
      <c r="B1387" s="127" t="s">
        <v>142</v>
      </c>
      <c r="C1387" s="32" t="e">
        <f>#REF!</f>
        <v>#REF!</v>
      </c>
      <c r="D1387" s="118"/>
      <c r="E1387" s="32" t="e">
        <f>#REF!</f>
        <v>#REF!</v>
      </c>
      <c r="F1387" s="51"/>
      <c r="G1387" s="51"/>
      <c r="H1387" s="55" t="e">
        <f>+#REF!</f>
        <v>#REF!</v>
      </c>
      <c r="I1387" s="32" t="e">
        <f>+#REF!</f>
        <v>#REF!</v>
      </c>
      <c r="J1387" s="123" t="e">
        <f>+SUM(C1387:G1387)-(H1387+I1387)</f>
        <v>#REF!</v>
      </c>
      <c r="K1387" s="143" t="e">
        <f>J1387=#REF!</f>
        <v>#REF!</v>
      </c>
      <c r="L1387" s="5"/>
      <c r="M1387" s="5"/>
      <c r="N1387" s="5"/>
      <c r="O1387" s="5"/>
    </row>
    <row r="1388" spans="1:15">
      <c r="A1388" s="121" t="str">
        <f t="shared" si="756"/>
        <v>SEPTEMBRE</v>
      </c>
      <c r="B1388" s="128" t="s">
        <v>83</v>
      </c>
      <c r="C1388" s="119" t="e">
        <f>#REF!</f>
        <v>#REF!</v>
      </c>
      <c r="D1388" s="122"/>
      <c r="E1388" s="119" t="e">
        <f>+#REF!</f>
        <v>#REF!</v>
      </c>
      <c r="F1388" s="136"/>
      <c r="G1388" s="136"/>
      <c r="H1388" s="154" t="e">
        <f>+#REF!</f>
        <v>#REF!</v>
      </c>
      <c r="I1388" s="119" t="e">
        <f>+#REF!</f>
        <v>#REF!</v>
      </c>
      <c r="J1388" s="120" t="e">
        <f>+SUM(C1388:G1388)-(H1388+I1388)</f>
        <v>#REF!</v>
      </c>
      <c r="K1388" s="143" t="e">
        <f>J1388=#REF!</f>
        <v>#REF!</v>
      </c>
      <c r="L1388" s="5"/>
      <c r="M1388" s="5"/>
      <c r="N1388" s="5"/>
      <c r="O1388" s="5"/>
    </row>
    <row r="1389" spans="1:15">
      <c r="A1389" s="121" t="str">
        <f t="shared" si="756"/>
        <v>SEPTEMBRE</v>
      </c>
      <c r="B1389" s="128" t="s">
        <v>82</v>
      </c>
      <c r="C1389" s="119" t="e">
        <f>#REF!</f>
        <v>#REF!</v>
      </c>
      <c r="D1389" s="122"/>
      <c r="E1389" s="119" t="e">
        <f>+#REF!</f>
        <v>#REF!</v>
      </c>
      <c r="F1389" s="136"/>
      <c r="G1389" s="136"/>
      <c r="H1389" s="154" t="e">
        <f>+#REF!</f>
        <v>#REF!</v>
      </c>
      <c r="I1389" s="119" t="e">
        <f>+#REF!</f>
        <v>#REF!</v>
      </c>
      <c r="J1389" s="120" t="e">
        <f t="shared" ref="J1389:J1394" si="757">+SUM(C1389:G1389)-(H1389+I1389)</f>
        <v>#REF!</v>
      </c>
      <c r="K1389" s="143" t="e">
        <f>J1389=#REF!</f>
        <v>#REF!</v>
      </c>
      <c r="L1389" s="5"/>
      <c r="M1389" s="5"/>
      <c r="N1389" s="5"/>
      <c r="O1389" s="5"/>
    </row>
    <row r="1390" spans="1:15">
      <c r="A1390" s="121" t="str">
        <f t="shared" si="756"/>
        <v>SEPTEMBRE</v>
      </c>
      <c r="B1390" s="126" t="s">
        <v>141</v>
      </c>
      <c r="C1390" s="32" t="e">
        <f>#REF!</f>
        <v>#REF!</v>
      </c>
      <c r="D1390" s="31"/>
      <c r="E1390" s="32" t="e">
        <f>+#REF!</f>
        <v>#REF!</v>
      </c>
      <c r="F1390" s="32"/>
      <c r="G1390" s="103"/>
      <c r="H1390" s="55" t="e">
        <f>+#REF!</f>
        <v>#REF!</v>
      </c>
      <c r="I1390" s="32" t="e">
        <f>+#REF!</f>
        <v>#REF!</v>
      </c>
      <c r="J1390" s="30" t="e">
        <f t="shared" si="757"/>
        <v>#REF!</v>
      </c>
      <c r="K1390" s="143" t="e">
        <f>J1390=#REF!</f>
        <v>#REF!</v>
      </c>
      <c r="L1390" s="5"/>
      <c r="M1390" s="5"/>
      <c r="N1390" s="5"/>
      <c r="O1390" s="5"/>
    </row>
    <row r="1391" spans="1:15">
      <c r="A1391" s="121" t="str">
        <f t="shared" si="756"/>
        <v>SEPTEMBRE</v>
      </c>
      <c r="B1391" s="126" t="s">
        <v>29</v>
      </c>
      <c r="C1391" s="32" t="e">
        <f>#REF!</f>
        <v>#REF!</v>
      </c>
      <c r="D1391" s="31"/>
      <c r="E1391" s="32" t="e">
        <f>+#REF!</f>
        <v>#REF!</v>
      </c>
      <c r="F1391" s="32"/>
      <c r="G1391" s="103"/>
      <c r="H1391" s="55" t="e">
        <f>+#REF!</f>
        <v>#REF!</v>
      </c>
      <c r="I1391" s="32" t="e">
        <f>+#REF!</f>
        <v>#REF!</v>
      </c>
      <c r="J1391" s="30" t="e">
        <f t="shared" si="757"/>
        <v>#REF!</v>
      </c>
      <c r="K1391" s="143" t="e">
        <f>J1391=#REF!</f>
        <v>#REF!</v>
      </c>
      <c r="L1391" s="5"/>
      <c r="M1391" s="5"/>
      <c r="N1391" s="5"/>
      <c r="O1391" s="5"/>
    </row>
    <row r="1392" spans="1:15">
      <c r="A1392" s="121" t="str">
        <f t="shared" si="756"/>
        <v>SEPTEMBRE</v>
      </c>
      <c r="B1392" s="126" t="s">
        <v>92</v>
      </c>
      <c r="C1392" s="32" t="e">
        <f>#REF!</f>
        <v>#REF!</v>
      </c>
      <c r="D1392" s="31"/>
      <c r="E1392" s="32" t="e">
        <f>+#REF!</f>
        <v>#REF!</v>
      </c>
      <c r="F1392" s="32"/>
      <c r="G1392" s="103"/>
      <c r="H1392" s="55" t="e">
        <f>+#REF!</f>
        <v>#REF!</v>
      </c>
      <c r="I1392" s="32" t="e">
        <f>+#REF!</f>
        <v>#REF!</v>
      </c>
      <c r="J1392" s="30" t="e">
        <f t="shared" si="757"/>
        <v>#REF!</v>
      </c>
      <c r="K1392" s="143" t="e">
        <f>J1392=#REF!</f>
        <v>#REF!</v>
      </c>
      <c r="L1392" s="5"/>
      <c r="M1392" s="5"/>
      <c r="N1392" s="5"/>
      <c r="O1392" s="5"/>
    </row>
    <row r="1393" spans="1:15">
      <c r="A1393" s="121" t="str">
        <f t="shared" si="756"/>
        <v>SEPTEMBRE</v>
      </c>
      <c r="B1393" s="126" t="s">
        <v>145</v>
      </c>
      <c r="C1393" s="32" t="e">
        <f>#REF!</f>
        <v>#REF!</v>
      </c>
      <c r="D1393" s="31"/>
      <c r="E1393" s="32" t="e">
        <f>+#REF!</f>
        <v>#REF!</v>
      </c>
      <c r="F1393" s="32"/>
      <c r="G1393" s="103"/>
      <c r="H1393" s="55" t="e">
        <f>+#REF!</f>
        <v>#REF!</v>
      </c>
      <c r="I1393" s="32" t="e">
        <f>+#REF!</f>
        <v>#REF!</v>
      </c>
      <c r="J1393" s="30" t="e">
        <f t="shared" si="757"/>
        <v>#REF!</v>
      </c>
      <c r="K1393" s="143" t="e">
        <f>J1393=#REF!</f>
        <v>#REF!</v>
      </c>
      <c r="L1393" s="5"/>
      <c r="M1393" s="5"/>
      <c r="N1393" s="5"/>
      <c r="O1393" s="5"/>
    </row>
    <row r="1394" spans="1:15">
      <c r="A1394" s="121" t="str">
        <f t="shared" si="756"/>
        <v>SEPTEMBRE</v>
      </c>
      <c r="B1394" s="127" t="s">
        <v>111</v>
      </c>
      <c r="C1394" s="32" t="e">
        <f>#REF!</f>
        <v>#REF!</v>
      </c>
      <c r="D1394" s="118"/>
      <c r="E1394" s="32" t="e">
        <f>+#REF!</f>
        <v>#REF!</v>
      </c>
      <c r="F1394" s="51"/>
      <c r="G1394" s="137"/>
      <c r="H1394" s="55" t="e">
        <f>+#REF!</f>
        <v>#REF!</v>
      </c>
      <c r="I1394" s="32" t="e">
        <f>+#REF!</f>
        <v>#REF!</v>
      </c>
      <c r="J1394" s="30" t="e">
        <f t="shared" si="757"/>
        <v>#REF!</v>
      </c>
      <c r="K1394" s="143" t="e">
        <f>J1394=#REF!</f>
        <v>#REF!</v>
      </c>
      <c r="L1394" s="5"/>
      <c r="M1394" s="5"/>
      <c r="N1394" s="5"/>
      <c r="O1394" s="5"/>
    </row>
    <row r="1395" spans="1:15">
      <c r="A1395" s="34" t="s">
        <v>59</v>
      </c>
      <c r="B1395" s="35"/>
      <c r="C1395" s="35"/>
      <c r="D1395" s="35"/>
      <c r="E1395" s="35"/>
      <c r="F1395" s="35"/>
      <c r="G1395" s="35"/>
      <c r="H1395" s="35"/>
      <c r="I1395" s="35"/>
      <c r="J1395" s="36"/>
      <c r="K1395" s="142"/>
      <c r="L1395" s="5"/>
      <c r="M1395" s="5"/>
      <c r="N1395" s="5"/>
      <c r="O1395" s="5"/>
    </row>
    <row r="1396" spans="1:15">
      <c r="A1396" s="121" t="str">
        <f>+A1394</f>
        <v>SEPTEMBRE</v>
      </c>
      <c r="B1396" s="37" t="s">
        <v>60</v>
      </c>
      <c r="C1396" s="38" t="e">
        <f>#REF!</f>
        <v>#REF!</v>
      </c>
      <c r="D1396" s="49"/>
      <c r="E1396" s="49" t="e">
        <f>#REF!</f>
        <v>#REF!</v>
      </c>
      <c r="F1396" s="49"/>
      <c r="G1396" s="124"/>
      <c r="H1396" s="51" t="e">
        <f>+#REF!</f>
        <v>#REF!</v>
      </c>
      <c r="I1396" s="125" t="e">
        <f>+#REF!</f>
        <v>#REF!</v>
      </c>
      <c r="J1396" s="30" t="e">
        <f>+SUM(C1396:G1396)-(H1396+I1396)</f>
        <v>#REF!</v>
      </c>
      <c r="K1396" s="143" t="e">
        <f>J1396=#REF!</f>
        <v>#REF!</v>
      </c>
      <c r="L1396" s="5"/>
      <c r="M1396" s="5"/>
      <c r="N1396" s="5"/>
      <c r="O1396" s="5"/>
    </row>
    <row r="1397" spans="1:15">
      <c r="A1397" s="43" t="s">
        <v>61</v>
      </c>
      <c r="B1397" s="24"/>
      <c r="C1397" s="35"/>
      <c r="D1397" s="24"/>
      <c r="E1397" s="24"/>
      <c r="F1397" s="24"/>
      <c r="G1397" s="24"/>
      <c r="H1397" s="24"/>
      <c r="I1397" s="24"/>
      <c r="J1397" s="36"/>
      <c r="K1397" s="142"/>
      <c r="L1397" s="5"/>
      <c r="M1397" s="5"/>
      <c r="N1397" s="5"/>
      <c r="O1397" s="5"/>
    </row>
    <row r="1398" spans="1:15">
      <c r="A1398" s="121" t="str">
        <f>+A1396</f>
        <v>SEPTEMBRE</v>
      </c>
      <c r="B1398" s="37" t="s">
        <v>62</v>
      </c>
      <c r="C1398" s="124" t="e">
        <f>#REF!</f>
        <v>#REF!</v>
      </c>
      <c r="D1398" s="131"/>
      <c r="E1398" s="49"/>
      <c r="F1398" s="49"/>
      <c r="G1398" s="49"/>
      <c r="H1398" s="51" t="e">
        <f>+#REF!</f>
        <v>#REF!</v>
      </c>
      <c r="I1398" s="53" t="e">
        <f>+#REF!</f>
        <v>#REF!</v>
      </c>
      <c r="J1398" s="30" t="e">
        <f>+SUM(C1398:G1398)-(H1398+I1398)</f>
        <v>#REF!</v>
      </c>
      <c r="K1398" s="143" t="e">
        <f>+J1398=#REF!</f>
        <v>#REF!</v>
      </c>
      <c r="L1398" s="5"/>
      <c r="M1398" s="5"/>
      <c r="N1398" s="5"/>
      <c r="O1398" s="5"/>
    </row>
    <row r="1399" spans="1:15">
      <c r="A1399" s="121" t="str">
        <f t="shared" ref="A1399" si="758">+A1398</f>
        <v>SEPTEMBRE</v>
      </c>
      <c r="B1399" s="37" t="s">
        <v>63</v>
      </c>
      <c r="C1399" s="124" t="e">
        <f>#REF!</f>
        <v>#REF!</v>
      </c>
      <c r="D1399" s="49"/>
      <c r="E1399" s="48"/>
      <c r="F1399" s="48"/>
      <c r="G1399" s="48"/>
      <c r="H1399" s="32" t="e">
        <f>+#REF!</f>
        <v>#REF!</v>
      </c>
      <c r="I1399" s="50" t="e">
        <f>+#REF!</f>
        <v>#REF!</v>
      </c>
      <c r="J1399" s="30" t="e">
        <f>SUM(C1399:G1399)-(H1399+I1399)</f>
        <v>#REF!</v>
      </c>
      <c r="K1399" s="143" t="e">
        <f>+J1399=#REF!</f>
        <v>#REF!</v>
      </c>
      <c r="L1399" s="5"/>
      <c r="M1399" s="5"/>
      <c r="N1399" s="5"/>
      <c r="O1399" s="5"/>
    </row>
    <row r="1400" spans="1:15" ht="15.75">
      <c r="C1400" s="140" t="e">
        <f>SUM(C1385:C1399)</f>
        <v>#REF!</v>
      </c>
      <c r="I1400" s="139" t="e">
        <f>SUM(I1385:I1399)</f>
        <v>#REF!</v>
      </c>
      <c r="J1400" s="104" t="e">
        <f>+SUM(J1385:J1399)</f>
        <v>#REF!</v>
      </c>
      <c r="K1400" s="5" t="e">
        <f>J1400=#REF!</f>
        <v>#REF!</v>
      </c>
      <c r="L1400" s="5"/>
      <c r="M1400" s="5"/>
      <c r="N1400" s="5"/>
      <c r="O1400" s="5"/>
    </row>
    <row r="1401" spans="1:15">
      <c r="G1401" s="9"/>
      <c r="L1401" s="5"/>
      <c r="M1401" s="5"/>
      <c r="N1401" s="5"/>
      <c r="O1401" s="5"/>
    </row>
    <row r="1402" spans="1:15">
      <c r="A1402" s="16" t="s">
        <v>51</v>
      </c>
      <c r="B1402" s="16"/>
      <c r="C1402" s="16"/>
      <c r="D1402" s="17"/>
      <c r="E1402" s="17"/>
      <c r="F1402" s="17"/>
      <c r="G1402" s="17"/>
      <c r="H1402" s="17"/>
      <c r="I1402" s="17"/>
      <c r="L1402" s="5"/>
      <c r="M1402" s="5"/>
      <c r="N1402" s="5"/>
      <c r="O1402" s="5"/>
    </row>
    <row r="1403" spans="1:15">
      <c r="A1403" s="18" t="s">
        <v>139</v>
      </c>
      <c r="B1403" s="18"/>
      <c r="C1403" s="18"/>
      <c r="D1403" s="18"/>
      <c r="E1403" s="18"/>
      <c r="F1403" s="18"/>
      <c r="G1403" s="18"/>
      <c r="H1403" s="18"/>
      <c r="I1403" s="18"/>
      <c r="J1403" s="17"/>
      <c r="L1403" s="5"/>
      <c r="M1403" s="5"/>
      <c r="N1403" s="5"/>
      <c r="O1403" s="5"/>
    </row>
    <row r="1404" spans="1:15">
      <c r="A1404" s="19"/>
      <c r="B1404" s="17"/>
      <c r="C1404" s="20"/>
      <c r="D1404" s="20"/>
      <c r="E1404" s="20"/>
      <c r="F1404" s="20"/>
      <c r="G1404" s="20"/>
      <c r="H1404" s="17"/>
      <c r="I1404" s="17"/>
      <c r="J1404" s="18"/>
      <c r="L1404" s="5"/>
      <c r="M1404" s="5"/>
      <c r="N1404" s="5"/>
      <c r="O1404" s="5"/>
    </row>
    <row r="1405" spans="1:15">
      <c r="A1405" s="166" t="s">
        <v>52</v>
      </c>
      <c r="B1405" s="168" t="s">
        <v>53</v>
      </c>
      <c r="C1405" s="170" t="s">
        <v>138</v>
      </c>
      <c r="D1405" s="171" t="s">
        <v>54</v>
      </c>
      <c r="E1405" s="172"/>
      <c r="F1405" s="172"/>
      <c r="G1405" s="173"/>
      <c r="H1405" s="174" t="s">
        <v>55</v>
      </c>
      <c r="I1405" s="162" t="s">
        <v>56</v>
      </c>
      <c r="J1405" s="17"/>
      <c r="L1405" s="5"/>
      <c r="M1405" s="5"/>
      <c r="N1405" s="5"/>
      <c r="O1405" s="5"/>
    </row>
    <row r="1406" spans="1:15" ht="25.5">
      <c r="A1406" s="167"/>
      <c r="B1406" s="169"/>
      <c r="C1406" s="22"/>
      <c r="D1406" s="21" t="s">
        <v>23</v>
      </c>
      <c r="E1406" s="21" t="s">
        <v>24</v>
      </c>
      <c r="F1406" s="22" t="s">
        <v>121</v>
      </c>
      <c r="G1406" s="21" t="s">
        <v>57</v>
      </c>
      <c r="H1406" s="175"/>
      <c r="I1406" s="163"/>
      <c r="J1406" s="164" t="s">
        <v>140</v>
      </c>
      <c r="K1406" s="142"/>
      <c r="L1406" s="5"/>
      <c r="M1406" s="5"/>
      <c r="N1406" s="5"/>
      <c r="O1406" s="5"/>
    </row>
    <row r="1407" spans="1:15">
      <c r="A1407" s="23"/>
      <c r="B1407" s="24" t="s">
        <v>58</v>
      </c>
      <c r="C1407" s="25"/>
      <c r="D1407" s="25"/>
      <c r="E1407" s="25"/>
      <c r="F1407" s="25"/>
      <c r="G1407" s="25"/>
      <c r="H1407" s="25"/>
      <c r="I1407" s="26"/>
      <c r="J1407" s="165"/>
      <c r="K1407" s="142"/>
      <c r="L1407" s="5"/>
      <c r="M1407" s="5"/>
      <c r="N1407" s="5"/>
      <c r="O1407" s="5"/>
    </row>
    <row r="1408" spans="1:15">
      <c r="A1408" s="121" t="s">
        <v>137</v>
      </c>
      <c r="B1408" s="126" t="s">
        <v>46</v>
      </c>
      <c r="C1408" s="32" t="e">
        <f>#REF!</f>
        <v>#REF!</v>
      </c>
      <c r="D1408" s="31"/>
      <c r="E1408" s="32" t="e">
        <f>+#REF!</f>
        <v>#REF!</v>
      </c>
      <c r="F1408" s="32"/>
      <c r="G1408" s="32"/>
      <c r="H1408" s="55" t="e">
        <f>+#REF!</f>
        <v>#REF!</v>
      </c>
      <c r="I1408" s="32" t="e">
        <f>+#REF!</f>
        <v>#REF!</v>
      </c>
      <c r="J1408" s="30" t="e">
        <f t="shared" ref="J1408:J1409" si="759">+SUM(C1408:G1408)-(H1408+I1408)</f>
        <v>#REF!</v>
      </c>
      <c r="K1408" s="143" t="e">
        <f>J1408=#REF!</f>
        <v>#REF!</v>
      </c>
      <c r="L1408" s="5"/>
      <c r="M1408" s="5"/>
      <c r="N1408" s="5"/>
      <c r="O1408" s="5"/>
    </row>
    <row r="1409" spans="1:15">
      <c r="A1409" s="121" t="s">
        <v>137</v>
      </c>
      <c r="B1409" s="126" t="s">
        <v>30</v>
      </c>
      <c r="C1409" s="32" t="e">
        <f>#REF!</f>
        <v>#REF!</v>
      </c>
      <c r="D1409" s="31"/>
      <c r="E1409" s="32" t="e">
        <f>+#REF!</f>
        <v>#REF!</v>
      </c>
      <c r="F1409" s="32"/>
      <c r="G1409" s="32"/>
      <c r="H1409" s="55" t="e">
        <f>+#REF!</f>
        <v>#REF!</v>
      </c>
      <c r="I1409" s="32" t="e">
        <f>+#REF!</f>
        <v>#REF!</v>
      </c>
      <c r="J1409" s="100" t="e">
        <f t="shared" si="759"/>
        <v>#REF!</v>
      </c>
      <c r="K1409" s="143" t="e">
        <f>J1409=#REF!</f>
        <v>#REF!</v>
      </c>
      <c r="L1409" s="5"/>
      <c r="M1409" s="5"/>
      <c r="N1409" s="5"/>
      <c r="O1409" s="5"/>
    </row>
    <row r="1410" spans="1:15">
      <c r="A1410" s="121" t="s">
        <v>137</v>
      </c>
      <c r="B1410" s="127" t="s">
        <v>142</v>
      </c>
      <c r="C1410" s="32" t="e">
        <f>#REF!</f>
        <v>#REF!</v>
      </c>
      <c r="D1410" s="118"/>
      <c r="E1410" s="32">
        <v>30000</v>
      </c>
      <c r="F1410" s="51">
        <v>240000</v>
      </c>
      <c r="G1410" s="51"/>
      <c r="H1410" s="55" t="e">
        <f>+#REF!</f>
        <v>#REF!</v>
      </c>
      <c r="I1410" s="32" t="e">
        <f>+#REF!</f>
        <v>#REF!</v>
      </c>
      <c r="J1410" s="123" t="e">
        <f>+SUM(C1410:G1410)-(H1410+I1410)</f>
        <v>#REF!</v>
      </c>
      <c r="K1410" s="143" t="e">
        <f>J1410=#REF!</f>
        <v>#REF!</v>
      </c>
      <c r="L1410" s="5"/>
      <c r="M1410" s="5"/>
      <c r="N1410" s="5"/>
      <c r="O1410" s="5"/>
    </row>
    <row r="1411" spans="1:15">
      <c r="A1411" s="121" t="s">
        <v>137</v>
      </c>
      <c r="B1411" s="128" t="s">
        <v>83</v>
      </c>
      <c r="C1411" s="119" t="e">
        <f>#REF!</f>
        <v>#REF!</v>
      </c>
      <c r="D1411" s="122"/>
      <c r="E1411" s="119" t="e">
        <f>+#REF!</f>
        <v>#REF!</v>
      </c>
      <c r="F1411" s="136"/>
      <c r="G1411" s="136"/>
      <c r="H1411" s="154" t="e">
        <f>+#REF!</f>
        <v>#REF!</v>
      </c>
      <c r="I1411" s="119" t="e">
        <f>+#REF!</f>
        <v>#REF!</v>
      </c>
      <c r="J1411" s="120" t="e">
        <f>+SUM(C1411:G1411)-(H1411+I1411)</f>
        <v>#REF!</v>
      </c>
      <c r="K1411" s="143" t="e">
        <f>J1411=#REF!</f>
        <v>#REF!</v>
      </c>
      <c r="L1411" s="5"/>
      <c r="M1411" s="5"/>
      <c r="N1411" s="5"/>
      <c r="O1411" s="5"/>
    </row>
    <row r="1412" spans="1:15">
      <c r="A1412" s="121" t="s">
        <v>137</v>
      </c>
      <c r="B1412" s="128" t="s">
        <v>82</v>
      </c>
      <c r="C1412" s="119" t="e">
        <f>#REF!</f>
        <v>#REF!</v>
      </c>
      <c r="D1412" s="122"/>
      <c r="E1412" s="119" t="e">
        <f>+#REF!</f>
        <v>#REF!</v>
      </c>
      <c r="F1412" s="136"/>
      <c r="G1412" s="136"/>
      <c r="H1412" s="154" t="e">
        <f>+#REF!</f>
        <v>#REF!</v>
      </c>
      <c r="I1412" s="119" t="e">
        <f>+#REF!</f>
        <v>#REF!</v>
      </c>
      <c r="J1412" s="120" t="e">
        <f t="shared" ref="J1412:J1418" si="760">+SUM(C1412:G1412)-(H1412+I1412)</f>
        <v>#REF!</v>
      </c>
      <c r="K1412" s="143" t="e">
        <f>J1412=#REF!</f>
        <v>#REF!</v>
      </c>
      <c r="L1412" s="5"/>
      <c r="M1412" s="5"/>
      <c r="N1412" s="5"/>
      <c r="O1412" s="5"/>
    </row>
    <row r="1413" spans="1:15">
      <c r="A1413" s="121" t="s">
        <v>137</v>
      </c>
      <c r="B1413" s="126" t="s">
        <v>141</v>
      </c>
      <c r="C1413" s="32" t="e">
        <f>#REF!</f>
        <v>#REF!</v>
      </c>
      <c r="D1413" s="31"/>
      <c r="E1413" s="32" t="e">
        <f>+#REF!</f>
        <v>#REF!</v>
      </c>
      <c r="F1413" s="32"/>
      <c r="G1413" s="103"/>
      <c r="H1413" s="55" t="e">
        <f>+#REF!</f>
        <v>#REF!</v>
      </c>
      <c r="I1413" s="32" t="e">
        <f>+#REF!</f>
        <v>#REF!</v>
      </c>
      <c r="J1413" s="30" t="e">
        <f t="shared" si="760"/>
        <v>#REF!</v>
      </c>
      <c r="K1413" s="143" t="e">
        <f>J1413=#REF!</f>
        <v>#REF!</v>
      </c>
      <c r="L1413" s="5"/>
      <c r="M1413" s="5"/>
      <c r="N1413" s="5"/>
      <c r="O1413" s="5"/>
    </row>
    <row r="1414" spans="1:15">
      <c r="A1414" s="121" t="s">
        <v>137</v>
      </c>
      <c r="B1414" s="126" t="s">
        <v>29</v>
      </c>
      <c r="C1414" s="32" t="e">
        <f>#REF!</f>
        <v>#REF!</v>
      </c>
      <c r="D1414" s="31"/>
      <c r="E1414" s="32" t="e">
        <f>+#REF!</f>
        <v>#REF!</v>
      </c>
      <c r="F1414" s="32"/>
      <c r="G1414" s="103"/>
      <c r="H1414" s="55" t="e">
        <f>+#REF!</f>
        <v>#REF!</v>
      </c>
      <c r="I1414" s="32" t="e">
        <f>+#REF!</f>
        <v>#REF!</v>
      </c>
      <c r="J1414" s="30" t="e">
        <f t="shared" si="760"/>
        <v>#REF!</v>
      </c>
      <c r="K1414" s="143" t="e">
        <f>J1414=#REF!</f>
        <v>#REF!</v>
      </c>
      <c r="L1414" s="5"/>
      <c r="M1414" s="5"/>
      <c r="N1414" s="5"/>
      <c r="O1414" s="5"/>
    </row>
    <row r="1415" spans="1:15">
      <c r="A1415" s="121" t="s">
        <v>137</v>
      </c>
      <c r="B1415" s="126" t="s">
        <v>34</v>
      </c>
      <c r="C1415" s="32" t="e">
        <f>#REF!</f>
        <v>#REF!</v>
      </c>
      <c r="D1415" s="31"/>
      <c r="E1415" s="32">
        <v>15000</v>
      </c>
      <c r="F1415" s="32">
        <v>496625</v>
      </c>
      <c r="G1415" s="103"/>
      <c r="H1415" s="55" t="e">
        <f>+#REF!</f>
        <v>#REF!</v>
      </c>
      <c r="I1415" s="32" t="e">
        <f>+#REF!</f>
        <v>#REF!</v>
      </c>
      <c r="J1415" s="30" t="e">
        <f t="shared" si="760"/>
        <v>#REF!</v>
      </c>
      <c r="K1415" s="143" t="e">
        <f>J1415=#REF!</f>
        <v>#REF!</v>
      </c>
      <c r="L1415" s="5"/>
      <c r="M1415" s="5"/>
      <c r="N1415" s="5"/>
      <c r="O1415" s="5"/>
    </row>
    <row r="1416" spans="1:15">
      <c r="A1416" s="121" t="s">
        <v>137</v>
      </c>
      <c r="B1416" s="126" t="s">
        <v>92</v>
      </c>
      <c r="C1416" s="32" t="e">
        <f>#REF!</f>
        <v>#REF!</v>
      </c>
      <c r="D1416" s="31"/>
      <c r="E1416" s="32" t="e">
        <f>+#REF!</f>
        <v>#REF!</v>
      </c>
      <c r="F1416" s="32"/>
      <c r="G1416" s="103"/>
      <c r="H1416" s="55" t="e">
        <f>+#REF!</f>
        <v>#REF!</v>
      </c>
      <c r="I1416" s="32" t="e">
        <f>+#REF!</f>
        <v>#REF!</v>
      </c>
      <c r="J1416" s="30" t="e">
        <f t="shared" si="760"/>
        <v>#REF!</v>
      </c>
      <c r="K1416" s="143" t="e">
        <f>J1416=#REF!</f>
        <v>#REF!</v>
      </c>
      <c r="L1416" s="5"/>
      <c r="M1416" s="5"/>
      <c r="N1416" s="5"/>
      <c r="O1416" s="5"/>
    </row>
    <row r="1417" spans="1:15">
      <c r="A1417" s="121" t="s">
        <v>137</v>
      </c>
      <c r="B1417" s="126" t="s">
        <v>28</v>
      </c>
      <c r="C1417" s="32" t="e">
        <f>#REF!</f>
        <v>#REF!</v>
      </c>
      <c r="D1417" s="31"/>
      <c r="E1417" s="32" t="e">
        <f>+#REF!</f>
        <v>#REF!</v>
      </c>
      <c r="F1417" s="32"/>
      <c r="G1417" s="103"/>
      <c r="H1417" s="55" t="e">
        <f>+#REF!</f>
        <v>#REF!</v>
      </c>
      <c r="I1417" s="32" t="e">
        <f>+#REF!</f>
        <v>#REF!</v>
      </c>
      <c r="J1417" s="30" t="e">
        <f t="shared" ref="J1417" si="761">+SUM(C1417:G1417)-(H1417+I1417)</f>
        <v>#REF!</v>
      </c>
      <c r="K1417" s="143" t="e">
        <f>J1417=#REF!</f>
        <v>#REF!</v>
      </c>
      <c r="L1417" s="5"/>
      <c r="M1417" s="5"/>
      <c r="N1417" s="5"/>
      <c r="O1417" s="5"/>
    </row>
    <row r="1418" spans="1:15">
      <c r="A1418" s="121" t="s">
        <v>137</v>
      </c>
      <c r="B1418" s="127" t="s">
        <v>111</v>
      </c>
      <c r="C1418" s="32" t="e">
        <f>#REF!</f>
        <v>#REF!</v>
      </c>
      <c r="D1418" s="118"/>
      <c r="E1418" s="32" t="e">
        <f>+#REF!</f>
        <v>#REF!</v>
      </c>
      <c r="F1418" s="51"/>
      <c r="G1418" s="137"/>
      <c r="H1418" s="55" t="e">
        <f>+#REF!</f>
        <v>#REF!</v>
      </c>
      <c r="I1418" s="32" t="e">
        <f>+#REF!</f>
        <v>#REF!</v>
      </c>
      <c r="J1418" s="30" t="e">
        <f t="shared" si="760"/>
        <v>#REF!</v>
      </c>
      <c r="K1418" s="143" t="e">
        <f>J1418=#REF!</f>
        <v>#REF!</v>
      </c>
      <c r="L1418" s="5"/>
      <c r="M1418" s="5"/>
      <c r="N1418" s="5"/>
      <c r="O1418" s="5"/>
    </row>
    <row r="1419" spans="1:15">
      <c r="A1419" s="34" t="s">
        <v>59</v>
      </c>
      <c r="B1419" s="35"/>
      <c r="C1419" s="35"/>
      <c r="D1419" s="35"/>
      <c r="E1419" s="35"/>
      <c r="F1419" s="35"/>
      <c r="G1419" s="35"/>
      <c r="H1419" s="35"/>
      <c r="I1419" s="35"/>
      <c r="J1419" s="36"/>
      <c r="K1419" s="142"/>
      <c r="L1419" s="5"/>
      <c r="M1419" s="5"/>
      <c r="N1419" s="5"/>
      <c r="O1419" s="5"/>
    </row>
    <row r="1420" spans="1:15">
      <c r="A1420" s="121" t="s">
        <v>137</v>
      </c>
      <c r="B1420" s="37" t="s">
        <v>60</v>
      </c>
      <c r="C1420" s="38" t="e">
        <f>#REF!</f>
        <v>#REF!</v>
      </c>
      <c r="D1420" s="49">
        <v>4000000</v>
      </c>
      <c r="E1420" s="102"/>
      <c r="F1420" s="49"/>
      <c r="G1420" s="124">
        <v>15000</v>
      </c>
      <c r="H1420" s="51" t="e">
        <f>+#REF!</f>
        <v>#REF!</v>
      </c>
      <c r="I1420" s="125" t="e">
        <f>+#REF!</f>
        <v>#REF!</v>
      </c>
      <c r="J1420" s="30" t="e">
        <f>+SUM(C1420:G1420)-(H1420+I1420)</f>
        <v>#REF!</v>
      </c>
      <c r="K1420" s="143" t="e">
        <f>J1420=#REF!</f>
        <v>#REF!</v>
      </c>
      <c r="L1420" s="5"/>
      <c r="M1420" s="5"/>
      <c r="N1420" s="5"/>
      <c r="O1420" s="5"/>
    </row>
    <row r="1421" spans="1:15">
      <c r="A1421" s="43" t="s">
        <v>61</v>
      </c>
      <c r="B1421" s="24"/>
      <c r="C1421" s="35"/>
      <c r="D1421" s="24"/>
      <c r="E1421" s="24"/>
      <c r="F1421" s="24"/>
      <c r="G1421" s="24"/>
      <c r="H1421" s="24"/>
      <c r="I1421" s="24"/>
      <c r="J1421" s="36"/>
      <c r="K1421" s="142"/>
      <c r="L1421" s="5"/>
      <c r="M1421" s="5"/>
      <c r="N1421" s="5"/>
      <c r="O1421" s="5"/>
    </row>
    <row r="1422" spans="1:15">
      <c r="A1422" s="121" t="s">
        <v>137</v>
      </c>
      <c r="B1422" s="37" t="s">
        <v>62</v>
      </c>
      <c r="C1422" s="124" t="e">
        <f>#REF!</f>
        <v>#REF!</v>
      </c>
      <c r="D1422" s="131"/>
      <c r="E1422" s="49"/>
      <c r="F1422" s="49"/>
      <c r="G1422" s="49"/>
      <c r="H1422" s="51" t="e">
        <f>+#REF!</f>
        <v>#REF!</v>
      </c>
      <c r="I1422" s="53" t="e">
        <f>+#REF!</f>
        <v>#REF!</v>
      </c>
      <c r="J1422" s="30" t="e">
        <f>+SUM(C1422:G1422)-(H1422+I1422)</f>
        <v>#REF!</v>
      </c>
      <c r="K1422" s="143" t="e">
        <f>+J1422=#REF!</f>
        <v>#REF!</v>
      </c>
      <c r="L1422" s="5"/>
      <c r="M1422" s="5"/>
      <c r="N1422" s="5"/>
      <c r="O1422" s="5"/>
    </row>
    <row r="1423" spans="1:15">
      <c r="A1423" s="121" t="s">
        <v>137</v>
      </c>
      <c r="B1423" s="37" t="s">
        <v>63</v>
      </c>
      <c r="C1423" s="124" t="e">
        <f>#REF!</f>
        <v>#REF!</v>
      </c>
      <c r="D1423" s="49"/>
      <c r="E1423" s="48"/>
      <c r="F1423" s="48"/>
      <c r="G1423" s="48"/>
      <c r="H1423" s="32" t="e">
        <f>+#REF!</f>
        <v>#REF!</v>
      </c>
      <c r="I1423" s="50" t="e">
        <f>+#REF!</f>
        <v>#REF!</v>
      </c>
      <c r="J1423" s="30" t="e">
        <f>SUM(C1423:G1423)-(H1423+I1423)</f>
        <v>#REF!</v>
      </c>
      <c r="K1423" s="143" t="e">
        <f>+J1423=#REF!</f>
        <v>#REF!</v>
      </c>
    </row>
    <row r="1424" spans="1:15" ht="15.75">
      <c r="C1424" s="140" t="e">
        <f>SUM(C1408:C1423)</f>
        <v>#REF!</v>
      </c>
      <c r="I1424" s="139" t="e">
        <f>SUM(I1408:I1423)</f>
        <v>#REF!</v>
      </c>
      <c r="J1424" s="104" t="e">
        <f>+SUM(J1408:J1423)</f>
        <v>#REF!</v>
      </c>
      <c r="K1424" s="5" t="e">
        <f>J1424=#REF!</f>
        <v>#REF!</v>
      </c>
    </row>
    <row r="1425" spans="1:11" ht="16.5">
      <c r="A1425" s="14"/>
      <c r="B1425" s="15"/>
      <c r="C1425" s="152"/>
      <c r="D1425" s="152"/>
      <c r="E1425" s="151"/>
      <c r="F1425" s="152"/>
      <c r="G1425" s="152" t="e">
        <f>+#REF!-J1424</f>
        <v>#REF!</v>
      </c>
      <c r="H1425" s="152"/>
      <c r="I1425" s="152"/>
    </row>
    <row r="1426" spans="1:11">
      <c r="A1426" s="16" t="s">
        <v>51</v>
      </c>
      <c r="B1426" s="16"/>
      <c r="C1426" s="16"/>
      <c r="D1426" s="17"/>
      <c r="E1426" s="17"/>
      <c r="F1426" s="17"/>
      <c r="G1426" s="17"/>
      <c r="H1426" s="17"/>
      <c r="I1426" s="17"/>
    </row>
    <row r="1427" spans="1:11">
      <c r="A1427" s="18" t="s">
        <v>134</v>
      </c>
      <c r="B1427" s="18"/>
      <c r="C1427" s="18"/>
      <c r="D1427" s="18"/>
      <c r="E1427" s="18"/>
      <c r="F1427" s="18"/>
      <c r="G1427" s="18"/>
      <c r="H1427" s="18"/>
      <c r="I1427" s="18"/>
      <c r="J1427" s="17"/>
    </row>
    <row r="1428" spans="1:11">
      <c r="A1428" s="19"/>
      <c r="B1428" s="17"/>
      <c r="C1428" s="20"/>
      <c r="D1428" s="20"/>
      <c r="E1428" s="20"/>
      <c r="F1428" s="20"/>
      <c r="G1428" s="20"/>
      <c r="H1428" s="17"/>
      <c r="I1428" s="17"/>
      <c r="J1428" s="18"/>
    </row>
    <row r="1429" spans="1:11">
      <c r="A1429" s="166" t="s">
        <v>52</v>
      </c>
      <c r="B1429" s="168" t="s">
        <v>53</v>
      </c>
      <c r="C1429" s="170" t="s">
        <v>135</v>
      </c>
      <c r="D1429" s="171" t="s">
        <v>54</v>
      </c>
      <c r="E1429" s="172"/>
      <c r="F1429" s="172"/>
      <c r="G1429" s="173"/>
      <c r="H1429" s="174" t="s">
        <v>55</v>
      </c>
      <c r="I1429" s="162" t="s">
        <v>56</v>
      </c>
      <c r="J1429" s="17"/>
    </row>
    <row r="1430" spans="1:11" ht="25.5">
      <c r="A1430" s="167"/>
      <c r="B1430" s="169"/>
      <c r="C1430" s="22"/>
      <c r="D1430" s="21" t="s">
        <v>23</v>
      </c>
      <c r="E1430" s="21" t="s">
        <v>24</v>
      </c>
      <c r="F1430" s="22" t="s">
        <v>121</v>
      </c>
      <c r="G1430" s="21" t="s">
        <v>57</v>
      </c>
      <c r="H1430" s="175"/>
      <c r="I1430" s="163"/>
      <c r="J1430" s="164" t="s">
        <v>136</v>
      </c>
      <c r="K1430" s="142"/>
    </row>
    <row r="1431" spans="1:11">
      <c r="A1431" s="23"/>
      <c r="B1431" s="24" t="s">
        <v>58</v>
      </c>
      <c r="C1431" s="25"/>
      <c r="D1431" s="25"/>
      <c r="E1431" s="25"/>
      <c r="F1431" s="25"/>
      <c r="G1431" s="25"/>
      <c r="H1431" s="25"/>
      <c r="I1431" s="26"/>
      <c r="J1431" s="165"/>
      <c r="K1431" s="142"/>
    </row>
    <row r="1432" spans="1:11">
      <c r="A1432" s="121" t="s">
        <v>71</v>
      </c>
      <c r="B1432" s="126" t="s">
        <v>46</v>
      </c>
      <c r="C1432" s="32" t="e">
        <f>#REF!</f>
        <v>#REF!</v>
      </c>
      <c r="D1432" s="31"/>
      <c r="E1432" s="32">
        <v>970765</v>
      </c>
      <c r="F1432" s="32"/>
      <c r="G1432" s="32"/>
      <c r="H1432" s="55">
        <v>0</v>
      </c>
      <c r="I1432" s="32">
        <v>980165</v>
      </c>
      <c r="J1432" s="30" t="e">
        <f t="shared" ref="J1432:J1433" si="762">+SUM(C1432:G1432)-(H1432+I1432)</f>
        <v>#REF!</v>
      </c>
      <c r="K1432" s="143" t="e">
        <f>J1432=#REF!</f>
        <v>#REF!</v>
      </c>
    </row>
    <row r="1433" spans="1:11">
      <c r="A1433" s="121" t="s">
        <v>71</v>
      </c>
      <c r="B1433" s="126" t="s">
        <v>30</v>
      </c>
      <c r="C1433" s="32" t="e">
        <f>#REF!</f>
        <v>#REF!</v>
      </c>
      <c r="D1433" s="31"/>
      <c r="E1433" s="32">
        <v>58000</v>
      </c>
      <c r="F1433" s="32"/>
      <c r="G1433" s="32"/>
      <c r="H1433" s="32">
        <v>0</v>
      </c>
      <c r="I1433" s="32">
        <v>59500</v>
      </c>
      <c r="J1433" s="100" t="e">
        <f t="shared" si="762"/>
        <v>#REF!</v>
      </c>
      <c r="K1433" s="143" t="e">
        <f>J1433=#REF!</f>
        <v>#REF!</v>
      </c>
    </row>
    <row r="1434" spans="1:11">
      <c r="A1434" s="121" t="s">
        <v>71</v>
      </c>
      <c r="B1434" s="127" t="s">
        <v>29</v>
      </c>
      <c r="C1434" s="32" t="e">
        <f>#REF!</f>
        <v>#REF!</v>
      </c>
      <c r="D1434" s="118"/>
      <c r="E1434" s="51">
        <v>557150</v>
      </c>
      <c r="F1434" s="51"/>
      <c r="G1434" s="51"/>
      <c r="H1434" s="51">
        <v>0</v>
      </c>
      <c r="I1434" s="51">
        <v>556650</v>
      </c>
      <c r="J1434" s="123" t="e">
        <f>+SUM(C1434:G1434)-(H1434+I1434)</f>
        <v>#REF!</v>
      </c>
      <c r="K1434" s="143" t="e">
        <f>J1434=#REF!</f>
        <v>#REF!</v>
      </c>
    </row>
    <row r="1435" spans="1:11">
      <c r="A1435" s="121" t="s">
        <v>71</v>
      </c>
      <c r="B1435" s="128" t="s">
        <v>83</v>
      </c>
      <c r="C1435" s="119" t="e">
        <f>#REF!</f>
        <v>#REF!</v>
      </c>
      <c r="D1435" s="122"/>
      <c r="E1435" s="136"/>
      <c r="F1435" s="136"/>
      <c r="G1435" s="136"/>
      <c r="H1435" s="136">
        <v>0</v>
      </c>
      <c r="I1435" s="136">
        <v>0</v>
      </c>
      <c r="J1435" s="120" t="e">
        <f>+SUM(C1435:G1435)-(H1435+I1435)</f>
        <v>#REF!</v>
      </c>
      <c r="K1435" s="143" t="e">
        <f>J1435=#REF!</f>
        <v>#REF!</v>
      </c>
    </row>
    <row r="1436" spans="1:11">
      <c r="A1436" s="121" t="s">
        <v>71</v>
      </c>
      <c r="B1436" s="128" t="s">
        <v>82</v>
      </c>
      <c r="C1436" s="119" t="e">
        <f>#REF!</f>
        <v>#REF!</v>
      </c>
      <c r="D1436" s="122"/>
      <c r="E1436" s="136"/>
      <c r="F1436" s="136"/>
      <c r="G1436" s="136"/>
      <c r="H1436" s="136">
        <v>0</v>
      </c>
      <c r="I1436" s="136">
        <v>0</v>
      </c>
      <c r="J1436" s="120" t="e">
        <f t="shared" ref="J1436:J1441" si="763">+SUM(C1436:G1436)-(H1436+I1436)</f>
        <v>#REF!</v>
      </c>
      <c r="K1436" s="143" t="e">
        <f>J1436=#REF!</f>
        <v>#REF!</v>
      </c>
    </row>
    <row r="1437" spans="1:11">
      <c r="A1437" s="121" t="s">
        <v>71</v>
      </c>
      <c r="B1437" s="126" t="s">
        <v>34</v>
      </c>
      <c r="C1437" s="32" t="e">
        <f>#REF!</f>
        <v>#REF!</v>
      </c>
      <c r="D1437" s="31"/>
      <c r="E1437" s="32">
        <v>941000</v>
      </c>
      <c r="F1437" s="32"/>
      <c r="G1437" s="103"/>
      <c r="H1437" s="103">
        <v>0</v>
      </c>
      <c r="I1437" s="32">
        <v>1084725</v>
      </c>
      <c r="J1437" s="30" t="e">
        <f t="shared" si="763"/>
        <v>#REF!</v>
      </c>
      <c r="K1437" s="143" t="e">
        <f>J1437=#REF!</f>
        <v>#REF!</v>
      </c>
    </row>
    <row r="1438" spans="1:11">
      <c r="A1438" s="121" t="s">
        <v>71</v>
      </c>
      <c r="B1438" s="126" t="s">
        <v>92</v>
      </c>
      <c r="C1438" s="32" t="e">
        <f>#REF!</f>
        <v>#REF!</v>
      </c>
      <c r="D1438" s="31"/>
      <c r="E1438" s="32">
        <v>52000</v>
      </c>
      <c r="F1438" s="103"/>
      <c r="G1438" s="103"/>
      <c r="H1438" s="103">
        <v>0</v>
      </c>
      <c r="I1438" s="32">
        <v>67000</v>
      </c>
      <c r="J1438" s="30" t="e">
        <f t="shared" si="763"/>
        <v>#REF!</v>
      </c>
      <c r="K1438" s="143" t="e">
        <f>J1438=#REF!</f>
        <v>#REF!</v>
      </c>
    </row>
    <row r="1439" spans="1:11">
      <c r="A1439" s="121" t="s">
        <v>71</v>
      </c>
      <c r="B1439" s="126" t="s">
        <v>28</v>
      </c>
      <c r="C1439" s="32" t="e">
        <f>#REF!</f>
        <v>#REF!</v>
      </c>
      <c r="D1439" s="31"/>
      <c r="E1439" s="32">
        <v>515000</v>
      </c>
      <c r="F1439" s="103"/>
      <c r="G1439" s="103"/>
      <c r="H1439" s="103">
        <v>0</v>
      </c>
      <c r="I1439" s="32">
        <v>655500</v>
      </c>
      <c r="J1439" s="30" t="e">
        <f t="shared" si="763"/>
        <v>#REF!</v>
      </c>
      <c r="K1439" s="143" t="e">
        <f>J1439=#REF!</f>
        <v>#REF!</v>
      </c>
    </row>
    <row r="1440" spans="1:11">
      <c r="A1440" s="121" t="s">
        <v>71</v>
      </c>
      <c r="B1440" s="126" t="s">
        <v>31</v>
      </c>
      <c r="C1440" s="32" t="e">
        <f>#REF!</f>
        <v>#REF!</v>
      </c>
      <c r="D1440" s="31"/>
      <c r="E1440" s="32">
        <v>10000</v>
      </c>
      <c r="F1440" s="103"/>
      <c r="G1440" s="103"/>
      <c r="H1440" s="32">
        <v>500</v>
      </c>
      <c r="I1440" s="32">
        <v>15300</v>
      </c>
      <c r="J1440" s="30" t="e">
        <f t="shared" si="763"/>
        <v>#REF!</v>
      </c>
      <c r="K1440" s="143" t="e">
        <f>J1440=#REF!</f>
        <v>#REF!</v>
      </c>
    </row>
    <row r="1441" spans="1:15">
      <c r="A1441" s="121" t="s">
        <v>71</v>
      </c>
      <c r="B1441" s="127" t="s">
        <v>111</v>
      </c>
      <c r="C1441" s="32" t="e">
        <f>#REF!</f>
        <v>#REF!</v>
      </c>
      <c r="D1441" s="118"/>
      <c r="E1441" s="51">
        <v>20000</v>
      </c>
      <c r="F1441" s="51"/>
      <c r="G1441" s="137"/>
      <c r="H1441" s="51">
        <v>0</v>
      </c>
      <c r="I1441" s="51">
        <v>28000</v>
      </c>
      <c r="J1441" s="30" t="e">
        <f t="shared" si="763"/>
        <v>#REF!</v>
      </c>
      <c r="K1441" s="143" t="e">
        <f>J1441=#REF!</f>
        <v>#REF!</v>
      </c>
    </row>
    <row r="1442" spans="1:15">
      <c r="A1442" s="34" t="s">
        <v>59</v>
      </c>
      <c r="B1442" s="35"/>
      <c r="C1442" s="35"/>
      <c r="D1442" s="35"/>
      <c r="E1442" s="35"/>
      <c r="F1442" s="35"/>
      <c r="G1442" s="35"/>
      <c r="H1442" s="35"/>
      <c r="I1442" s="35"/>
      <c r="J1442" s="36"/>
      <c r="K1442" s="142"/>
    </row>
    <row r="1443" spans="1:15">
      <c r="A1443" s="121" t="s">
        <v>71</v>
      </c>
      <c r="B1443" s="37" t="s">
        <v>60</v>
      </c>
      <c r="C1443" s="38" t="e">
        <f>#REF!</f>
        <v>#REF!</v>
      </c>
      <c r="D1443" s="49">
        <v>6000500</v>
      </c>
      <c r="E1443" s="102"/>
      <c r="F1443" s="49"/>
      <c r="G1443" s="138"/>
      <c r="H1443" s="51">
        <v>3123915</v>
      </c>
      <c r="I1443" s="125">
        <v>3367697</v>
      </c>
      <c r="J1443" s="30" t="e">
        <f>+SUM(C1443:G1443)-(H1443+I1443)</f>
        <v>#REF!</v>
      </c>
      <c r="K1443" s="143" t="e">
        <f>J1443=#REF!</f>
        <v>#REF!</v>
      </c>
    </row>
    <row r="1444" spans="1:15">
      <c r="A1444" s="43" t="s">
        <v>61</v>
      </c>
      <c r="B1444" s="24"/>
      <c r="C1444" s="35"/>
      <c r="D1444" s="24"/>
      <c r="E1444" s="24"/>
      <c r="F1444" s="24"/>
      <c r="G1444" s="24"/>
      <c r="H1444" s="24"/>
      <c r="I1444" s="24"/>
      <c r="J1444" s="36"/>
      <c r="K1444" s="142"/>
    </row>
    <row r="1445" spans="1:15">
      <c r="A1445" s="121" t="s">
        <v>71</v>
      </c>
      <c r="B1445" s="37" t="s">
        <v>62</v>
      </c>
      <c r="C1445" s="124" t="e">
        <f>#REF!</f>
        <v>#REF!</v>
      </c>
      <c r="D1445" s="131"/>
      <c r="E1445" s="49"/>
      <c r="F1445" s="49"/>
      <c r="G1445" s="49"/>
      <c r="H1445" s="51">
        <v>2000000</v>
      </c>
      <c r="I1445" s="53">
        <v>271244</v>
      </c>
      <c r="J1445" s="30" t="e">
        <f>+SUM(C1445:G1445)-(H1445+I1445)</f>
        <v>#REF!</v>
      </c>
      <c r="K1445" s="143" t="e">
        <f>+J1445=#REF!</f>
        <v>#REF!</v>
      </c>
    </row>
    <row r="1446" spans="1:15">
      <c r="A1446" s="121" t="s">
        <v>71</v>
      </c>
      <c r="B1446" s="37" t="s">
        <v>63</v>
      </c>
      <c r="C1446" s="124" t="e">
        <f>#REF!</f>
        <v>#REF!</v>
      </c>
      <c r="D1446" s="49">
        <v>31201251</v>
      </c>
      <c r="E1446" s="48"/>
      <c r="F1446" s="48"/>
      <c r="G1446" s="48"/>
      <c r="H1446" s="32">
        <v>4000000</v>
      </c>
      <c r="I1446" s="50">
        <v>6204544</v>
      </c>
      <c r="J1446" s="30" t="e">
        <f>SUM(C1446:G1446)-(H1446+I1446)</f>
        <v>#REF!</v>
      </c>
      <c r="K1446" s="143" t="e">
        <f>+J1446=#REF!</f>
        <v>#REF!</v>
      </c>
    </row>
    <row r="1447" spans="1:15" ht="15.75">
      <c r="C1447" s="140" t="e">
        <f>SUM(C1432:C1446)</f>
        <v>#REF!</v>
      </c>
      <c r="I1447" s="139">
        <f>SUM(I1432:I1446)</f>
        <v>13290325</v>
      </c>
      <c r="J1447" s="104" t="e">
        <f>+SUM(J1432:J1446)</f>
        <v>#REF!</v>
      </c>
      <c r="K1447" s="5" t="e">
        <f>J1447=#REF!</f>
        <v>#REF!</v>
      </c>
    </row>
    <row r="1448" spans="1:15" ht="16.5">
      <c r="A1448" s="14"/>
      <c r="B1448" s="15"/>
      <c r="C1448" s="152"/>
      <c r="D1448" s="152"/>
      <c r="E1448" s="151"/>
      <c r="F1448" s="152"/>
      <c r="G1448" s="152" t="e">
        <f>+#REF!-J1447</f>
        <v>#REF!</v>
      </c>
      <c r="H1448" s="152"/>
      <c r="I1448" s="152"/>
    </row>
    <row r="1449" spans="1:15" ht="16.5">
      <c r="A1449" s="14"/>
      <c r="B1449" s="15"/>
      <c r="C1449" s="12"/>
      <c r="D1449" s="12"/>
      <c r="E1449" s="13"/>
      <c r="F1449" s="12"/>
      <c r="G1449" s="12"/>
      <c r="H1449" s="12"/>
      <c r="I1449" s="12"/>
    </row>
    <row r="1450" spans="1:15">
      <c r="A1450" s="16" t="s">
        <v>51</v>
      </c>
      <c r="B1450" s="16"/>
      <c r="C1450" s="16"/>
      <c r="D1450" s="17"/>
      <c r="E1450" s="17"/>
      <c r="F1450" s="17"/>
      <c r="G1450" s="17"/>
      <c r="H1450" s="17"/>
      <c r="I1450" s="17"/>
    </row>
    <row r="1451" spans="1:15">
      <c r="A1451" s="18" t="s">
        <v>130</v>
      </c>
      <c r="B1451" s="18"/>
      <c r="C1451" s="18"/>
      <c r="D1451" s="18"/>
      <c r="E1451" s="18"/>
      <c r="F1451" s="18"/>
      <c r="G1451" s="18"/>
      <c r="H1451" s="18"/>
      <c r="I1451" s="18"/>
      <c r="J1451" s="17"/>
    </row>
    <row r="1452" spans="1:15">
      <c r="A1452" s="19"/>
      <c r="B1452" s="17"/>
      <c r="C1452" s="20"/>
      <c r="D1452" s="20"/>
      <c r="E1452" s="20"/>
      <c r="F1452" s="20"/>
      <c r="G1452" s="20"/>
      <c r="H1452" s="17"/>
      <c r="I1452" s="17"/>
      <c r="J1452" s="18"/>
    </row>
    <row r="1453" spans="1:15">
      <c r="A1453" s="166" t="s">
        <v>52</v>
      </c>
      <c r="B1453" s="168" t="s">
        <v>53</v>
      </c>
      <c r="C1453" s="170" t="s">
        <v>132</v>
      </c>
      <c r="D1453" s="171" t="s">
        <v>54</v>
      </c>
      <c r="E1453" s="172"/>
      <c r="F1453" s="172"/>
      <c r="G1453" s="173"/>
      <c r="H1453" s="174" t="s">
        <v>55</v>
      </c>
      <c r="I1453" s="162" t="s">
        <v>56</v>
      </c>
      <c r="J1453" s="17"/>
    </row>
    <row r="1454" spans="1:15" ht="25.5">
      <c r="A1454" s="167"/>
      <c r="B1454" s="169"/>
      <c r="C1454" s="22"/>
      <c r="D1454" s="21" t="s">
        <v>23</v>
      </c>
      <c r="E1454" s="21" t="s">
        <v>24</v>
      </c>
      <c r="F1454" s="22" t="s">
        <v>121</v>
      </c>
      <c r="G1454" s="21" t="s">
        <v>57</v>
      </c>
      <c r="H1454" s="175"/>
      <c r="I1454" s="163"/>
      <c r="J1454" s="164" t="s">
        <v>131</v>
      </c>
      <c r="K1454" s="142"/>
    </row>
    <row r="1455" spans="1:15">
      <c r="A1455" s="23"/>
      <c r="B1455" s="24" t="s">
        <v>58</v>
      </c>
      <c r="C1455" s="25"/>
      <c r="D1455" s="25"/>
      <c r="E1455" s="25"/>
      <c r="F1455" s="25"/>
      <c r="G1455" s="25"/>
      <c r="H1455" s="25"/>
      <c r="I1455" s="26"/>
      <c r="J1455" s="165"/>
      <c r="K1455" s="142"/>
      <c r="L1455" s="5"/>
      <c r="M1455" s="5"/>
      <c r="N1455" s="5"/>
      <c r="O1455" s="5"/>
    </row>
    <row r="1456" spans="1:15">
      <c r="A1456" s="121" t="s">
        <v>133</v>
      </c>
      <c r="B1456" s="126" t="s">
        <v>75</v>
      </c>
      <c r="C1456" s="32" t="e">
        <f>+#REF!</f>
        <v>#REF!</v>
      </c>
      <c r="D1456" s="31"/>
      <c r="E1456" s="32">
        <v>114000</v>
      </c>
      <c r="F1456" s="32"/>
      <c r="G1456" s="32"/>
      <c r="H1456" s="55">
        <v>11050</v>
      </c>
      <c r="I1456" s="32">
        <v>112000</v>
      </c>
      <c r="J1456" s="30" t="e">
        <f>+SUM(C1456:G1456)-(H1456+I1456)</f>
        <v>#REF!</v>
      </c>
      <c r="K1456" s="143" t="e">
        <f>J1456=#REF!</f>
        <v>#REF!</v>
      </c>
      <c r="L1456" s="5"/>
      <c r="M1456" s="5"/>
      <c r="N1456" s="5"/>
      <c r="O1456" s="5"/>
    </row>
    <row r="1457" spans="1:15">
      <c r="A1457" s="121" t="s">
        <v>133</v>
      </c>
      <c r="B1457" s="126" t="s">
        <v>46</v>
      </c>
      <c r="C1457" s="32" t="e">
        <f t="shared" ref="C1457:C1467" si="764">+C1434</f>
        <v>#REF!</v>
      </c>
      <c r="D1457" s="31"/>
      <c r="E1457" s="32">
        <v>87350</v>
      </c>
      <c r="F1457" s="32">
        <f>60000+62000</f>
        <v>122000</v>
      </c>
      <c r="G1457" s="32"/>
      <c r="H1457" s="55">
        <v>161395</v>
      </c>
      <c r="I1457" s="32">
        <v>281200</v>
      </c>
      <c r="J1457" s="30" t="e">
        <f t="shared" ref="J1457:J1458" si="765">+SUM(C1457:G1457)-(H1457+I1457)</f>
        <v>#REF!</v>
      </c>
      <c r="K1457" s="143" t="e">
        <f t="shared" ref="K1457:K1467" si="766">J1457=I1434</f>
        <v>#REF!</v>
      </c>
      <c r="L1457" s="5"/>
      <c r="M1457" s="5"/>
      <c r="N1457" s="5"/>
      <c r="O1457" s="5"/>
    </row>
    <row r="1458" spans="1:15">
      <c r="A1458" s="121" t="s">
        <v>133</v>
      </c>
      <c r="B1458" s="126" t="s">
        <v>30</v>
      </c>
      <c r="C1458" s="32" t="e">
        <f t="shared" si="764"/>
        <v>#REF!</v>
      </c>
      <c r="D1458" s="31"/>
      <c r="E1458" s="32">
        <v>371500</v>
      </c>
      <c r="F1458" s="32"/>
      <c r="G1458" s="32"/>
      <c r="H1458" s="32">
        <f>62000+81500+137000</f>
        <v>280500</v>
      </c>
      <c r="I1458" s="32">
        <v>177000</v>
      </c>
      <c r="J1458" s="100" t="e">
        <f t="shared" si="765"/>
        <v>#REF!</v>
      </c>
      <c r="K1458" s="143" t="e">
        <f t="shared" si="766"/>
        <v>#REF!</v>
      </c>
      <c r="L1458" s="5"/>
      <c r="M1458" s="5"/>
      <c r="N1458" s="5"/>
      <c r="O1458" s="5"/>
    </row>
    <row r="1459" spans="1:15">
      <c r="A1459" s="121" t="s">
        <v>133</v>
      </c>
      <c r="B1459" s="126" t="s">
        <v>76</v>
      </c>
      <c r="C1459" s="32" t="e">
        <f t="shared" si="764"/>
        <v>#REF!</v>
      </c>
      <c r="D1459" s="103"/>
      <c r="E1459" s="32">
        <v>35560</v>
      </c>
      <c r="F1459" s="32">
        <f>10000+81500</f>
        <v>91500</v>
      </c>
      <c r="G1459" s="32"/>
      <c r="H1459" s="32">
        <v>35000</v>
      </c>
      <c r="I1459" s="32">
        <v>159750</v>
      </c>
      <c r="J1459" s="100" t="e">
        <f>+SUM(C1459:G1459)-(H1459+I1459)</f>
        <v>#REF!</v>
      </c>
      <c r="K1459" s="143" t="e">
        <f t="shared" si="766"/>
        <v>#REF!</v>
      </c>
      <c r="L1459" s="5"/>
      <c r="M1459" s="5"/>
      <c r="N1459" s="5"/>
      <c r="O1459" s="5"/>
    </row>
    <row r="1460" spans="1:15">
      <c r="A1460" s="121" t="s">
        <v>133</v>
      </c>
      <c r="B1460" s="127" t="s">
        <v>29</v>
      </c>
      <c r="C1460" s="32" t="e">
        <f t="shared" si="764"/>
        <v>#REF!</v>
      </c>
      <c r="D1460" s="118"/>
      <c r="E1460" s="51">
        <v>372085</v>
      </c>
      <c r="F1460" s="51"/>
      <c r="G1460" s="51"/>
      <c r="H1460" s="51"/>
      <c r="I1460" s="51">
        <v>336400</v>
      </c>
      <c r="J1460" s="123" t="e">
        <f>+SUM(C1460:G1460)-(H1460+I1460)</f>
        <v>#REF!</v>
      </c>
      <c r="K1460" s="143" t="e">
        <f t="shared" si="766"/>
        <v>#REF!</v>
      </c>
      <c r="L1460" s="5"/>
      <c r="M1460" s="5"/>
      <c r="N1460" s="5"/>
      <c r="O1460" s="5"/>
    </row>
    <row r="1461" spans="1:15">
      <c r="A1461" s="121" t="s">
        <v>133</v>
      </c>
      <c r="B1461" s="128" t="s">
        <v>83</v>
      </c>
      <c r="C1461" s="119" t="e">
        <f t="shared" si="764"/>
        <v>#REF!</v>
      </c>
      <c r="D1461" s="122"/>
      <c r="E1461" s="136"/>
      <c r="F1461" s="136"/>
      <c r="G1461" s="136"/>
      <c r="H1461" s="136"/>
      <c r="I1461" s="136"/>
      <c r="J1461" s="120" t="e">
        <f>+SUM(C1461:G1461)-(H1461+I1461)</f>
        <v>#REF!</v>
      </c>
      <c r="K1461" s="143" t="e">
        <f t="shared" si="766"/>
        <v>#REF!</v>
      </c>
      <c r="L1461" s="5"/>
      <c r="M1461" s="5"/>
      <c r="N1461" s="5"/>
      <c r="O1461" s="5"/>
    </row>
    <row r="1462" spans="1:15">
      <c r="A1462" s="121" t="s">
        <v>133</v>
      </c>
      <c r="B1462" s="128" t="s">
        <v>82</v>
      </c>
      <c r="C1462" s="119" t="e">
        <f t="shared" si="764"/>
        <v>#REF!</v>
      </c>
      <c r="D1462" s="122"/>
      <c r="E1462" s="136"/>
      <c r="F1462" s="136"/>
      <c r="G1462" s="136"/>
      <c r="H1462" s="136"/>
      <c r="I1462" s="136"/>
      <c r="J1462" s="120" t="e">
        <f t="shared" ref="J1462:J1467" si="767">+SUM(C1462:G1462)-(H1462+I1462)</f>
        <v>#REF!</v>
      </c>
      <c r="K1462" s="143" t="e">
        <f t="shared" si="766"/>
        <v>#REF!</v>
      </c>
      <c r="L1462" s="5"/>
      <c r="M1462" s="5"/>
      <c r="N1462" s="5"/>
      <c r="O1462" s="5"/>
    </row>
    <row r="1463" spans="1:15">
      <c r="A1463" s="121" t="s">
        <v>133</v>
      </c>
      <c r="B1463" s="126" t="s">
        <v>34</v>
      </c>
      <c r="C1463" s="32" t="e">
        <f t="shared" si="764"/>
        <v>#REF!</v>
      </c>
      <c r="D1463" s="31"/>
      <c r="E1463" s="32">
        <v>400000</v>
      </c>
      <c r="F1463" s="32">
        <v>137000</v>
      </c>
      <c r="G1463" s="103"/>
      <c r="H1463" s="103"/>
      <c r="I1463" s="32">
        <v>563500</v>
      </c>
      <c r="J1463" s="30" t="e">
        <f t="shared" si="767"/>
        <v>#REF!</v>
      </c>
      <c r="K1463" s="143" t="e">
        <f t="shared" si="766"/>
        <v>#REF!</v>
      </c>
      <c r="L1463" s="5"/>
      <c r="M1463" s="5"/>
      <c r="N1463" s="5"/>
      <c r="O1463" s="5"/>
    </row>
    <row r="1464" spans="1:15">
      <c r="A1464" s="121" t="s">
        <v>133</v>
      </c>
      <c r="B1464" s="126" t="s">
        <v>92</v>
      </c>
      <c r="C1464" s="32" t="e">
        <f t="shared" si="764"/>
        <v>#REF!</v>
      </c>
      <c r="D1464" s="31"/>
      <c r="E1464" s="32">
        <v>35000</v>
      </c>
      <c r="F1464" s="103"/>
      <c r="G1464" s="103"/>
      <c r="H1464" s="103"/>
      <c r="I1464" s="32">
        <v>23500</v>
      </c>
      <c r="J1464" s="30" t="e">
        <f t="shared" si="767"/>
        <v>#REF!</v>
      </c>
      <c r="K1464" s="143" t="e">
        <f t="shared" si="766"/>
        <v>#REF!</v>
      </c>
      <c r="L1464" s="5"/>
      <c r="M1464" s="5"/>
      <c r="N1464" s="5"/>
      <c r="O1464" s="5"/>
    </row>
    <row r="1465" spans="1:15">
      <c r="A1465" s="121" t="s">
        <v>133</v>
      </c>
      <c r="B1465" s="126" t="s">
        <v>28</v>
      </c>
      <c r="C1465" s="32">
        <f t="shared" si="764"/>
        <v>0</v>
      </c>
      <c r="D1465" s="31"/>
      <c r="E1465" s="32">
        <v>454000</v>
      </c>
      <c r="F1465" s="103"/>
      <c r="G1465" s="103"/>
      <c r="H1465" s="103"/>
      <c r="I1465" s="32">
        <v>329100</v>
      </c>
      <c r="J1465" s="30">
        <f t="shared" si="767"/>
        <v>124900</v>
      </c>
      <c r="K1465" s="143" t="b">
        <f t="shared" si="766"/>
        <v>0</v>
      </c>
      <c r="L1465" s="5"/>
      <c r="M1465" s="5"/>
      <c r="N1465" s="5"/>
      <c r="O1465" s="5"/>
    </row>
    <row r="1466" spans="1:15">
      <c r="A1466" s="121" t="s">
        <v>133</v>
      </c>
      <c r="B1466" s="126" t="s">
        <v>31</v>
      </c>
      <c r="C1466" s="32" t="e">
        <f t="shared" si="764"/>
        <v>#REF!</v>
      </c>
      <c r="D1466" s="31"/>
      <c r="E1466" s="32"/>
      <c r="F1466" s="103"/>
      <c r="G1466" s="103"/>
      <c r="H1466" s="32">
        <v>20000</v>
      </c>
      <c r="I1466" s="32">
        <v>5000</v>
      </c>
      <c r="J1466" s="30" t="e">
        <f t="shared" si="767"/>
        <v>#REF!</v>
      </c>
      <c r="K1466" s="143" t="e">
        <f t="shared" si="766"/>
        <v>#REF!</v>
      </c>
      <c r="L1466" s="5"/>
      <c r="M1466" s="5"/>
      <c r="N1466" s="5"/>
      <c r="O1466" s="5"/>
    </row>
    <row r="1467" spans="1:15">
      <c r="A1467" s="121" t="s">
        <v>133</v>
      </c>
      <c r="B1467" s="127" t="s">
        <v>111</v>
      </c>
      <c r="C1467" s="32">
        <f t="shared" si="764"/>
        <v>0</v>
      </c>
      <c r="D1467" s="118"/>
      <c r="E1467" s="51">
        <v>231000</v>
      </c>
      <c r="F1467" s="51"/>
      <c r="G1467" s="137"/>
      <c r="H1467" s="51">
        <v>90000</v>
      </c>
      <c r="I1467" s="51">
        <v>180000</v>
      </c>
      <c r="J1467" s="30">
        <f t="shared" si="767"/>
        <v>-39000</v>
      </c>
      <c r="K1467" s="143" t="b">
        <f t="shared" si="766"/>
        <v>0</v>
      </c>
      <c r="L1467" s="5"/>
      <c r="M1467" s="5"/>
      <c r="N1467" s="5"/>
      <c r="O1467" s="5"/>
    </row>
    <row r="1468" spans="1:15">
      <c r="A1468" s="34" t="s">
        <v>59</v>
      </c>
      <c r="B1468" s="35"/>
      <c r="C1468" s="35"/>
      <c r="D1468" s="35"/>
      <c r="E1468" s="35"/>
      <c r="F1468" s="35"/>
      <c r="G1468" s="35"/>
      <c r="H1468" s="35"/>
      <c r="I1468" s="35"/>
      <c r="J1468" s="36"/>
      <c r="K1468" s="142"/>
      <c r="L1468" s="5"/>
      <c r="M1468" s="5"/>
      <c r="N1468" s="5"/>
      <c r="O1468" s="5"/>
    </row>
    <row r="1469" spans="1:15">
      <c r="A1469" s="121" t="s">
        <v>133</v>
      </c>
      <c r="B1469" s="37" t="s">
        <v>60</v>
      </c>
      <c r="C1469" s="38" t="e">
        <f>+C1433</f>
        <v>#REF!</v>
      </c>
      <c r="D1469" s="49">
        <v>5000000</v>
      </c>
      <c r="E1469" s="102"/>
      <c r="F1469" s="49">
        <v>217445</v>
      </c>
      <c r="G1469" s="138"/>
      <c r="H1469" s="130">
        <v>2070495</v>
      </c>
      <c r="I1469" s="125">
        <v>3286349</v>
      </c>
      <c r="J1469" s="30" t="e">
        <f>+SUM(C1469:G1469)-(H1469+I1469)</f>
        <v>#REF!</v>
      </c>
      <c r="K1469" s="143" t="e">
        <f>J1469=I1433</f>
        <v>#REF!</v>
      </c>
      <c r="L1469" s="5"/>
      <c r="M1469" s="5"/>
      <c r="N1469" s="5"/>
      <c r="O1469" s="5"/>
    </row>
    <row r="1470" spans="1:15">
      <c r="A1470" s="43" t="s">
        <v>61</v>
      </c>
      <c r="B1470" s="24"/>
      <c r="C1470" s="35"/>
      <c r="D1470" s="24"/>
      <c r="E1470" s="24"/>
      <c r="F1470" s="24"/>
      <c r="G1470" s="24"/>
      <c r="H1470" s="24"/>
      <c r="I1470" s="24"/>
      <c r="J1470" s="36"/>
      <c r="K1470" s="142"/>
      <c r="L1470" s="5"/>
      <c r="M1470" s="5"/>
      <c r="N1470" s="5"/>
      <c r="O1470" s="5"/>
    </row>
    <row r="1471" spans="1:15">
      <c r="A1471" s="121" t="s">
        <v>133</v>
      </c>
      <c r="B1471" s="37" t="s">
        <v>62</v>
      </c>
      <c r="C1471" s="124" t="e">
        <f>+#REF!</f>
        <v>#REF!</v>
      </c>
      <c r="D1471" s="131">
        <v>7900099</v>
      </c>
      <c r="E1471" s="49"/>
      <c r="F1471" s="49"/>
      <c r="G1471" s="49"/>
      <c r="H1471" s="51">
        <v>3000000</v>
      </c>
      <c r="I1471" s="53">
        <v>379529</v>
      </c>
      <c r="J1471" s="30" t="e">
        <f>+SUM(C1471:G1471)-(H1471+I1471)</f>
        <v>#REF!</v>
      </c>
      <c r="K1471" s="143" t="e">
        <f>+J1471=#REF!</f>
        <v>#REF!</v>
      </c>
      <c r="L1471" s="5"/>
      <c r="M1471" s="5"/>
      <c r="N1471" s="5"/>
      <c r="O1471" s="5"/>
    </row>
    <row r="1472" spans="1:15">
      <c r="A1472" s="121" t="s">
        <v>133</v>
      </c>
      <c r="B1472" s="37" t="s">
        <v>63</v>
      </c>
      <c r="C1472" s="124" t="e">
        <f>+C1432</f>
        <v>#REF!</v>
      </c>
      <c r="D1472" s="49"/>
      <c r="E1472" s="48"/>
      <c r="F1472" s="48"/>
      <c r="G1472" s="48"/>
      <c r="H1472" s="32">
        <v>2000000</v>
      </c>
      <c r="I1472" s="50">
        <v>5392233</v>
      </c>
      <c r="J1472" s="30" t="e">
        <f>SUM(C1472:G1472)-(H1472+I1472)</f>
        <v>#REF!</v>
      </c>
      <c r="K1472" s="143" t="e">
        <f>+J1472=I1432</f>
        <v>#REF!</v>
      </c>
      <c r="L1472" s="5"/>
      <c r="M1472" s="5"/>
      <c r="N1472" s="5"/>
      <c r="O1472" s="5"/>
    </row>
    <row r="1473" spans="1:15" ht="15.75">
      <c r="C1473" s="140" t="e">
        <f>SUM(C1456:C1472)</f>
        <v>#REF!</v>
      </c>
      <c r="I1473" s="139">
        <f>SUM(I1456:I1472)</f>
        <v>11225561</v>
      </c>
      <c r="J1473" s="104" t="e">
        <f>+SUM(J1456:J1472)</f>
        <v>#REF!</v>
      </c>
      <c r="K1473" s="5" t="e">
        <f>J1473=I1445</f>
        <v>#REF!</v>
      </c>
      <c r="L1473" s="5"/>
      <c r="M1473" s="5"/>
      <c r="N1473" s="5"/>
      <c r="O1473" s="5"/>
    </row>
    <row r="1474" spans="1:15" ht="16.5">
      <c r="A1474" s="14"/>
      <c r="B1474" s="15"/>
      <c r="C1474" s="12"/>
      <c r="D1474" s="12"/>
      <c r="E1474" s="13"/>
      <c r="F1474" s="12"/>
      <c r="G1474" s="12"/>
      <c r="H1474" s="12"/>
      <c r="I1474" s="12"/>
      <c r="L1474" s="5"/>
      <c r="M1474" s="5"/>
      <c r="N1474" s="5"/>
      <c r="O1474" s="5"/>
    </row>
    <row r="1475" spans="1:15">
      <c r="A1475" s="16" t="s">
        <v>51</v>
      </c>
      <c r="B1475" s="16"/>
      <c r="C1475" s="16"/>
      <c r="D1475" s="17"/>
      <c r="E1475" s="17"/>
      <c r="F1475" s="17"/>
      <c r="G1475" s="17"/>
      <c r="H1475" s="17"/>
      <c r="I1475" s="17"/>
      <c r="L1475" s="5"/>
      <c r="M1475" s="5"/>
      <c r="N1475" s="5"/>
      <c r="O1475" s="5"/>
    </row>
    <row r="1476" spans="1:15">
      <c r="A1476" s="18" t="s">
        <v>126</v>
      </c>
      <c r="B1476" s="18"/>
      <c r="C1476" s="18"/>
      <c r="D1476" s="18"/>
      <c r="E1476" s="18"/>
      <c r="F1476" s="18"/>
      <c r="G1476" s="18"/>
      <c r="H1476" s="18"/>
      <c r="I1476" s="18"/>
      <c r="J1476" s="17"/>
      <c r="L1476" s="5"/>
      <c r="M1476" s="5"/>
      <c r="N1476" s="5"/>
      <c r="O1476" s="5"/>
    </row>
    <row r="1477" spans="1:15">
      <c r="A1477" s="19"/>
      <c r="B1477" s="17"/>
      <c r="C1477" s="20"/>
      <c r="D1477" s="20"/>
      <c r="E1477" s="20"/>
      <c r="F1477" s="20"/>
      <c r="G1477" s="20"/>
      <c r="H1477" s="17"/>
      <c r="I1477" s="17"/>
      <c r="J1477" s="18"/>
      <c r="L1477" s="5"/>
      <c r="M1477" s="5"/>
      <c r="N1477" s="5"/>
      <c r="O1477" s="5"/>
    </row>
    <row r="1478" spans="1:15">
      <c r="A1478" s="166" t="s">
        <v>52</v>
      </c>
      <c r="B1478" s="168" t="s">
        <v>53</v>
      </c>
      <c r="C1478" s="170" t="s">
        <v>127</v>
      </c>
      <c r="D1478" s="171" t="s">
        <v>54</v>
      </c>
      <c r="E1478" s="172"/>
      <c r="F1478" s="172"/>
      <c r="G1478" s="173"/>
      <c r="H1478" s="174" t="s">
        <v>55</v>
      </c>
      <c r="I1478" s="162" t="s">
        <v>56</v>
      </c>
      <c r="J1478" s="17"/>
      <c r="L1478" s="5"/>
      <c r="M1478" s="5"/>
      <c r="N1478" s="5"/>
      <c r="O1478" s="5"/>
    </row>
    <row r="1479" spans="1:15" ht="25.5">
      <c r="A1479" s="167"/>
      <c r="B1479" s="169"/>
      <c r="C1479" s="22"/>
      <c r="D1479" s="21" t="s">
        <v>23</v>
      </c>
      <c r="E1479" s="21" t="s">
        <v>24</v>
      </c>
      <c r="F1479" s="22" t="s">
        <v>121</v>
      </c>
      <c r="G1479" s="21" t="s">
        <v>57</v>
      </c>
      <c r="H1479" s="175"/>
      <c r="I1479" s="163"/>
      <c r="J1479" s="164" t="s">
        <v>128</v>
      </c>
      <c r="K1479" s="142"/>
      <c r="L1479" s="5"/>
      <c r="M1479" s="5"/>
      <c r="N1479" s="5"/>
      <c r="O1479" s="5"/>
    </row>
    <row r="1480" spans="1:15">
      <c r="A1480" s="23"/>
      <c r="B1480" s="24" t="s">
        <v>58</v>
      </c>
      <c r="C1480" s="25"/>
      <c r="D1480" s="25"/>
      <c r="E1480" s="25"/>
      <c r="F1480" s="25"/>
      <c r="G1480" s="25"/>
      <c r="H1480" s="25"/>
      <c r="I1480" s="26"/>
      <c r="J1480" s="165"/>
      <c r="K1480" s="142"/>
      <c r="L1480" s="5"/>
      <c r="M1480" s="5"/>
      <c r="N1480" s="5"/>
      <c r="O1480" s="5"/>
    </row>
    <row r="1481" spans="1:15">
      <c r="A1481" s="121" t="s">
        <v>129</v>
      </c>
      <c r="B1481" s="126" t="s">
        <v>75</v>
      </c>
      <c r="C1481" s="32">
        <v>40050</v>
      </c>
      <c r="D1481" s="31"/>
      <c r="E1481" s="32">
        <v>104000</v>
      </c>
      <c r="F1481" s="32"/>
      <c r="G1481" s="32"/>
      <c r="H1481" s="55">
        <v>54000</v>
      </c>
      <c r="I1481" s="32">
        <v>81000</v>
      </c>
      <c r="J1481" s="30">
        <f>+SUM(C1481:G1481)-(H1481+I1481)</f>
        <v>9050</v>
      </c>
      <c r="K1481" s="143" t="e">
        <f>J1481=#REF!</f>
        <v>#REF!</v>
      </c>
      <c r="L1481" s="5"/>
      <c r="M1481" s="5"/>
      <c r="N1481" s="5"/>
      <c r="O1481" s="5"/>
    </row>
    <row r="1482" spans="1:15">
      <c r="A1482" s="121" t="s">
        <v>129</v>
      </c>
      <c r="B1482" s="126" t="s">
        <v>46</v>
      </c>
      <c r="C1482" s="32">
        <v>38845</v>
      </c>
      <c r="D1482" s="31"/>
      <c r="E1482" s="32">
        <v>1550000</v>
      </c>
      <c r="F1482" s="32"/>
      <c r="G1482" s="32"/>
      <c r="H1482" s="55">
        <v>311000</v>
      </c>
      <c r="I1482" s="32">
        <v>1017400</v>
      </c>
      <c r="J1482" s="30">
        <f t="shared" ref="J1482:J1483" si="768">+SUM(C1482:G1482)-(H1482+I1482)</f>
        <v>260445</v>
      </c>
      <c r="K1482" s="143" t="b">
        <f>J1482=I1434</f>
        <v>0</v>
      </c>
      <c r="L1482" s="5"/>
      <c r="M1482" s="5"/>
      <c r="N1482" s="5"/>
      <c r="O1482" s="5"/>
    </row>
    <row r="1483" spans="1:15">
      <c r="A1483" s="121" t="s">
        <v>129</v>
      </c>
      <c r="B1483" s="126" t="s">
        <v>30</v>
      </c>
      <c r="C1483" s="32">
        <v>6895</v>
      </c>
      <c r="D1483" s="31"/>
      <c r="E1483" s="32">
        <v>581000</v>
      </c>
      <c r="F1483" s="32"/>
      <c r="G1483" s="32"/>
      <c r="H1483" s="32"/>
      <c r="I1483" s="32">
        <v>498900</v>
      </c>
      <c r="J1483" s="100">
        <f t="shared" si="768"/>
        <v>88995</v>
      </c>
      <c r="K1483" s="143" t="b">
        <f>J1483=I1435</f>
        <v>0</v>
      </c>
      <c r="L1483" s="5"/>
      <c r="M1483" s="5"/>
      <c r="N1483" s="5"/>
      <c r="O1483" s="5"/>
    </row>
    <row r="1484" spans="1:15">
      <c r="A1484" s="121" t="s">
        <v>129</v>
      </c>
      <c r="B1484" s="126" t="s">
        <v>76</v>
      </c>
      <c r="C1484" s="32">
        <v>28540</v>
      </c>
      <c r="D1484" s="103"/>
      <c r="E1484" s="32">
        <v>332000</v>
      </c>
      <c r="F1484" s="32">
        <v>10000</v>
      </c>
      <c r="G1484" s="32"/>
      <c r="H1484" s="32"/>
      <c r="I1484" s="32">
        <v>302850</v>
      </c>
      <c r="J1484" s="100">
        <f>+SUM(C1484:G1484)-(H1484+I1484)</f>
        <v>67690</v>
      </c>
      <c r="K1484" s="143" t="b">
        <f>J1484=I1436</f>
        <v>0</v>
      </c>
      <c r="L1484" s="5"/>
      <c r="M1484" s="5"/>
      <c r="N1484" s="5"/>
      <c r="O1484" s="5"/>
    </row>
    <row r="1485" spans="1:15">
      <c r="A1485" s="121" t="s">
        <v>129</v>
      </c>
      <c r="B1485" s="126" t="s">
        <v>68</v>
      </c>
      <c r="C1485" s="32">
        <v>184</v>
      </c>
      <c r="D1485" s="103"/>
      <c r="E1485" s="32"/>
      <c r="F1485" s="32"/>
      <c r="G1485" s="32"/>
      <c r="H1485" s="32">
        <v>184</v>
      </c>
      <c r="I1485" s="32"/>
      <c r="J1485" s="100">
        <f t="shared" ref="J1485" si="769">+SUM(C1485:G1485)-(H1485+I1485)</f>
        <v>0</v>
      </c>
      <c r="K1485" s="143" t="e">
        <f>J1485=#REF!</f>
        <v>#REF!</v>
      </c>
      <c r="L1485" s="5"/>
      <c r="M1485" s="5"/>
      <c r="N1485" s="5"/>
      <c r="O1485" s="5"/>
    </row>
    <row r="1486" spans="1:15">
      <c r="A1486" s="121" t="s">
        <v>129</v>
      </c>
      <c r="B1486" s="127" t="s">
        <v>29</v>
      </c>
      <c r="C1486" s="32">
        <v>68200</v>
      </c>
      <c r="D1486" s="118"/>
      <c r="E1486" s="51">
        <v>638000</v>
      </c>
      <c r="F1486" s="51">
        <v>45000</v>
      </c>
      <c r="G1486" s="51"/>
      <c r="H1486" s="51"/>
      <c r="I1486" s="51">
        <v>787385</v>
      </c>
      <c r="J1486" s="123">
        <f>+SUM(C1486:G1486)-(H1486+I1486)</f>
        <v>-36185</v>
      </c>
      <c r="K1486" s="143" t="b">
        <f t="shared" ref="K1486:K1493" si="770">J1486=I1437</f>
        <v>0</v>
      </c>
      <c r="L1486" s="5"/>
      <c r="M1486" s="5"/>
      <c r="N1486" s="5"/>
      <c r="O1486" s="5"/>
    </row>
    <row r="1487" spans="1:15">
      <c r="A1487" s="121" t="s">
        <v>129</v>
      </c>
      <c r="B1487" s="128" t="s">
        <v>83</v>
      </c>
      <c r="C1487" s="119">
        <v>233614</v>
      </c>
      <c r="D1487" s="122"/>
      <c r="E1487" s="136"/>
      <c r="F1487" s="136"/>
      <c r="G1487" s="136"/>
      <c r="H1487" s="136"/>
      <c r="I1487" s="136"/>
      <c r="J1487" s="120">
        <f>+SUM(C1487:G1487)-(H1487+I1487)</f>
        <v>233614</v>
      </c>
      <c r="K1487" s="143" t="b">
        <f t="shared" si="770"/>
        <v>0</v>
      </c>
      <c r="L1487" s="5"/>
      <c r="M1487" s="5"/>
      <c r="N1487" s="5"/>
      <c r="O1487" s="5"/>
    </row>
    <row r="1488" spans="1:15">
      <c r="A1488" s="121" t="s">
        <v>129</v>
      </c>
      <c r="B1488" s="128" t="s">
        <v>82</v>
      </c>
      <c r="C1488" s="119">
        <v>249769</v>
      </c>
      <c r="D1488" s="122"/>
      <c r="E1488" s="136"/>
      <c r="F1488" s="136"/>
      <c r="G1488" s="136"/>
      <c r="H1488" s="136"/>
      <c r="I1488" s="136"/>
      <c r="J1488" s="120">
        <f t="shared" ref="J1488:J1493" si="771">+SUM(C1488:G1488)-(H1488+I1488)</f>
        <v>249769</v>
      </c>
      <c r="K1488" s="143" t="b">
        <f t="shared" si="770"/>
        <v>0</v>
      </c>
      <c r="L1488" s="5"/>
      <c r="M1488" s="5"/>
      <c r="N1488" s="5"/>
      <c r="O1488" s="5"/>
    </row>
    <row r="1489" spans="1:15">
      <c r="A1489" s="121" t="s">
        <v>129</v>
      </c>
      <c r="B1489" s="126" t="s">
        <v>34</v>
      </c>
      <c r="C1489" s="32">
        <v>-4675</v>
      </c>
      <c r="D1489" s="31"/>
      <c r="E1489" s="32">
        <v>494000</v>
      </c>
      <c r="F1489" s="32">
        <v>256000</v>
      </c>
      <c r="G1489" s="103"/>
      <c r="H1489" s="103">
        <v>6500</v>
      </c>
      <c r="I1489" s="32">
        <v>607250</v>
      </c>
      <c r="J1489" s="30">
        <f t="shared" si="771"/>
        <v>131575</v>
      </c>
      <c r="K1489" s="143" t="b">
        <f t="shared" si="770"/>
        <v>0</v>
      </c>
      <c r="L1489" s="5"/>
      <c r="M1489" s="5"/>
      <c r="N1489" s="5"/>
      <c r="O1489" s="5"/>
    </row>
    <row r="1490" spans="1:15">
      <c r="A1490" s="121" t="s">
        <v>129</v>
      </c>
      <c r="B1490" s="126" t="s">
        <v>92</v>
      </c>
      <c r="C1490" s="32">
        <v>5000</v>
      </c>
      <c r="D1490" s="31"/>
      <c r="E1490" s="32">
        <v>30000</v>
      </c>
      <c r="F1490" s="103"/>
      <c r="G1490" s="103"/>
      <c r="H1490" s="103"/>
      <c r="I1490" s="32">
        <v>29500</v>
      </c>
      <c r="J1490" s="30">
        <f t="shared" si="771"/>
        <v>5500</v>
      </c>
      <c r="K1490" s="143" t="b">
        <f t="shared" si="770"/>
        <v>0</v>
      </c>
      <c r="L1490" s="5"/>
      <c r="M1490" s="5"/>
      <c r="N1490" s="5"/>
      <c r="O1490" s="5"/>
    </row>
    <row r="1491" spans="1:15">
      <c r="A1491" s="121" t="s">
        <v>129</v>
      </c>
      <c r="B1491" s="126" t="s">
        <v>28</v>
      </c>
      <c r="C1491" s="32">
        <v>72800</v>
      </c>
      <c r="D1491" s="31"/>
      <c r="E1491" s="32">
        <v>446000</v>
      </c>
      <c r="F1491" s="103"/>
      <c r="G1491" s="103"/>
      <c r="H1491" s="103"/>
      <c r="I1491" s="32">
        <v>512600</v>
      </c>
      <c r="J1491" s="30">
        <f t="shared" si="771"/>
        <v>6200</v>
      </c>
      <c r="K1491" s="143" t="b">
        <f t="shared" si="770"/>
        <v>0</v>
      </c>
      <c r="L1491" s="5"/>
      <c r="M1491" s="5"/>
      <c r="N1491" s="5"/>
      <c r="O1491" s="5"/>
    </row>
    <row r="1492" spans="1:15">
      <c r="A1492" s="121" t="s">
        <v>129</v>
      </c>
      <c r="B1492" s="126" t="s">
        <v>31</v>
      </c>
      <c r="C1492" s="32">
        <v>47300</v>
      </c>
      <c r="D1492" s="31"/>
      <c r="E1492" s="32">
        <v>5000</v>
      </c>
      <c r="F1492" s="103">
        <v>6500</v>
      </c>
      <c r="G1492" s="103"/>
      <c r="H1492" s="32">
        <v>20000</v>
      </c>
      <c r="I1492" s="32">
        <v>8000</v>
      </c>
      <c r="J1492" s="30">
        <f t="shared" si="771"/>
        <v>30800</v>
      </c>
      <c r="K1492" s="143" t="b">
        <f t="shared" si="770"/>
        <v>0</v>
      </c>
      <c r="L1492" s="5"/>
      <c r="M1492" s="5"/>
      <c r="N1492" s="5"/>
      <c r="O1492" s="5"/>
    </row>
    <row r="1493" spans="1:15">
      <c r="A1493" s="121" t="s">
        <v>129</v>
      </c>
      <c r="B1493" s="127" t="s">
        <v>111</v>
      </c>
      <c r="C1493" s="32">
        <v>79600</v>
      </c>
      <c r="D1493" s="118"/>
      <c r="E1493" s="51"/>
      <c r="F1493" s="51"/>
      <c r="G1493" s="137"/>
      <c r="H1493" s="51"/>
      <c r="I1493" s="51">
        <v>37707</v>
      </c>
      <c r="J1493" s="30">
        <f t="shared" si="771"/>
        <v>41893</v>
      </c>
      <c r="K1493" s="143" t="b">
        <f t="shared" si="770"/>
        <v>0</v>
      </c>
      <c r="L1493" s="5"/>
      <c r="M1493" s="5"/>
      <c r="N1493" s="5"/>
      <c r="O1493" s="5"/>
    </row>
    <row r="1494" spans="1:15">
      <c r="A1494" s="34" t="s">
        <v>59</v>
      </c>
      <c r="B1494" s="35"/>
      <c r="C1494" s="35"/>
      <c r="D1494" s="35"/>
      <c r="E1494" s="35"/>
      <c r="F1494" s="35"/>
      <c r="G1494" s="35"/>
      <c r="H1494" s="35"/>
      <c r="I1494" s="35"/>
      <c r="J1494" s="36"/>
      <c r="K1494" s="142"/>
      <c r="L1494" s="5"/>
      <c r="M1494" s="5"/>
      <c r="N1494" s="5"/>
      <c r="O1494" s="5"/>
    </row>
    <row r="1495" spans="1:15">
      <c r="A1495" s="121" t="s">
        <v>129</v>
      </c>
      <c r="B1495" s="37" t="s">
        <v>60</v>
      </c>
      <c r="C1495" s="38">
        <v>467929</v>
      </c>
      <c r="D1495" s="49">
        <v>6310000</v>
      </c>
      <c r="E1495" s="102"/>
      <c r="F1495" s="49">
        <v>74184</v>
      </c>
      <c r="G1495" s="138"/>
      <c r="H1495" s="130">
        <v>4180000</v>
      </c>
      <c r="I1495" s="125">
        <v>1710965</v>
      </c>
      <c r="J1495" s="30">
        <f>+SUM(C1495:G1495)-(H1495+I1495)</f>
        <v>961148</v>
      </c>
      <c r="K1495" s="143" t="b">
        <f>J1495=I1433</f>
        <v>0</v>
      </c>
      <c r="L1495" s="5"/>
      <c r="M1495" s="5"/>
      <c r="N1495" s="5"/>
      <c r="O1495" s="5"/>
    </row>
    <row r="1496" spans="1:15">
      <c r="A1496" s="43" t="s">
        <v>61</v>
      </c>
      <c r="B1496" s="24"/>
      <c r="C1496" s="35"/>
      <c r="D1496" s="24"/>
      <c r="E1496" s="24"/>
      <c r="F1496" s="24"/>
      <c r="G1496" s="24"/>
      <c r="H1496" s="24"/>
      <c r="I1496" s="24"/>
      <c r="J1496" s="36"/>
      <c r="K1496" s="142"/>
      <c r="L1496" s="5"/>
      <c r="M1496" s="5"/>
      <c r="N1496" s="5"/>
      <c r="O1496" s="5"/>
    </row>
    <row r="1497" spans="1:15">
      <c r="A1497" s="121" t="s">
        <v>129</v>
      </c>
      <c r="B1497" s="37" t="s">
        <v>62</v>
      </c>
      <c r="C1497" s="124">
        <v>7405927</v>
      </c>
      <c r="D1497" s="131"/>
      <c r="E1497" s="49"/>
      <c r="F1497" s="49"/>
      <c r="G1497" s="49"/>
      <c r="H1497" s="51">
        <v>2000000</v>
      </c>
      <c r="I1497" s="53">
        <v>1710232</v>
      </c>
      <c r="J1497" s="30">
        <f>+SUM(C1497:G1497)-(H1497+I1497)</f>
        <v>3695695</v>
      </c>
      <c r="K1497" s="143" t="e">
        <f>+J1497=#REF!</f>
        <v>#REF!</v>
      </c>
      <c r="L1497" s="5"/>
      <c r="M1497" s="5"/>
      <c r="N1497" s="5"/>
      <c r="O1497" s="5"/>
    </row>
    <row r="1498" spans="1:15">
      <c r="A1498" s="121" t="s">
        <v>129</v>
      </c>
      <c r="B1498" s="37" t="s">
        <v>63</v>
      </c>
      <c r="C1498" s="124">
        <v>22972065</v>
      </c>
      <c r="D1498" s="49"/>
      <c r="E1498" s="48"/>
      <c r="F1498" s="48"/>
      <c r="G1498" s="48"/>
      <c r="H1498" s="32">
        <v>4310000</v>
      </c>
      <c r="I1498" s="50">
        <v>3055511</v>
      </c>
      <c r="J1498" s="30">
        <f>SUM(C1498:G1498)-(H1498+I1498)</f>
        <v>15606554</v>
      </c>
      <c r="K1498" s="143" t="b">
        <f>+J1498=I1432</f>
        <v>0</v>
      </c>
      <c r="L1498" s="5"/>
      <c r="M1498" s="5"/>
      <c r="N1498" s="5"/>
      <c r="O1498" s="5"/>
    </row>
    <row r="1499" spans="1:15" ht="15.75">
      <c r="C1499" s="140">
        <f>SUM(C1481:C1498)</f>
        <v>31712043</v>
      </c>
      <c r="I1499" s="139">
        <f>SUM(I1481:I1498)</f>
        <v>10359300</v>
      </c>
      <c r="J1499" s="104">
        <f>+SUM(J1481:J1498)</f>
        <v>21352743</v>
      </c>
      <c r="K1499" s="5" t="b">
        <f>J1499=I1445</f>
        <v>0</v>
      </c>
      <c r="L1499" s="5"/>
      <c r="M1499" s="5"/>
      <c r="N1499" s="5"/>
      <c r="O1499" s="5"/>
    </row>
    <row r="1500" spans="1:15" ht="16.5">
      <c r="A1500" s="14"/>
      <c r="B1500" s="15"/>
      <c r="C1500" s="12"/>
      <c r="D1500" s="12"/>
      <c r="E1500" s="13"/>
      <c r="F1500" s="12"/>
      <c r="G1500" s="12"/>
      <c r="H1500" s="12"/>
      <c r="I1500" s="12"/>
      <c r="L1500" s="5"/>
      <c r="M1500" s="5"/>
      <c r="N1500" s="5"/>
      <c r="O1500" s="5"/>
    </row>
    <row r="1501" spans="1:15">
      <c r="A1501" s="16" t="s">
        <v>51</v>
      </c>
      <c r="B1501" s="16"/>
      <c r="C1501" s="16"/>
      <c r="D1501" s="17"/>
      <c r="E1501" s="17"/>
      <c r="F1501" s="17"/>
      <c r="G1501" s="17"/>
      <c r="H1501" s="17"/>
      <c r="I1501" s="17"/>
      <c r="L1501" s="5"/>
      <c r="M1501" s="5"/>
      <c r="N1501" s="5"/>
      <c r="O1501" s="5"/>
    </row>
    <row r="1502" spans="1:15">
      <c r="A1502" s="18" t="s">
        <v>122</v>
      </c>
      <c r="B1502" s="18"/>
      <c r="C1502" s="18"/>
      <c r="D1502" s="18"/>
      <c r="E1502" s="18"/>
      <c r="F1502" s="18"/>
      <c r="G1502" s="18"/>
      <c r="H1502" s="18"/>
      <c r="I1502" s="18"/>
      <c r="J1502" s="17"/>
      <c r="L1502" s="5"/>
      <c r="M1502" s="5"/>
      <c r="N1502" s="5"/>
      <c r="O1502" s="5"/>
    </row>
    <row r="1503" spans="1:15">
      <c r="A1503" s="19"/>
      <c r="B1503" s="17"/>
      <c r="C1503" s="20"/>
      <c r="D1503" s="20"/>
      <c r="E1503" s="20"/>
      <c r="F1503" s="20"/>
      <c r="G1503" s="20"/>
      <c r="H1503" s="17"/>
      <c r="I1503" s="17"/>
      <c r="J1503" s="18"/>
      <c r="L1503" s="5"/>
      <c r="M1503" s="5"/>
      <c r="N1503" s="5"/>
      <c r="O1503" s="5"/>
    </row>
    <row r="1504" spans="1:15">
      <c r="A1504" s="166" t="s">
        <v>52</v>
      </c>
      <c r="B1504" s="168" t="s">
        <v>53</v>
      </c>
      <c r="C1504" s="170" t="s">
        <v>123</v>
      </c>
      <c r="D1504" s="171" t="s">
        <v>54</v>
      </c>
      <c r="E1504" s="172"/>
      <c r="F1504" s="172"/>
      <c r="G1504" s="173"/>
      <c r="H1504" s="174" t="s">
        <v>55</v>
      </c>
      <c r="I1504" s="162" t="s">
        <v>56</v>
      </c>
      <c r="J1504" s="17"/>
      <c r="L1504" s="5"/>
      <c r="M1504" s="5"/>
      <c r="N1504" s="5"/>
      <c r="O1504" s="5"/>
    </row>
    <row r="1505" spans="1:15" ht="25.5">
      <c r="A1505" s="167"/>
      <c r="B1505" s="169"/>
      <c r="C1505" s="22"/>
      <c r="D1505" s="21" t="s">
        <v>23</v>
      </c>
      <c r="E1505" s="21" t="s">
        <v>24</v>
      </c>
      <c r="F1505" s="22" t="s">
        <v>121</v>
      </c>
      <c r="G1505" s="21" t="s">
        <v>57</v>
      </c>
      <c r="H1505" s="175"/>
      <c r="I1505" s="163"/>
      <c r="J1505" s="164" t="s">
        <v>124</v>
      </c>
      <c r="K1505" s="142"/>
      <c r="L1505" s="5"/>
      <c r="M1505" s="5"/>
      <c r="N1505" s="5"/>
      <c r="O1505" s="5"/>
    </row>
    <row r="1506" spans="1:15">
      <c r="A1506" s="23"/>
      <c r="B1506" s="24" t="s">
        <v>58</v>
      </c>
      <c r="C1506" s="25"/>
      <c r="D1506" s="25"/>
      <c r="E1506" s="25"/>
      <c r="F1506" s="25"/>
      <c r="G1506" s="25"/>
      <c r="H1506" s="25"/>
      <c r="I1506" s="26"/>
      <c r="J1506" s="165"/>
      <c r="K1506" s="142"/>
      <c r="L1506" s="5"/>
      <c r="M1506" s="5"/>
      <c r="N1506" s="5"/>
      <c r="O1506" s="5"/>
    </row>
    <row r="1507" spans="1:15">
      <c r="A1507" s="121" t="s">
        <v>125</v>
      </c>
      <c r="B1507" s="126" t="s">
        <v>75</v>
      </c>
      <c r="C1507" s="32">
        <v>-450</v>
      </c>
      <c r="D1507" s="31"/>
      <c r="E1507" s="32">
        <v>168000</v>
      </c>
      <c r="F1507" s="32">
        <v>55000</v>
      </c>
      <c r="G1507" s="32"/>
      <c r="H1507" s="55"/>
      <c r="I1507" s="32">
        <v>182500</v>
      </c>
      <c r="J1507" s="30">
        <f>+SUM(C1507:G1507)-(H1507+I1507)</f>
        <v>40050</v>
      </c>
      <c r="K1507" s="143"/>
      <c r="L1507" s="5"/>
      <c r="M1507" s="5"/>
      <c r="N1507" s="5"/>
      <c r="O1507" s="5"/>
    </row>
    <row r="1508" spans="1:15">
      <c r="A1508" s="121" t="s">
        <v>125</v>
      </c>
      <c r="B1508" s="126" t="s">
        <v>46</v>
      </c>
      <c r="C1508" s="32">
        <v>12510</v>
      </c>
      <c r="D1508" s="31"/>
      <c r="E1508" s="32">
        <v>303000</v>
      </c>
      <c r="F1508" s="32"/>
      <c r="G1508" s="32"/>
      <c r="H1508" s="55"/>
      <c r="I1508" s="32">
        <v>276665</v>
      </c>
      <c r="J1508" s="30">
        <f t="shared" ref="J1508:J1509" si="772">+SUM(C1508:G1508)-(H1508+I1508)</f>
        <v>38845</v>
      </c>
      <c r="K1508" s="143"/>
      <c r="L1508" s="5"/>
      <c r="M1508" s="5"/>
      <c r="N1508" s="5"/>
      <c r="O1508" s="5"/>
    </row>
    <row r="1509" spans="1:15">
      <c r="A1509" s="121" t="s">
        <v>125</v>
      </c>
      <c r="B1509" s="126" t="s">
        <v>30</v>
      </c>
      <c r="C1509" s="32">
        <v>2895</v>
      </c>
      <c r="D1509" s="31"/>
      <c r="E1509" s="32">
        <v>40000</v>
      </c>
      <c r="F1509" s="32"/>
      <c r="G1509" s="32"/>
      <c r="H1509" s="32"/>
      <c r="I1509" s="32">
        <v>36000</v>
      </c>
      <c r="J1509" s="100">
        <f t="shared" si="772"/>
        <v>6895</v>
      </c>
      <c r="K1509" s="143"/>
      <c r="L1509" s="5"/>
      <c r="M1509" s="5"/>
      <c r="N1509" s="5"/>
      <c r="O1509" s="5"/>
    </row>
    <row r="1510" spans="1:15">
      <c r="A1510" s="121" t="s">
        <v>125</v>
      </c>
      <c r="B1510" s="126" t="s">
        <v>76</v>
      </c>
      <c r="C1510" s="32">
        <v>62040</v>
      </c>
      <c r="D1510" s="103"/>
      <c r="E1510" s="32"/>
      <c r="F1510" s="32"/>
      <c r="G1510" s="32"/>
      <c r="H1510" s="32">
        <v>25000</v>
      </c>
      <c r="I1510" s="32">
        <v>8500</v>
      </c>
      <c r="J1510" s="100">
        <f>+SUM(C1510:G1510)-(H1510+I1510)</f>
        <v>28540</v>
      </c>
      <c r="K1510" s="143"/>
      <c r="L1510" s="5"/>
      <c r="M1510" s="5"/>
      <c r="N1510" s="5"/>
      <c r="O1510" s="5"/>
    </row>
    <row r="1511" spans="1:15">
      <c r="A1511" s="121" t="s">
        <v>125</v>
      </c>
      <c r="B1511" s="126" t="s">
        <v>68</v>
      </c>
      <c r="C1511" s="32">
        <v>184</v>
      </c>
      <c r="D1511" s="103"/>
      <c r="E1511" s="32">
        <v>0</v>
      </c>
      <c r="F1511" s="32"/>
      <c r="G1511" s="32"/>
      <c r="H1511" s="32"/>
      <c r="I1511" s="32">
        <v>0</v>
      </c>
      <c r="J1511" s="100">
        <f t="shared" ref="J1511" si="773">+SUM(C1511:G1511)-(H1511+I1511)</f>
        <v>184</v>
      </c>
      <c r="K1511" s="143"/>
      <c r="L1511" s="5"/>
      <c r="M1511" s="5"/>
      <c r="N1511" s="5"/>
      <c r="O1511" s="5"/>
    </row>
    <row r="1512" spans="1:15">
      <c r="A1512" s="121" t="s">
        <v>125</v>
      </c>
      <c r="B1512" s="127" t="s">
        <v>29</v>
      </c>
      <c r="C1512" s="32">
        <v>-36500</v>
      </c>
      <c r="D1512" s="118"/>
      <c r="E1512" s="51">
        <v>523500</v>
      </c>
      <c r="F1512" s="51"/>
      <c r="G1512" s="51"/>
      <c r="H1512" s="51"/>
      <c r="I1512" s="51">
        <v>418800</v>
      </c>
      <c r="J1512" s="123">
        <f>+SUM(C1512:G1512)-(H1512+I1512)</f>
        <v>68200</v>
      </c>
      <c r="K1512" s="143"/>
      <c r="L1512" s="5"/>
      <c r="M1512" s="5"/>
      <c r="N1512" s="5"/>
      <c r="O1512" s="5"/>
    </row>
    <row r="1513" spans="1:15">
      <c r="A1513" s="121" t="s">
        <v>125</v>
      </c>
      <c r="B1513" s="128" t="s">
        <v>83</v>
      </c>
      <c r="C1513" s="119">
        <v>233614</v>
      </c>
      <c r="D1513" s="122"/>
      <c r="E1513" s="136"/>
      <c r="F1513" s="136"/>
      <c r="G1513" s="136"/>
      <c r="H1513" s="136"/>
      <c r="I1513" s="136"/>
      <c r="J1513" s="120">
        <f>+SUM(C1513:G1513)-(H1513+I1513)</f>
        <v>233614</v>
      </c>
      <c r="K1513" s="143"/>
      <c r="L1513" s="5"/>
      <c r="M1513" s="5"/>
      <c r="N1513" s="5"/>
      <c r="O1513" s="5"/>
    </row>
    <row r="1514" spans="1:15">
      <c r="A1514" s="121" t="s">
        <v>125</v>
      </c>
      <c r="B1514" s="128" t="s">
        <v>82</v>
      </c>
      <c r="C1514" s="119">
        <v>249769</v>
      </c>
      <c r="D1514" s="122"/>
      <c r="E1514" s="136"/>
      <c r="F1514" s="136"/>
      <c r="G1514" s="136"/>
      <c r="H1514" s="136"/>
      <c r="I1514" s="136"/>
      <c r="J1514" s="120">
        <f t="shared" ref="J1514:J1519" si="774">+SUM(C1514:G1514)-(H1514+I1514)</f>
        <v>249769</v>
      </c>
      <c r="K1514" s="143"/>
      <c r="L1514" s="5"/>
      <c r="M1514" s="5"/>
      <c r="N1514" s="5"/>
      <c r="O1514" s="5"/>
    </row>
    <row r="1515" spans="1:15">
      <c r="A1515" s="121" t="s">
        <v>125</v>
      </c>
      <c r="B1515" s="126" t="s">
        <v>34</v>
      </c>
      <c r="C1515" s="32">
        <v>71200</v>
      </c>
      <c r="D1515" s="31"/>
      <c r="E1515" s="32">
        <v>1056000</v>
      </c>
      <c r="F1515" s="32"/>
      <c r="G1515" s="103"/>
      <c r="H1515" s="103">
        <v>55000</v>
      </c>
      <c r="I1515" s="32">
        <v>1076875</v>
      </c>
      <c r="J1515" s="30">
        <f t="shared" si="774"/>
        <v>-4675</v>
      </c>
      <c r="K1515" s="143"/>
      <c r="L1515" s="5"/>
      <c r="M1515" s="5"/>
      <c r="N1515" s="5"/>
      <c r="O1515" s="5"/>
    </row>
    <row r="1516" spans="1:15">
      <c r="A1516" s="121" t="s">
        <v>125</v>
      </c>
      <c r="B1516" s="126" t="s">
        <v>92</v>
      </c>
      <c r="C1516" s="32">
        <v>6000</v>
      </c>
      <c r="D1516" s="31"/>
      <c r="E1516" s="32">
        <v>20000</v>
      </c>
      <c r="F1516" s="103"/>
      <c r="G1516" s="103"/>
      <c r="H1516" s="103"/>
      <c r="I1516" s="32">
        <v>21000</v>
      </c>
      <c r="J1516" s="30">
        <f t="shared" si="774"/>
        <v>5000</v>
      </c>
      <c r="K1516" s="143"/>
      <c r="L1516" s="5"/>
      <c r="M1516" s="5"/>
      <c r="N1516" s="5"/>
      <c r="O1516" s="5"/>
    </row>
    <row r="1517" spans="1:15">
      <c r="A1517" s="121" t="s">
        <v>125</v>
      </c>
      <c r="B1517" s="126" t="s">
        <v>28</v>
      </c>
      <c r="C1517" s="32">
        <v>167700</v>
      </c>
      <c r="D1517" s="31"/>
      <c r="E1517" s="32">
        <v>473000</v>
      </c>
      <c r="F1517" s="103"/>
      <c r="G1517" s="103"/>
      <c r="H1517" s="103"/>
      <c r="I1517" s="32">
        <v>567900</v>
      </c>
      <c r="J1517" s="30">
        <f t="shared" si="774"/>
        <v>72800</v>
      </c>
      <c r="K1517" s="143"/>
      <c r="L1517" s="5"/>
      <c r="M1517" s="5"/>
      <c r="N1517" s="5"/>
      <c r="O1517" s="5"/>
    </row>
    <row r="1518" spans="1:15">
      <c r="A1518" s="121" t="s">
        <v>125</v>
      </c>
      <c r="B1518" s="126" t="s">
        <v>31</v>
      </c>
      <c r="C1518" s="32">
        <v>65300</v>
      </c>
      <c r="D1518" s="31"/>
      <c r="E1518" s="32">
        <v>10000</v>
      </c>
      <c r="F1518" s="103"/>
      <c r="G1518" s="103"/>
      <c r="H1518" s="103">
        <v>20000</v>
      </c>
      <c r="I1518" s="32">
        <v>8000</v>
      </c>
      <c r="J1518" s="30">
        <f t="shared" si="774"/>
        <v>47300</v>
      </c>
      <c r="K1518" s="143"/>
      <c r="L1518" s="5"/>
      <c r="M1518" s="5"/>
      <c r="N1518" s="5"/>
      <c r="O1518" s="5"/>
    </row>
    <row r="1519" spans="1:15">
      <c r="A1519" s="121" t="s">
        <v>125</v>
      </c>
      <c r="B1519" s="127" t="s">
        <v>111</v>
      </c>
      <c r="C1519" s="32">
        <v>-11700</v>
      </c>
      <c r="D1519" s="118"/>
      <c r="E1519" s="51">
        <v>385800</v>
      </c>
      <c r="F1519" s="51"/>
      <c r="G1519" s="137"/>
      <c r="H1519" s="51"/>
      <c r="I1519" s="51">
        <v>294500</v>
      </c>
      <c r="J1519" s="30">
        <f t="shared" si="774"/>
        <v>79600</v>
      </c>
      <c r="K1519" s="143"/>
      <c r="L1519" s="5"/>
      <c r="M1519" s="5"/>
      <c r="N1519" s="5"/>
      <c r="O1519" s="5"/>
    </row>
    <row r="1520" spans="1:15">
      <c r="A1520" s="34" t="s">
        <v>59</v>
      </c>
      <c r="B1520" s="35"/>
      <c r="C1520" s="35"/>
      <c r="D1520" s="35"/>
      <c r="E1520" s="35"/>
      <c r="F1520" s="35"/>
      <c r="G1520" s="35"/>
      <c r="H1520" s="35"/>
      <c r="I1520" s="35"/>
      <c r="J1520" s="36"/>
      <c r="K1520" s="142"/>
      <c r="L1520" s="5"/>
      <c r="M1520" s="5"/>
      <c r="N1520" s="5"/>
      <c r="O1520" s="5"/>
    </row>
    <row r="1521" spans="1:15">
      <c r="A1521" s="121" t="s">
        <v>125</v>
      </c>
      <c r="B1521" s="37" t="s">
        <v>60</v>
      </c>
      <c r="C1521" s="38">
        <v>1672959</v>
      </c>
      <c r="D1521" s="49">
        <v>3341000</v>
      </c>
      <c r="E1521" s="102"/>
      <c r="F1521" s="102">
        <v>45000</v>
      </c>
      <c r="G1521" s="138"/>
      <c r="H1521" s="130">
        <v>2979300</v>
      </c>
      <c r="I1521" s="125">
        <v>1611730</v>
      </c>
      <c r="J1521" s="30">
        <f>+SUM(C1521:G1521)-(H1521+I1521)</f>
        <v>467929</v>
      </c>
      <c r="K1521" s="143"/>
      <c r="L1521" s="5"/>
      <c r="M1521" s="5"/>
      <c r="N1521" s="5"/>
      <c r="O1521" s="5"/>
    </row>
    <row r="1522" spans="1:15">
      <c r="A1522" s="43" t="s">
        <v>61</v>
      </c>
      <c r="B1522" s="24"/>
      <c r="C1522" s="35"/>
      <c r="D1522" s="24"/>
      <c r="E1522" s="24"/>
      <c r="F1522" s="24"/>
      <c r="G1522" s="24"/>
      <c r="H1522" s="24"/>
      <c r="I1522" s="24"/>
      <c r="J1522" s="36"/>
      <c r="K1522" s="142"/>
      <c r="L1522" s="5"/>
      <c r="M1522" s="5"/>
      <c r="N1522" s="5"/>
      <c r="O1522" s="5"/>
    </row>
    <row r="1523" spans="1:15">
      <c r="A1523" s="121" t="s">
        <v>125</v>
      </c>
      <c r="B1523" s="37" t="s">
        <v>62</v>
      </c>
      <c r="C1523" s="124">
        <v>2957378</v>
      </c>
      <c r="D1523" s="131">
        <v>7828953</v>
      </c>
      <c r="E1523" s="49"/>
      <c r="F1523" s="49"/>
      <c r="G1523" s="49"/>
      <c r="H1523" s="51">
        <v>3000000</v>
      </c>
      <c r="I1523" s="53">
        <v>380404</v>
      </c>
      <c r="J1523" s="30">
        <f>+SUM(C1523:G1523)-(H1523+I1523)</f>
        <v>7405927</v>
      </c>
      <c r="K1523" s="143"/>
      <c r="L1523" s="5"/>
      <c r="M1523" s="5"/>
      <c r="N1523" s="5"/>
      <c r="O1523" s="5"/>
    </row>
    <row r="1524" spans="1:15">
      <c r="A1524" s="121" t="s">
        <v>125</v>
      </c>
      <c r="B1524" s="37" t="s">
        <v>63</v>
      </c>
      <c r="C1524" s="124">
        <v>28018504</v>
      </c>
      <c r="D1524" s="49"/>
      <c r="E1524" s="48"/>
      <c r="F1524" s="48"/>
      <c r="G1524" s="48"/>
      <c r="H1524" s="32">
        <v>341000</v>
      </c>
      <c r="I1524" s="50">
        <v>4705439</v>
      </c>
      <c r="J1524" s="30">
        <f>SUM(C1524:G1524)-(H1524+I1524)</f>
        <v>22972065</v>
      </c>
      <c r="K1524" s="143"/>
      <c r="L1524" s="5"/>
      <c r="M1524" s="5"/>
      <c r="N1524" s="5"/>
      <c r="O1524" s="5"/>
    </row>
    <row r="1525" spans="1:15" ht="15.75">
      <c r="C1525" s="140">
        <f>SUM(C1507:C1524)</f>
        <v>33471403</v>
      </c>
      <c r="I1525" s="139">
        <f>SUM(I1507:I1524)</f>
        <v>9588313</v>
      </c>
      <c r="J1525" s="104">
        <f>+SUM(J1507:J1524)</f>
        <v>31712043</v>
      </c>
      <c r="L1525" s="5"/>
      <c r="M1525" s="5"/>
      <c r="N1525" s="5"/>
      <c r="O1525" s="5"/>
    </row>
    <row r="1526" spans="1:15" ht="16.5">
      <c r="A1526" s="14"/>
      <c r="B1526" s="15"/>
      <c r="C1526" s="12" t="e">
        <f>C1525=C1445</f>
        <v>#REF!</v>
      </c>
      <c r="D1526" s="12"/>
      <c r="E1526" s="13"/>
      <c r="F1526" s="12"/>
      <c r="G1526" s="12"/>
      <c r="H1526" s="12"/>
      <c r="I1526" s="12"/>
      <c r="L1526" s="5"/>
      <c r="M1526" s="5"/>
      <c r="N1526" s="5"/>
      <c r="O1526" s="5"/>
    </row>
    <row r="1527" spans="1:15">
      <c r="A1527" s="16" t="s">
        <v>51</v>
      </c>
      <c r="B1527" s="16"/>
      <c r="C1527" s="16"/>
      <c r="D1527" s="17"/>
      <c r="E1527" s="17"/>
      <c r="F1527" s="17"/>
      <c r="G1527" s="17"/>
      <c r="H1527" s="17"/>
      <c r="I1527" s="17"/>
      <c r="L1527" s="5"/>
      <c r="M1527" s="5"/>
      <c r="N1527" s="5"/>
      <c r="O1527" s="5"/>
    </row>
    <row r="1528" spans="1:15">
      <c r="A1528" s="18" t="s">
        <v>117</v>
      </c>
      <c r="B1528" s="18"/>
      <c r="C1528" s="18"/>
      <c r="D1528" s="18"/>
      <c r="E1528" s="18"/>
      <c r="F1528" s="18"/>
      <c r="G1528" s="18"/>
      <c r="H1528" s="18"/>
      <c r="I1528" s="18"/>
      <c r="J1528" s="17"/>
      <c r="L1528" s="5"/>
      <c r="M1528" s="5"/>
      <c r="N1528" s="5"/>
      <c r="O1528" s="5"/>
    </row>
    <row r="1529" spans="1:15">
      <c r="A1529" s="19"/>
      <c r="B1529" s="17"/>
      <c r="C1529" s="20"/>
      <c r="D1529" s="20"/>
      <c r="E1529" s="20"/>
      <c r="F1529" s="20"/>
      <c r="G1529" s="20"/>
      <c r="H1529" s="17"/>
      <c r="I1529" s="17"/>
      <c r="J1529" s="18"/>
      <c r="L1529" s="5"/>
      <c r="M1529" s="5"/>
      <c r="N1529" s="5"/>
      <c r="O1529" s="5"/>
    </row>
    <row r="1530" spans="1:15">
      <c r="A1530" s="166" t="s">
        <v>52</v>
      </c>
      <c r="B1530" s="168" t="s">
        <v>53</v>
      </c>
      <c r="C1530" s="170" t="s">
        <v>119</v>
      </c>
      <c r="D1530" s="171" t="s">
        <v>54</v>
      </c>
      <c r="E1530" s="172"/>
      <c r="F1530" s="172"/>
      <c r="G1530" s="173"/>
      <c r="H1530" s="174" t="s">
        <v>55</v>
      </c>
      <c r="I1530" s="162" t="s">
        <v>56</v>
      </c>
      <c r="J1530" s="17"/>
      <c r="L1530" s="5"/>
      <c r="M1530" s="5"/>
      <c r="N1530" s="5"/>
      <c r="O1530" s="5"/>
    </row>
    <row r="1531" spans="1:15" ht="25.5">
      <c r="A1531" s="167"/>
      <c r="B1531" s="169"/>
      <c r="C1531" s="22"/>
      <c r="D1531" s="21" t="s">
        <v>23</v>
      </c>
      <c r="E1531" s="21" t="s">
        <v>24</v>
      </c>
      <c r="F1531" s="22" t="s">
        <v>121</v>
      </c>
      <c r="G1531" s="21" t="s">
        <v>57</v>
      </c>
      <c r="H1531" s="175"/>
      <c r="I1531" s="163"/>
      <c r="J1531" s="164" t="s">
        <v>120</v>
      </c>
      <c r="K1531" s="142"/>
      <c r="L1531" s="5"/>
      <c r="M1531" s="5"/>
      <c r="N1531" s="5"/>
      <c r="O1531" s="5"/>
    </row>
    <row r="1532" spans="1:15">
      <c r="A1532" s="23"/>
      <c r="B1532" s="24" t="s">
        <v>58</v>
      </c>
      <c r="C1532" s="25"/>
      <c r="D1532" s="25"/>
      <c r="E1532" s="25"/>
      <c r="F1532" s="25"/>
      <c r="G1532" s="25"/>
      <c r="H1532" s="25"/>
      <c r="I1532" s="26"/>
      <c r="J1532" s="165"/>
      <c r="K1532" s="142"/>
      <c r="L1532" s="5"/>
      <c r="M1532" s="5"/>
      <c r="N1532" s="5"/>
      <c r="O1532" s="5"/>
    </row>
    <row r="1533" spans="1:15">
      <c r="A1533" s="121" t="s">
        <v>118</v>
      </c>
      <c r="B1533" s="126" t="s">
        <v>75</v>
      </c>
      <c r="C1533" s="32">
        <v>7670</v>
      </c>
      <c r="D1533" s="31"/>
      <c r="E1533" s="32">
        <v>438000</v>
      </c>
      <c r="F1533" s="32"/>
      <c r="G1533" s="32"/>
      <c r="H1533" s="55">
        <v>40000</v>
      </c>
      <c r="I1533" s="32">
        <v>406120</v>
      </c>
      <c r="J1533" s="30">
        <f>+SUM(C1533:G1533)-(H1533+I1533)</f>
        <v>-450</v>
      </c>
      <c r="K1533" s="143" t="e">
        <f>J1533=#REF!</f>
        <v>#REF!</v>
      </c>
      <c r="L1533" s="5"/>
      <c r="M1533" s="5"/>
      <c r="N1533" s="5"/>
      <c r="O1533" s="5"/>
    </row>
    <row r="1534" spans="1:15">
      <c r="A1534" s="121" t="s">
        <v>118</v>
      </c>
      <c r="B1534" s="126" t="s">
        <v>46</v>
      </c>
      <c r="C1534" s="32">
        <v>4710</v>
      </c>
      <c r="D1534" s="31"/>
      <c r="E1534" s="32">
        <v>303000</v>
      </c>
      <c r="F1534" s="32">
        <f>25000+91000+62000</f>
        <v>178000</v>
      </c>
      <c r="G1534" s="32"/>
      <c r="H1534" s="55">
        <v>29000</v>
      </c>
      <c r="I1534" s="32">
        <v>444200</v>
      </c>
      <c r="J1534" s="30">
        <f t="shared" ref="J1534:J1535" si="775">+SUM(C1534:G1534)-(H1534+I1534)</f>
        <v>12510</v>
      </c>
      <c r="K1534" s="143" t="b">
        <f>J1534=I1434</f>
        <v>0</v>
      </c>
      <c r="L1534" s="5"/>
      <c r="M1534" s="5"/>
      <c r="N1534" s="5"/>
      <c r="O1534" s="5"/>
    </row>
    <row r="1535" spans="1:15">
      <c r="A1535" s="121" t="s">
        <v>118</v>
      </c>
      <c r="B1535" s="126" t="s">
        <v>30</v>
      </c>
      <c r="C1535" s="32">
        <v>9295</v>
      </c>
      <c r="D1535" s="31"/>
      <c r="E1535" s="32">
        <v>743000</v>
      </c>
      <c r="F1535" s="32">
        <v>2000</v>
      </c>
      <c r="G1535" s="32"/>
      <c r="H1535" s="32">
        <f>103000+91000+137000+101000+91000</f>
        <v>523000</v>
      </c>
      <c r="I1535" s="32">
        <v>228400</v>
      </c>
      <c r="J1535" s="100">
        <f t="shared" si="775"/>
        <v>2895</v>
      </c>
      <c r="K1535" s="143" t="b">
        <f>J1535=I1435</f>
        <v>0</v>
      </c>
      <c r="L1535" s="5"/>
      <c r="M1535" s="5"/>
      <c r="N1535" s="5"/>
      <c r="O1535" s="5"/>
    </row>
    <row r="1536" spans="1:15">
      <c r="A1536" s="121" t="s">
        <v>118</v>
      </c>
      <c r="B1536" s="126" t="s">
        <v>76</v>
      </c>
      <c r="C1536" s="32">
        <v>-25100</v>
      </c>
      <c r="D1536" s="103"/>
      <c r="E1536" s="32">
        <v>121100</v>
      </c>
      <c r="F1536" s="32">
        <f>103000+1000+28000+137000</f>
        <v>269000</v>
      </c>
      <c r="G1536" s="32"/>
      <c r="H1536" s="32"/>
      <c r="I1536" s="32">
        <v>302960</v>
      </c>
      <c r="J1536" s="100">
        <f>+SUM(C1536:G1536)-(H1536+I1536)</f>
        <v>62040</v>
      </c>
      <c r="K1536" s="143" t="b">
        <f>J1536=I1436</f>
        <v>0</v>
      </c>
      <c r="L1536" s="5"/>
      <c r="M1536" s="5"/>
      <c r="N1536" s="5"/>
      <c r="O1536" s="5"/>
    </row>
    <row r="1537" spans="1:15">
      <c r="A1537" s="121" t="s">
        <v>118</v>
      </c>
      <c r="B1537" s="126" t="s">
        <v>68</v>
      </c>
      <c r="C1537" s="32">
        <v>7384</v>
      </c>
      <c r="D1537" s="103"/>
      <c r="E1537" s="32">
        <v>319000</v>
      </c>
      <c r="F1537" s="32">
        <v>101000</v>
      </c>
      <c r="G1537" s="32"/>
      <c r="H1537" s="32">
        <v>62000</v>
      </c>
      <c r="I1537" s="32">
        <v>365200</v>
      </c>
      <c r="J1537" s="100">
        <f t="shared" ref="J1537" si="776">+SUM(C1537:G1537)-(H1537+I1537)</f>
        <v>184</v>
      </c>
      <c r="K1537" s="143" t="e">
        <f>J1537=#REF!</f>
        <v>#REF!</v>
      </c>
      <c r="L1537" s="5"/>
      <c r="M1537" s="5"/>
      <c r="N1537" s="5"/>
      <c r="O1537" s="5"/>
    </row>
    <row r="1538" spans="1:15">
      <c r="A1538" s="121" t="s">
        <v>118</v>
      </c>
      <c r="B1538" s="127" t="s">
        <v>29</v>
      </c>
      <c r="C1538" s="32">
        <v>61300</v>
      </c>
      <c r="D1538" s="118"/>
      <c r="E1538" s="51">
        <v>931200</v>
      </c>
      <c r="F1538" s="51"/>
      <c r="G1538" s="51"/>
      <c r="H1538" s="51">
        <v>28000</v>
      </c>
      <c r="I1538" s="51">
        <v>1001000</v>
      </c>
      <c r="J1538" s="123">
        <f>+SUM(C1538:G1538)-(H1538+I1538)</f>
        <v>-36500</v>
      </c>
      <c r="K1538" s="143" t="b">
        <f t="shared" ref="K1538:K1545" si="777">J1538=I1437</f>
        <v>0</v>
      </c>
      <c r="L1538" s="5"/>
      <c r="M1538" s="5"/>
      <c r="N1538" s="5"/>
      <c r="O1538" s="5"/>
    </row>
    <row r="1539" spans="1:15">
      <c r="A1539" s="121" t="s">
        <v>118</v>
      </c>
      <c r="B1539" s="128" t="s">
        <v>83</v>
      </c>
      <c r="C1539" s="119">
        <v>233614</v>
      </c>
      <c r="D1539" s="122"/>
      <c r="E1539" s="136"/>
      <c r="F1539" s="136"/>
      <c r="G1539" s="136"/>
      <c r="H1539" s="136"/>
      <c r="I1539" s="136"/>
      <c r="J1539" s="120">
        <f>+SUM(C1539:G1539)-(H1539+I1539)</f>
        <v>233614</v>
      </c>
      <c r="K1539" s="143" t="b">
        <f t="shared" si="777"/>
        <v>0</v>
      </c>
      <c r="L1539" s="5"/>
      <c r="M1539" s="5"/>
      <c r="N1539" s="5"/>
      <c r="O1539" s="5"/>
    </row>
    <row r="1540" spans="1:15">
      <c r="A1540" s="121" t="s">
        <v>118</v>
      </c>
      <c r="B1540" s="128" t="s">
        <v>82</v>
      </c>
      <c r="C1540" s="119">
        <v>249769</v>
      </c>
      <c r="D1540" s="122"/>
      <c r="E1540" s="136"/>
      <c r="F1540" s="136"/>
      <c r="G1540" s="136"/>
      <c r="H1540" s="136"/>
      <c r="I1540" s="136"/>
      <c r="J1540" s="120">
        <f t="shared" ref="J1540:J1543" si="778">+SUM(C1540:G1540)-(H1540+I1540)</f>
        <v>249769</v>
      </c>
      <c r="K1540" s="143" t="b">
        <f t="shared" si="777"/>
        <v>0</v>
      </c>
      <c r="L1540" s="5"/>
      <c r="M1540" s="5"/>
      <c r="N1540" s="5"/>
      <c r="O1540" s="5"/>
    </row>
    <row r="1541" spans="1:15">
      <c r="A1541" s="121" t="s">
        <v>118</v>
      </c>
      <c r="B1541" s="126" t="s">
        <v>34</v>
      </c>
      <c r="C1541" s="32">
        <v>4500</v>
      </c>
      <c r="D1541" s="31"/>
      <c r="E1541" s="32">
        <v>234000</v>
      </c>
      <c r="F1541" s="32">
        <v>40000</v>
      </c>
      <c r="G1541" s="103"/>
      <c r="H1541" s="103"/>
      <c r="I1541" s="32">
        <v>207300</v>
      </c>
      <c r="J1541" s="30">
        <f t="shared" si="778"/>
        <v>71200</v>
      </c>
      <c r="K1541" s="143" t="b">
        <f t="shared" si="777"/>
        <v>0</v>
      </c>
      <c r="L1541" s="5"/>
      <c r="M1541" s="5"/>
      <c r="N1541" s="5"/>
      <c r="O1541" s="5"/>
    </row>
    <row r="1542" spans="1:15">
      <c r="A1542" s="121" t="s">
        <v>118</v>
      </c>
      <c r="B1542" s="126" t="s">
        <v>92</v>
      </c>
      <c r="C1542" s="32">
        <v>-6000</v>
      </c>
      <c r="D1542" s="31"/>
      <c r="E1542" s="32">
        <v>61000</v>
      </c>
      <c r="F1542" s="103"/>
      <c r="G1542" s="103"/>
      <c r="H1542" s="103"/>
      <c r="I1542" s="32">
        <v>49000</v>
      </c>
      <c r="J1542" s="30">
        <f t="shared" si="778"/>
        <v>6000</v>
      </c>
      <c r="K1542" s="143" t="b">
        <f t="shared" si="777"/>
        <v>0</v>
      </c>
      <c r="L1542" s="5"/>
      <c r="M1542" s="5"/>
      <c r="N1542" s="5"/>
      <c r="O1542" s="5"/>
    </row>
    <row r="1543" spans="1:15">
      <c r="A1543" s="121" t="s">
        <v>118</v>
      </c>
      <c r="B1543" s="126" t="s">
        <v>28</v>
      </c>
      <c r="C1543" s="32">
        <v>72200</v>
      </c>
      <c r="D1543" s="31"/>
      <c r="E1543" s="32">
        <v>722000</v>
      </c>
      <c r="F1543" s="103"/>
      <c r="G1543" s="103"/>
      <c r="H1543" s="103"/>
      <c r="I1543" s="32">
        <v>626500</v>
      </c>
      <c r="J1543" s="30">
        <f t="shared" si="778"/>
        <v>167700</v>
      </c>
      <c r="K1543" s="143" t="b">
        <f t="shared" si="777"/>
        <v>0</v>
      </c>
      <c r="L1543" s="5"/>
      <c r="M1543" s="5"/>
      <c r="N1543" s="5"/>
      <c r="O1543" s="5"/>
    </row>
    <row r="1544" spans="1:15">
      <c r="A1544" s="121" t="s">
        <v>118</v>
      </c>
      <c r="B1544" s="126" t="s">
        <v>31</v>
      </c>
      <c r="C1544" s="32">
        <v>9300</v>
      </c>
      <c r="D1544" s="31"/>
      <c r="E1544" s="32">
        <v>60000</v>
      </c>
      <c r="F1544" s="103"/>
      <c r="G1544" s="103"/>
      <c r="H1544" s="103"/>
      <c r="I1544" s="32">
        <v>4000</v>
      </c>
      <c r="J1544" s="30">
        <f t="shared" ref="J1544:J1545" si="779">+SUM(C1544:G1544)-(H1544+I1544)</f>
        <v>65300</v>
      </c>
      <c r="K1544" s="143" t="b">
        <f t="shared" si="777"/>
        <v>0</v>
      </c>
      <c r="L1544" s="5"/>
      <c r="M1544" s="5"/>
      <c r="N1544" s="5"/>
      <c r="O1544" s="5"/>
    </row>
    <row r="1545" spans="1:15">
      <c r="A1545" s="121" t="s">
        <v>118</v>
      </c>
      <c r="B1545" s="127" t="s">
        <v>111</v>
      </c>
      <c r="C1545" s="32">
        <v>-14000</v>
      </c>
      <c r="D1545" s="118"/>
      <c r="E1545" s="51">
        <v>378000</v>
      </c>
      <c r="F1545" s="51">
        <f>29000+91000</f>
        <v>120000</v>
      </c>
      <c r="G1545" s="137"/>
      <c r="H1545" s="51">
        <f>2000+1000+25000</f>
        <v>28000</v>
      </c>
      <c r="I1545" s="51">
        <v>467700</v>
      </c>
      <c r="J1545" s="30">
        <f t="shared" si="779"/>
        <v>-11700</v>
      </c>
      <c r="K1545" s="143" t="b">
        <f t="shared" si="777"/>
        <v>0</v>
      </c>
      <c r="L1545" s="5"/>
      <c r="M1545" s="5"/>
      <c r="N1545" s="5"/>
      <c r="O1545" s="5"/>
    </row>
    <row r="1546" spans="1:15">
      <c r="A1546" s="34" t="s">
        <v>59</v>
      </c>
      <c r="B1546" s="35"/>
      <c r="C1546" s="35"/>
      <c r="D1546" s="35"/>
      <c r="E1546" s="35"/>
      <c r="F1546" s="35"/>
      <c r="G1546" s="35"/>
      <c r="H1546" s="35"/>
      <c r="I1546" s="35"/>
      <c r="J1546" s="36"/>
      <c r="K1546" s="142"/>
      <c r="L1546" s="5"/>
      <c r="M1546" s="5"/>
      <c r="N1546" s="5"/>
      <c r="O1546" s="5"/>
    </row>
    <row r="1547" spans="1:15">
      <c r="A1547" s="121" t="s">
        <v>118</v>
      </c>
      <c r="B1547" s="37" t="s">
        <v>60</v>
      </c>
      <c r="C1547" s="38">
        <v>1148337</v>
      </c>
      <c r="D1547" s="49">
        <v>7000000</v>
      </c>
      <c r="E1547" s="102"/>
      <c r="F1547" s="102"/>
      <c r="G1547" s="138"/>
      <c r="H1547" s="130">
        <v>4310300</v>
      </c>
      <c r="I1547" s="125">
        <v>2165078</v>
      </c>
      <c r="J1547" s="30">
        <f>+SUM(C1547:G1547)-(H1547+I1547)</f>
        <v>1672959</v>
      </c>
      <c r="K1547" s="143" t="b">
        <f>J1547=I1433</f>
        <v>0</v>
      </c>
      <c r="L1547" s="5"/>
      <c r="M1547" s="5"/>
      <c r="N1547" s="5"/>
      <c r="O1547" s="5"/>
    </row>
    <row r="1548" spans="1:15">
      <c r="A1548" s="43" t="s">
        <v>61</v>
      </c>
      <c r="B1548" s="24"/>
      <c r="C1548" s="35"/>
      <c r="D1548" s="24"/>
      <c r="E1548" s="24"/>
      <c r="F1548" s="24"/>
      <c r="G1548" s="24"/>
      <c r="H1548" s="24"/>
      <c r="I1548" s="24"/>
      <c r="J1548" s="36"/>
      <c r="K1548" s="142"/>
      <c r="L1548" s="5"/>
      <c r="M1548" s="5"/>
      <c r="N1548" s="5"/>
      <c r="O1548" s="5"/>
    </row>
    <row r="1549" spans="1:15">
      <c r="A1549" s="121" t="s">
        <v>118</v>
      </c>
      <c r="B1549" s="37" t="s">
        <v>62</v>
      </c>
      <c r="C1549" s="124">
        <v>10113263</v>
      </c>
      <c r="D1549" s="131">
        <v>0</v>
      </c>
      <c r="E1549" s="49"/>
      <c r="F1549" s="49"/>
      <c r="G1549" s="49"/>
      <c r="H1549" s="51">
        <v>7000000</v>
      </c>
      <c r="I1549" s="53">
        <v>155885</v>
      </c>
      <c r="J1549" s="30">
        <f>+SUM(C1549:G1549)-(H1549+I1549)</f>
        <v>2957378</v>
      </c>
      <c r="K1549" s="143" t="e">
        <f>+J1549=#REF!</f>
        <v>#REF!</v>
      </c>
      <c r="L1549" s="5"/>
      <c r="M1549" s="5"/>
      <c r="N1549" s="5"/>
      <c r="O1549" s="5"/>
    </row>
    <row r="1550" spans="1:15">
      <c r="A1550" s="121" t="s">
        <v>118</v>
      </c>
      <c r="B1550" s="37" t="s">
        <v>63</v>
      </c>
      <c r="C1550" s="124">
        <v>6219904</v>
      </c>
      <c r="D1550" s="49">
        <v>28506579</v>
      </c>
      <c r="E1550" s="48"/>
      <c r="F1550" s="48"/>
      <c r="G1550" s="48"/>
      <c r="H1550" s="32"/>
      <c r="I1550" s="50">
        <v>6707979</v>
      </c>
      <c r="J1550" s="30">
        <f>SUM(C1550:G1550)-(H1550+I1550)</f>
        <v>28018504</v>
      </c>
      <c r="K1550" s="143" t="b">
        <f>+J1550=I1432</f>
        <v>0</v>
      </c>
      <c r="L1550" s="5"/>
      <c r="M1550" s="5"/>
      <c r="N1550" s="5"/>
      <c r="O1550" s="5"/>
    </row>
    <row r="1551" spans="1:15" ht="15.75">
      <c r="C1551" s="140">
        <f>SUM(C1533:C1550)</f>
        <v>18096146</v>
      </c>
      <c r="I1551" s="139">
        <f>SUM(I1533:I1550)</f>
        <v>13131322</v>
      </c>
      <c r="J1551" s="104">
        <f>+SUM(J1533:J1550)</f>
        <v>33471403</v>
      </c>
      <c r="K1551" s="5" t="b">
        <f>J1551=I1445</f>
        <v>0</v>
      </c>
      <c r="L1551" s="5"/>
      <c r="M1551" s="5"/>
      <c r="N1551" s="5"/>
      <c r="O1551" s="5"/>
    </row>
    <row r="1552" spans="1:15" ht="16.5">
      <c r="A1552" s="14"/>
      <c r="B1552" s="15"/>
      <c r="C1552" s="12" t="e">
        <f>C1551=C1445</f>
        <v>#REF!</v>
      </c>
      <c r="D1552" s="12"/>
      <c r="E1552" s="13"/>
      <c r="F1552" s="12"/>
      <c r="G1552" s="12"/>
      <c r="H1552" s="12"/>
      <c r="I1552" s="12"/>
      <c r="L1552" s="5"/>
      <c r="M1552" s="5"/>
      <c r="N1552" s="5"/>
      <c r="O1552" s="5"/>
    </row>
    <row r="1553" spans="1:15" ht="16.5">
      <c r="A1553" s="14"/>
      <c r="B1553" s="15"/>
      <c r="C1553" s="12"/>
      <c r="D1553" s="12"/>
      <c r="E1553" s="13"/>
      <c r="F1553" s="12"/>
      <c r="G1553" s="12"/>
      <c r="H1553" s="12"/>
      <c r="I1553" s="12"/>
      <c r="L1553" s="5"/>
      <c r="M1553" s="5"/>
      <c r="N1553" s="5"/>
      <c r="O1553" s="5"/>
    </row>
    <row r="1554" spans="1:15">
      <c r="A1554" s="16" t="s">
        <v>51</v>
      </c>
      <c r="B1554" s="16"/>
      <c r="C1554" s="16"/>
      <c r="D1554" s="17"/>
      <c r="E1554" s="17"/>
      <c r="F1554" s="17"/>
      <c r="G1554" s="17"/>
      <c r="H1554" s="17"/>
      <c r="I1554" s="17"/>
      <c r="L1554" s="5"/>
      <c r="M1554" s="5"/>
      <c r="N1554" s="5"/>
      <c r="O1554" s="5"/>
    </row>
    <row r="1555" spans="1:15">
      <c r="A1555" s="18" t="s">
        <v>112</v>
      </c>
      <c r="B1555" s="18"/>
      <c r="C1555" s="18"/>
      <c r="D1555" s="18"/>
      <c r="E1555" s="18"/>
      <c r="F1555" s="18"/>
      <c r="G1555" s="18"/>
      <c r="H1555" s="18"/>
      <c r="I1555" s="18"/>
      <c r="J1555" s="17"/>
      <c r="L1555" s="5"/>
      <c r="M1555" s="5"/>
      <c r="N1555" s="5"/>
      <c r="O1555" s="5"/>
    </row>
    <row r="1556" spans="1:15">
      <c r="A1556" s="19"/>
      <c r="B1556" s="17"/>
      <c r="C1556" s="20"/>
      <c r="D1556" s="20"/>
      <c r="E1556" s="20"/>
      <c r="F1556" s="20"/>
      <c r="G1556" s="20"/>
      <c r="H1556" s="17"/>
      <c r="I1556" s="17"/>
      <c r="J1556" s="18"/>
      <c r="L1556" s="5"/>
      <c r="M1556" s="5"/>
      <c r="N1556" s="5"/>
      <c r="O1556" s="5"/>
    </row>
    <row r="1557" spans="1:15">
      <c r="A1557" s="166" t="s">
        <v>52</v>
      </c>
      <c r="B1557" s="168" t="s">
        <v>53</v>
      </c>
      <c r="C1557" s="170" t="s">
        <v>114</v>
      </c>
      <c r="D1557" s="171" t="s">
        <v>54</v>
      </c>
      <c r="E1557" s="172"/>
      <c r="F1557" s="172"/>
      <c r="G1557" s="173"/>
      <c r="H1557" s="174" t="s">
        <v>55</v>
      </c>
      <c r="I1557" s="162" t="s">
        <v>56</v>
      </c>
      <c r="J1557" s="17"/>
      <c r="L1557" s="5"/>
      <c r="M1557" s="5"/>
      <c r="N1557" s="5"/>
      <c r="O1557" s="5"/>
    </row>
    <row r="1558" spans="1:15" ht="25.5">
      <c r="A1558" s="167"/>
      <c r="B1558" s="169"/>
      <c r="C1558" s="22"/>
      <c r="D1558" s="21" t="s">
        <v>23</v>
      </c>
      <c r="E1558" s="21" t="s">
        <v>24</v>
      </c>
      <c r="F1558" s="22" t="s">
        <v>116</v>
      </c>
      <c r="G1558" s="21" t="s">
        <v>57</v>
      </c>
      <c r="H1558" s="175"/>
      <c r="I1558" s="163"/>
      <c r="J1558" s="164" t="s">
        <v>115</v>
      </c>
      <c r="L1558" s="5"/>
      <c r="M1558" s="5"/>
      <c r="N1558" s="5"/>
      <c r="O1558" s="5"/>
    </row>
    <row r="1559" spans="1:15">
      <c r="A1559" s="23"/>
      <c r="B1559" s="24" t="s">
        <v>58</v>
      </c>
      <c r="C1559" s="25"/>
      <c r="D1559" s="25"/>
      <c r="E1559" s="25"/>
      <c r="F1559" s="25"/>
      <c r="G1559" s="25"/>
      <c r="H1559" s="25"/>
      <c r="I1559" s="26"/>
      <c r="J1559" s="165"/>
      <c r="L1559" s="5"/>
      <c r="M1559" s="5"/>
      <c r="N1559" s="5"/>
      <c r="O1559" s="5"/>
    </row>
    <row r="1560" spans="1:15">
      <c r="A1560" s="121" t="s">
        <v>113</v>
      </c>
      <c r="B1560" s="126" t="s">
        <v>75</v>
      </c>
      <c r="C1560" s="32">
        <v>3670</v>
      </c>
      <c r="D1560" s="31"/>
      <c r="E1560" s="32">
        <v>118000</v>
      </c>
      <c r="F1560" s="32">
        <v>4000</v>
      </c>
      <c r="G1560" s="32"/>
      <c r="H1560" s="55"/>
      <c r="I1560" s="32">
        <v>118000</v>
      </c>
      <c r="J1560" s="30">
        <f>+SUM(C1560:G1560)-(H1560+I1560)</f>
        <v>7670</v>
      </c>
      <c r="K1560" s="141"/>
      <c r="L1560" s="5"/>
      <c r="M1560" s="5"/>
      <c r="N1560" s="5"/>
      <c r="O1560" s="5"/>
    </row>
    <row r="1561" spans="1:15">
      <c r="A1561" s="121" t="s">
        <v>113</v>
      </c>
      <c r="B1561" s="126" t="s">
        <v>46</v>
      </c>
      <c r="C1561" s="32">
        <v>-540</v>
      </c>
      <c r="D1561" s="31"/>
      <c r="E1561" s="32">
        <v>209750</v>
      </c>
      <c r="F1561" s="32">
        <v>5000</v>
      </c>
      <c r="G1561" s="32"/>
      <c r="H1561" s="55"/>
      <c r="I1561" s="32">
        <v>209500</v>
      </c>
      <c r="J1561" s="30">
        <f t="shared" ref="J1561:J1562" si="780">+SUM(C1561:G1561)-(H1561+I1561)</f>
        <v>4710</v>
      </c>
      <c r="K1561" s="141"/>
      <c r="L1561" s="5"/>
      <c r="M1561" s="5"/>
      <c r="N1561" s="5"/>
      <c r="O1561" s="5"/>
    </row>
    <row r="1562" spans="1:15">
      <c r="A1562" s="121" t="s">
        <v>113</v>
      </c>
      <c r="B1562" s="126" t="s">
        <v>30</v>
      </c>
      <c r="C1562" s="32">
        <v>2395</v>
      </c>
      <c r="D1562" s="31"/>
      <c r="E1562" s="32">
        <v>70000</v>
      </c>
      <c r="F1562" s="32">
        <v>4000</v>
      </c>
      <c r="G1562" s="32"/>
      <c r="H1562" s="32"/>
      <c r="I1562" s="32">
        <v>67100</v>
      </c>
      <c r="J1562" s="100">
        <f t="shared" si="780"/>
        <v>9295</v>
      </c>
      <c r="K1562" s="141"/>
      <c r="L1562" s="5"/>
      <c r="M1562" s="5"/>
      <c r="N1562" s="5"/>
      <c r="O1562" s="5"/>
    </row>
    <row r="1563" spans="1:15">
      <c r="A1563" s="121" t="s">
        <v>113</v>
      </c>
      <c r="B1563" s="126" t="s">
        <v>76</v>
      </c>
      <c r="C1563" s="32">
        <v>96100</v>
      </c>
      <c r="D1563" s="103"/>
      <c r="E1563" s="32">
        <v>488100</v>
      </c>
      <c r="F1563" s="32">
        <v>4000</v>
      </c>
      <c r="G1563" s="32"/>
      <c r="H1563" s="32">
        <v>61600</v>
      </c>
      <c r="I1563" s="32">
        <v>551700</v>
      </c>
      <c r="J1563" s="100">
        <f>+SUM(C1563:G1563)-(H1563+I1563)</f>
        <v>-25100</v>
      </c>
      <c r="K1563" s="141"/>
      <c r="L1563" s="5"/>
      <c r="M1563" s="5"/>
      <c r="N1563" s="5"/>
      <c r="O1563" s="5"/>
    </row>
    <row r="1564" spans="1:15">
      <c r="A1564" s="121" t="s">
        <v>113</v>
      </c>
      <c r="B1564" s="126" t="s">
        <v>68</v>
      </c>
      <c r="C1564" s="32">
        <v>13884</v>
      </c>
      <c r="D1564" s="103"/>
      <c r="E1564" s="32">
        <v>194000</v>
      </c>
      <c r="F1564" s="32"/>
      <c r="G1564" s="32"/>
      <c r="H1564" s="32">
        <v>17000</v>
      </c>
      <c r="I1564" s="32">
        <v>183500</v>
      </c>
      <c r="J1564" s="100">
        <f t="shared" ref="J1564" si="781">+SUM(C1564:G1564)-(H1564+I1564)</f>
        <v>7384</v>
      </c>
      <c r="K1564" s="141"/>
      <c r="L1564" s="5"/>
      <c r="M1564" s="5"/>
      <c r="N1564" s="5"/>
      <c r="O1564" s="5"/>
    </row>
    <row r="1565" spans="1:15">
      <c r="A1565" s="121" t="s">
        <v>113</v>
      </c>
      <c r="B1565" s="127" t="s">
        <v>29</v>
      </c>
      <c r="C1565" s="32">
        <v>72400</v>
      </c>
      <c r="D1565" s="118"/>
      <c r="E1565" s="51">
        <v>599900</v>
      </c>
      <c r="F1565" s="51"/>
      <c r="G1565" s="51"/>
      <c r="H1565" s="51"/>
      <c r="I1565" s="51">
        <v>611000</v>
      </c>
      <c r="J1565" s="123">
        <f>+SUM(C1565:G1565)-(H1565+I1565)</f>
        <v>61300</v>
      </c>
      <c r="K1565" s="141"/>
      <c r="L1565" s="5"/>
      <c r="M1565" s="5"/>
      <c r="N1565" s="5"/>
      <c r="O1565" s="5"/>
    </row>
    <row r="1566" spans="1:15">
      <c r="A1566" s="121" t="s">
        <v>113</v>
      </c>
      <c r="B1566" s="128" t="s">
        <v>83</v>
      </c>
      <c r="C1566" s="119">
        <v>233614</v>
      </c>
      <c r="D1566" s="122"/>
      <c r="E1566" s="136"/>
      <c r="F1566" s="136"/>
      <c r="G1566" s="136"/>
      <c r="H1566" s="136"/>
      <c r="I1566" s="136"/>
      <c r="J1566" s="120">
        <f>+SUM(C1566:G1566)-(H1566+I1566)</f>
        <v>233614</v>
      </c>
      <c r="K1566" s="141"/>
      <c r="L1566" s="5"/>
      <c r="M1566" s="5"/>
      <c r="N1566" s="5"/>
      <c r="O1566" s="5"/>
    </row>
    <row r="1567" spans="1:15">
      <c r="A1567" s="121" t="s">
        <v>113</v>
      </c>
      <c r="B1567" s="128" t="s">
        <v>82</v>
      </c>
      <c r="C1567" s="119">
        <v>249769</v>
      </c>
      <c r="D1567" s="122"/>
      <c r="E1567" s="136"/>
      <c r="F1567" s="136"/>
      <c r="G1567" s="136"/>
      <c r="H1567" s="136"/>
      <c r="I1567" s="136"/>
      <c r="J1567" s="120">
        <f t="shared" ref="J1567:J1574" si="782">+SUM(C1567:G1567)-(H1567+I1567)</f>
        <v>249769</v>
      </c>
      <c r="K1567" s="141"/>
      <c r="L1567" s="5"/>
      <c r="M1567" s="5"/>
      <c r="N1567" s="5"/>
      <c r="O1567" s="5"/>
    </row>
    <row r="1568" spans="1:15">
      <c r="A1568" s="121" t="s">
        <v>113</v>
      </c>
      <c r="B1568" s="126" t="s">
        <v>34</v>
      </c>
      <c r="C1568" s="32">
        <v>18490</v>
      </c>
      <c r="D1568" s="31"/>
      <c r="E1568" s="32">
        <v>796460</v>
      </c>
      <c r="F1568" s="32">
        <v>61600</v>
      </c>
      <c r="G1568" s="103"/>
      <c r="H1568" s="103"/>
      <c r="I1568" s="32">
        <v>872050</v>
      </c>
      <c r="J1568" s="30">
        <f t="shared" si="782"/>
        <v>4500</v>
      </c>
      <c r="K1568" s="141"/>
      <c r="L1568" s="5"/>
      <c r="M1568" s="5"/>
      <c r="N1568" s="5"/>
      <c r="O1568" s="5"/>
    </row>
    <row r="1569" spans="1:15">
      <c r="A1569" s="121" t="s">
        <v>113</v>
      </c>
      <c r="B1569" s="126" t="s">
        <v>92</v>
      </c>
      <c r="C1569" s="32">
        <v>4500</v>
      </c>
      <c r="D1569" s="31"/>
      <c r="E1569" s="32">
        <v>40000</v>
      </c>
      <c r="F1569" s="103"/>
      <c r="G1569" s="103"/>
      <c r="H1569" s="103"/>
      <c r="I1569" s="32">
        <v>50500</v>
      </c>
      <c r="J1569" s="30">
        <f t="shared" si="782"/>
        <v>-6000</v>
      </c>
      <c r="K1569" s="141"/>
      <c r="L1569" s="5"/>
      <c r="M1569" s="5"/>
      <c r="N1569" s="5"/>
      <c r="O1569" s="5"/>
    </row>
    <row r="1570" spans="1:15">
      <c r="A1570" s="121" t="s">
        <v>113</v>
      </c>
      <c r="B1570" s="126" t="s">
        <v>28</v>
      </c>
      <c r="C1570" s="32">
        <v>44200</v>
      </c>
      <c r="D1570" s="31"/>
      <c r="E1570" s="32">
        <v>60000</v>
      </c>
      <c r="F1570" s="103"/>
      <c r="G1570" s="103"/>
      <c r="H1570" s="103"/>
      <c r="I1570" s="32">
        <v>32000</v>
      </c>
      <c r="J1570" s="30">
        <f t="shared" si="782"/>
        <v>72200</v>
      </c>
      <c r="K1570" s="141"/>
      <c r="L1570" s="5"/>
      <c r="M1570" s="5"/>
      <c r="N1570" s="5"/>
      <c r="O1570" s="5"/>
    </row>
    <row r="1571" spans="1:15">
      <c r="A1571" s="121" t="s">
        <v>113</v>
      </c>
      <c r="B1571" s="126" t="s">
        <v>93</v>
      </c>
      <c r="C1571" s="32">
        <v>-851709</v>
      </c>
      <c r="D1571" s="31"/>
      <c r="E1571" s="32">
        <v>851709</v>
      </c>
      <c r="F1571" s="103"/>
      <c r="G1571" s="103"/>
      <c r="H1571" s="103"/>
      <c r="I1571" s="32"/>
      <c r="J1571" s="30">
        <f>+SUM(C1571:G1571)-(H1571+I1571)</f>
        <v>0</v>
      </c>
      <c r="K1571" s="141"/>
      <c r="L1571" s="5"/>
      <c r="M1571" s="5"/>
      <c r="N1571" s="5"/>
      <c r="O1571" s="5"/>
    </row>
    <row r="1572" spans="1:15">
      <c r="A1572" s="121" t="s">
        <v>113</v>
      </c>
      <c r="B1572" s="126" t="s">
        <v>100</v>
      </c>
      <c r="C1572" s="32">
        <v>90300</v>
      </c>
      <c r="D1572" s="31"/>
      <c r="E1572" s="32">
        <v>69200</v>
      </c>
      <c r="F1572" s="103"/>
      <c r="G1572" s="103"/>
      <c r="H1572" s="103"/>
      <c r="I1572" s="32">
        <v>159500</v>
      </c>
      <c r="J1572" s="30">
        <f t="shared" si="782"/>
        <v>0</v>
      </c>
      <c r="K1572" s="141"/>
      <c r="L1572" s="5"/>
      <c r="M1572" s="5"/>
      <c r="N1572" s="5"/>
      <c r="O1572" s="5"/>
    </row>
    <row r="1573" spans="1:15">
      <c r="A1573" s="121" t="s">
        <v>113</v>
      </c>
      <c r="B1573" s="126" t="s">
        <v>31</v>
      </c>
      <c r="C1573" s="32">
        <v>300</v>
      </c>
      <c r="D1573" s="31"/>
      <c r="E1573" s="32">
        <v>20000</v>
      </c>
      <c r="F1573" s="103"/>
      <c r="G1573" s="103"/>
      <c r="H1573" s="103"/>
      <c r="I1573" s="32">
        <v>11000</v>
      </c>
      <c r="J1573" s="30">
        <f t="shared" si="782"/>
        <v>9300</v>
      </c>
      <c r="K1573" s="141"/>
      <c r="L1573" s="5"/>
      <c r="M1573" s="5"/>
      <c r="N1573" s="5"/>
      <c r="O1573" s="5"/>
    </row>
    <row r="1574" spans="1:15">
      <c r="A1574" s="121" t="s">
        <v>113</v>
      </c>
      <c r="B1574" s="127" t="s">
        <v>111</v>
      </c>
      <c r="C1574" s="32">
        <v>0</v>
      </c>
      <c r="D1574" s="118"/>
      <c r="E1574" s="135"/>
      <c r="F1574" s="135"/>
      <c r="G1574" s="137"/>
      <c r="H1574" s="135"/>
      <c r="I1574" s="51">
        <v>14000</v>
      </c>
      <c r="J1574" s="30">
        <f t="shared" si="782"/>
        <v>-14000</v>
      </c>
      <c r="K1574" s="141"/>
      <c r="L1574" s="5"/>
      <c r="M1574" s="5"/>
      <c r="N1574" s="5"/>
      <c r="O1574" s="5"/>
    </row>
    <row r="1575" spans="1:15">
      <c r="A1575" s="34" t="s">
        <v>59</v>
      </c>
      <c r="B1575" s="35"/>
      <c r="C1575" s="35"/>
      <c r="D1575" s="35"/>
      <c r="E1575" s="35"/>
      <c r="F1575" s="35"/>
      <c r="G1575" s="35"/>
      <c r="H1575" s="35"/>
      <c r="I1575" s="35"/>
      <c r="J1575" s="36"/>
      <c r="L1575" s="5"/>
      <c r="M1575" s="5"/>
      <c r="N1575" s="5"/>
      <c r="O1575" s="5"/>
    </row>
    <row r="1576" spans="1:15">
      <c r="A1576" s="121" t="s">
        <v>113</v>
      </c>
      <c r="B1576" s="37" t="s">
        <v>60</v>
      </c>
      <c r="C1576" s="38" t="e">
        <f>C1433</f>
        <v>#REF!</v>
      </c>
      <c r="D1576" s="49">
        <v>5872000</v>
      </c>
      <c r="E1576" s="102"/>
      <c r="F1576" s="102"/>
      <c r="G1576" s="138"/>
      <c r="H1576" s="130">
        <v>3517119</v>
      </c>
      <c r="I1576" s="125">
        <v>1523260</v>
      </c>
      <c r="J1576" s="30" t="e">
        <f>+SUM(C1576:G1576)-(H1576+I1576)</f>
        <v>#REF!</v>
      </c>
      <c r="K1576" s="141"/>
      <c r="L1576" s="5"/>
      <c r="M1576" s="5"/>
      <c r="N1576" s="5"/>
      <c r="O1576" s="5"/>
    </row>
    <row r="1577" spans="1:15">
      <c r="A1577" s="43" t="s">
        <v>61</v>
      </c>
      <c r="B1577" s="24"/>
      <c r="C1577" s="35"/>
      <c r="D1577" s="24"/>
      <c r="E1577" s="24"/>
      <c r="F1577" s="24"/>
      <c r="G1577" s="24"/>
      <c r="H1577" s="24"/>
      <c r="I1577" s="24"/>
      <c r="J1577" s="36"/>
      <c r="L1577" s="5"/>
      <c r="M1577" s="5"/>
      <c r="N1577" s="5"/>
      <c r="O1577" s="5"/>
    </row>
    <row r="1578" spans="1:15">
      <c r="A1578" s="121" t="s">
        <v>113</v>
      </c>
      <c r="B1578" s="37" t="s">
        <v>62</v>
      </c>
      <c r="C1578" s="124" t="e">
        <f>#REF!</f>
        <v>#REF!</v>
      </c>
      <c r="D1578" s="131">
        <v>10380044</v>
      </c>
      <c r="E1578" s="49"/>
      <c r="F1578" s="49"/>
      <c r="G1578" s="49"/>
      <c r="H1578" s="51">
        <v>5500000</v>
      </c>
      <c r="I1578" s="53">
        <v>277455</v>
      </c>
      <c r="J1578" s="30" t="e">
        <f>+SUM(C1578:G1578)-(H1578+I1578)</f>
        <v>#REF!</v>
      </c>
      <c r="K1578" s="141"/>
      <c r="L1578" s="5"/>
      <c r="M1578" s="5"/>
      <c r="N1578" s="5"/>
      <c r="O1578" s="5"/>
    </row>
    <row r="1579" spans="1:15">
      <c r="A1579" s="121" t="s">
        <v>113</v>
      </c>
      <c r="B1579" s="37" t="s">
        <v>63</v>
      </c>
      <c r="C1579" s="124" t="e">
        <f>C1432</f>
        <v>#REF!</v>
      </c>
      <c r="D1579" s="49"/>
      <c r="E1579" s="48"/>
      <c r="F1579" s="48"/>
      <c r="G1579" s="48"/>
      <c r="H1579" s="32">
        <v>372000</v>
      </c>
      <c r="I1579" s="50">
        <v>4601760</v>
      </c>
      <c r="J1579" s="30" t="e">
        <f>SUM(C1579:G1579)-(H1579+I1579)</f>
        <v>#REF!</v>
      </c>
      <c r="K1579" s="141"/>
      <c r="L1579" s="5"/>
      <c r="M1579" s="5"/>
      <c r="N1579" s="5"/>
      <c r="O1579" s="5"/>
    </row>
    <row r="1580" spans="1:15" ht="15.75">
      <c r="C1580" s="140" t="e">
        <f>SUM(C1560:C1579)</f>
        <v>#REF!</v>
      </c>
      <c r="I1580" s="139">
        <f>SUM(I1560:I1579)</f>
        <v>9282325</v>
      </c>
      <c r="J1580" s="104" t="e">
        <f>+SUM(J1560:J1579)</f>
        <v>#REF!</v>
      </c>
      <c r="L1580" s="5"/>
      <c r="M1580" s="5"/>
      <c r="N1580" s="5"/>
      <c r="O1580" s="5"/>
    </row>
    <row r="1581" spans="1:15" ht="16.5">
      <c r="A1581" s="14"/>
      <c r="B1581" s="15"/>
      <c r="C1581" s="12"/>
      <c r="D1581" s="12"/>
      <c r="E1581" s="13"/>
      <c r="F1581" s="12"/>
      <c r="G1581" s="12"/>
      <c r="H1581" s="12"/>
      <c r="I1581" s="12"/>
      <c r="L1581" s="5"/>
      <c r="M1581" s="5"/>
      <c r="N1581" s="5"/>
      <c r="O1581" s="5"/>
    </row>
    <row r="1582" spans="1:15">
      <c r="A1582" s="16" t="s">
        <v>51</v>
      </c>
      <c r="B1582" s="16"/>
      <c r="C1582" s="16"/>
      <c r="D1582" s="17"/>
      <c r="E1582" s="17"/>
      <c r="F1582" s="17"/>
      <c r="G1582" s="17"/>
      <c r="H1582" s="17"/>
      <c r="I1582" s="17"/>
      <c r="L1582" s="5"/>
      <c r="M1582" s="5"/>
      <c r="N1582" s="5"/>
      <c r="O1582" s="5"/>
    </row>
    <row r="1583" spans="1:15">
      <c r="A1583" s="18" t="s">
        <v>107</v>
      </c>
      <c r="B1583" s="18"/>
      <c r="C1583" s="18"/>
      <c r="D1583" s="18"/>
      <c r="E1583" s="18"/>
      <c r="F1583" s="18"/>
      <c r="G1583" s="18"/>
      <c r="H1583" s="18"/>
      <c r="I1583" s="18"/>
      <c r="J1583" s="17"/>
      <c r="L1583" s="5"/>
      <c r="M1583" s="5"/>
      <c r="N1583" s="5"/>
      <c r="O1583" s="5"/>
    </row>
    <row r="1584" spans="1:15">
      <c r="A1584" s="19"/>
      <c r="B1584" s="17"/>
      <c r="C1584" s="20"/>
      <c r="D1584" s="20"/>
      <c r="E1584" s="20"/>
      <c r="F1584" s="20"/>
      <c r="G1584" s="20"/>
      <c r="H1584" s="17"/>
      <c r="I1584" s="17"/>
      <c r="J1584" s="18"/>
      <c r="L1584" s="5"/>
      <c r="M1584" s="5"/>
      <c r="N1584" s="5"/>
      <c r="O1584" s="5"/>
    </row>
    <row r="1585" spans="1:15">
      <c r="A1585" s="166" t="s">
        <v>52</v>
      </c>
      <c r="B1585" s="168" t="s">
        <v>53</v>
      </c>
      <c r="C1585" s="170" t="s">
        <v>108</v>
      </c>
      <c r="D1585" s="171" t="s">
        <v>54</v>
      </c>
      <c r="E1585" s="172"/>
      <c r="F1585" s="172"/>
      <c r="G1585" s="173"/>
      <c r="H1585" s="174" t="s">
        <v>55</v>
      </c>
      <c r="I1585" s="162" t="s">
        <v>56</v>
      </c>
      <c r="J1585" s="17"/>
      <c r="L1585" s="5"/>
      <c r="M1585" s="5"/>
      <c r="N1585" s="5"/>
      <c r="O1585" s="5"/>
    </row>
    <row r="1586" spans="1:15" ht="25.5">
      <c r="A1586" s="167"/>
      <c r="B1586" s="169"/>
      <c r="C1586" s="22"/>
      <c r="D1586" s="21" t="s">
        <v>23</v>
      </c>
      <c r="E1586" s="21" t="s">
        <v>24</v>
      </c>
      <c r="F1586" s="22" t="s">
        <v>110</v>
      </c>
      <c r="G1586" s="21" t="s">
        <v>57</v>
      </c>
      <c r="H1586" s="175"/>
      <c r="I1586" s="163"/>
      <c r="J1586" s="164" t="s">
        <v>109</v>
      </c>
      <c r="L1586" s="5"/>
      <c r="M1586" s="5"/>
      <c r="N1586" s="5"/>
      <c r="O1586" s="5"/>
    </row>
    <row r="1587" spans="1:15">
      <c r="A1587" s="23"/>
      <c r="B1587" s="24" t="s">
        <v>58</v>
      </c>
      <c r="C1587" s="25"/>
      <c r="D1587" s="25"/>
      <c r="E1587" s="25"/>
      <c r="F1587" s="25"/>
      <c r="G1587" s="25"/>
      <c r="H1587" s="25"/>
      <c r="I1587" s="26"/>
      <c r="J1587" s="165"/>
      <c r="L1587" s="5"/>
      <c r="M1587" s="5"/>
      <c r="N1587" s="5"/>
      <c r="O1587" s="5"/>
    </row>
    <row r="1588" spans="1:15">
      <c r="A1588" s="121" t="s">
        <v>106</v>
      </c>
      <c r="B1588" s="126" t="s">
        <v>75</v>
      </c>
      <c r="C1588" s="32">
        <v>-11330</v>
      </c>
      <c r="D1588" s="31"/>
      <c r="E1588" s="32">
        <v>201400</v>
      </c>
      <c r="F1588" s="32">
        <v>184300</v>
      </c>
      <c r="G1588" s="32"/>
      <c r="H1588" s="55"/>
      <c r="I1588" s="32">
        <v>370700</v>
      </c>
      <c r="J1588" s="30">
        <f>+SUM(C1588:G1588)-(H1588+I1588)</f>
        <v>3670</v>
      </c>
      <c r="K1588" s="68"/>
      <c r="L1588" s="5"/>
      <c r="M1588" s="5"/>
      <c r="N1588" s="5"/>
      <c r="O1588" s="5"/>
    </row>
    <row r="1589" spans="1:15">
      <c r="A1589" s="121" t="s">
        <v>106</v>
      </c>
      <c r="B1589" s="126" t="s">
        <v>46</v>
      </c>
      <c r="C1589" s="32">
        <v>8260</v>
      </c>
      <c r="D1589" s="31"/>
      <c r="E1589" s="32">
        <v>357900</v>
      </c>
      <c r="F1589" s="32"/>
      <c r="G1589" s="32"/>
      <c r="H1589" s="55">
        <v>50000</v>
      </c>
      <c r="I1589" s="32">
        <v>316700</v>
      </c>
      <c r="J1589" s="30">
        <f t="shared" ref="J1589:J1590" si="783">+SUM(C1589:G1589)-(H1589+I1589)</f>
        <v>-540</v>
      </c>
      <c r="K1589" s="68"/>
      <c r="L1589" s="5"/>
      <c r="M1589" s="5"/>
      <c r="N1589" s="5"/>
      <c r="O1589" s="5"/>
    </row>
    <row r="1590" spans="1:15">
      <c r="A1590" s="121" t="s">
        <v>106</v>
      </c>
      <c r="B1590" s="126" t="s">
        <v>30</v>
      </c>
      <c r="C1590" s="32">
        <v>3795</v>
      </c>
      <c r="D1590" s="31"/>
      <c r="E1590" s="32">
        <v>20000</v>
      </c>
      <c r="F1590" s="32"/>
      <c r="G1590" s="32"/>
      <c r="H1590" s="32"/>
      <c r="I1590" s="32">
        <v>21400</v>
      </c>
      <c r="J1590" s="100">
        <f t="shared" si="783"/>
        <v>2395</v>
      </c>
      <c r="K1590" s="68"/>
      <c r="L1590" s="5"/>
      <c r="M1590" s="5"/>
      <c r="N1590" s="5"/>
      <c r="O1590" s="5"/>
    </row>
    <row r="1591" spans="1:15">
      <c r="A1591" s="121" t="s">
        <v>106</v>
      </c>
      <c r="B1591" s="126" t="s">
        <v>76</v>
      </c>
      <c r="C1591" s="32">
        <v>-83100</v>
      </c>
      <c r="D1591" s="103"/>
      <c r="E1591" s="32">
        <v>699200</v>
      </c>
      <c r="F1591" s="32"/>
      <c r="G1591" s="32"/>
      <c r="H1591" s="32"/>
      <c r="I1591" s="32">
        <v>520000</v>
      </c>
      <c r="J1591" s="100">
        <f>+SUM(C1591:G1591)-(H1591+I1591)</f>
        <v>96100</v>
      </c>
      <c r="K1591" s="68"/>
      <c r="L1591" s="5"/>
      <c r="M1591" s="5"/>
      <c r="N1591" s="5"/>
      <c r="O1591" s="5"/>
    </row>
    <row r="1592" spans="1:15">
      <c r="A1592" s="121" t="s">
        <v>106</v>
      </c>
      <c r="B1592" s="126" t="s">
        <v>68</v>
      </c>
      <c r="C1592" s="32">
        <v>1784</v>
      </c>
      <c r="D1592" s="103"/>
      <c r="E1592" s="32">
        <v>568600</v>
      </c>
      <c r="F1592" s="32">
        <v>50000</v>
      </c>
      <c r="G1592" s="32"/>
      <c r="H1592" s="32">
        <v>184300</v>
      </c>
      <c r="I1592" s="32">
        <v>422200</v>
      </c>
      <c r="J1592" s="100">
        <f t="shared" ref="J1592" si="784">+SUM(C1592:G1592)-(H1592+I1592)</f>
        <v>13884</v>
      </c>
      <c r="K1592" s="68"/>
      <c r="L1592" s="5"/>
      <c r="M1592" s="5"/>
      <c r="N1592" s="5"/>
      <c r="O1592" s="5"/>
    </row>
    <row r="1593" spans="1:15">
      <c r="A1593" s="121" t="s">
        <v>106</v>
      </c>
      <c r="B1593" s="127" t="s">
        <v>29</v>
      </c>
      <c r="C1593" s="32">
        <v>88800</v>
      </c>
      <c r="D1593" s="118"/>
      <c r="E1593" s="51">
        <v>694600</v>
      </c>
      <c r="F1593" s="51"/>
      <c r="G1593" s="51"/>
      <c r="H1593" s="51"/>
      <c r="I1593" s="51">
        <v>711000</v>
      </c>
      <c r="J1593" s="123">
        <f>+SUM(C1593:G1593)-(H1593+I1593)</f>
        <v>72400</v>
      </c>
      <c r="K1593" s="68"/>
      <c r="L1593" s="5"/>
      <c r="M1593" s="5"/>
      <c r="N1593" s="5"/>
      <c r="O1593" s="5"/>
    </row>
    <row r="1594" spans="1:15">
      <c r="A1594" s="121" t="s">
        <v>106</v>
      </c>
      <c r="B1594" s="128" t="s">
        <v>83</v>
      </c>
      <c r="C1594" s="119">
        <v>233614</v>
      </c>
      <c r="D1594" s="122"/>
      <c r="E1594" s="136"/>
      <c r="F1594" s="136"/>
      <c r="G1594" s="136"/>
      <c r="H1594" s="136"/>
      <c r="I1594" s="136"/>
      <c r="J1594" s="120">
        <f>+SUM(C1594:G1594)-(H1594+I1594)</f>
        <v>233614</v>
      </c>
      <c r="K1594" s="68"/>
      <c r="L1594" s="5"/>
      <c r="M1594" s="5"/>
      <c r="N1594" s="5"/>
      <c r="O1594" s="5"/>
    </row>
    <row r="1595" spans="1:15">
      <c r="A1595" s="121" t="s">
        <v>106</v>
      </c>
      <c r="B1595" s="128" t="s">
        <v>82</v>
      </c>
      <c r="C1595" s="119">
        <v>249769</v>
      </c>
      <c r="D1595" s="122"/>
      <c r="E1595" s="136"/>
      <c r="F1595" s="136"/>
      <c r="G1595" s="136"/>
      <c r="H1595" s="136"/>
      <c r="I1595" s="136"/>
      <c r="J1595" s="120">
        <f t="shared" ref="J1595:J1599" si="785">+SUM(C1595:G1595)-(H1595+I1595)</f>
        <v>249769</v>
      </c>
      <c r="K1595" s="68"/>
      <c r="L1595" s="5"/>
      <c r="M1595" s="5"/>
      <c r="N1595" s="5"/>
      <c r="O1595" s="5"/>
    </row>
    <row r="1596" spans="1:15">
      <c r="A1596" s="121" t="s">
        <v>106</v>
      </c>
      <c r="B1596" s="126" t="s">
        <v>34</v>
      </c>
      <c r="C1596" s="32">
        <v>7890</v>
      </c>
      <c r="D1596" s="31"/>
      <c r="E1596" s="32">
        <v>135600</v>
      </c>
      <c r="F1596" s="103"/>
      <c r="G1596" s="103"/>
      <c r="H1596" s="103"/>
      <c r="I1596" s="32">
        <v>125000</v>
      </c>
      <c r="J1596" s="30">
        <f t="shared" si="785"/>
        <v>18490</v>
      </c>
      <c r="K1596" s="68"/>
      <c r="L1596" s="5"/>
      <c r="M1596" s="5"/>
      <c r="N1596" s="5"/>
      <c r="O1596" s="5"/>
    </row>
    <row r="1597" spans="1:15">
      <c r="A1597" s="121" t="s">
        <v>106</v>
      </c>
      <c r="B1597" s="126" t="s">
        <v>92</v>
      </c>
      <c r="C1597" s="32">
        <v>5000</v>
      </c>
      <c r="D1597" s="31"/>
      <c r="E1597" s="32">
        <v>30000</v>
      </c>
      <c r="F1597" s="103"/>
      <c r="G1597" s="103"/>
      <c r="H1597" s="103"/>
      <c r="I1597" s="32">
        <v>30500</v>
      </c>
      <c r="J1597" s="30">
        <f t="shared" si="785"/>
        <v>4500</v>
      </c>
      <c r="K1597" s="68"/>
      <c r="L1597" s="5"/>
      <c r="M1597" s="5"/>
      <c r="N1597" s="5"/>
      <c r="O1597" s="5"/>
    </row>
    <row r="1598" spans="1:15">
      <c r="A1598" s="121" t="s">
        <v>106</v>
      </c>
      <c r="B1598" s="126" t="s">
        <v>28</v>
      </c>
      <c r="C1598" s="32">
        <v>57700</v>
      </c>
      <c r="D1598" s="31"/>
      <c r="E1598" s="32">
        <v>639000</v>
      </c>
      <c r="F1598" s="103"/>
      <c r="G1598" s="103"/>
      <c r="H1598" s="103"/>
      <c r="I1598" s="32">
        <v>652500</v>
      </c>
      <c r="J1598" s="30">
        <f t="shared" si="785"/>
        <v>44200</v>
      </c>
      <c r="K1598" s="68"/>
      <c r="L1598" s="5"/>
      <c r="M1598" s="5"/>
      <c r="N1598" s="5"/>
      <c r="O1598" s="5"/>
    </row>
    <row r="1599" spans="1:15">
      <c r="A1599" s="121" t="s">
        <v>106</v>
      </c>
      <c r="B1599" s="126" t="s">
        <v>93</v>
      </c>
      <c r="C1599" s="32">
        <v>-32081</v>
      </c>
      <c r="D1599" s="31"/>
      <c r="E1599" s="103"/>
      <c r="F1599" s="103"/>
      <c r="G1599" s="103"/>
      <c r="H1599" s="103"/>
      <c r="I1599" s="32">
        <v>819628</v>
      </c>
      <c r="J1599" s="30">
        <f t="shared" si="785"/>
        <v>-851709</v>
      </c>
      <c r="K1599" s="68"/>
      <c r="L1599" s="5"/>
      <c r="M1599" s="5"/>
      <c r="N1599" s="5"/>
      <c r="O1599" s="5"/>
    </row>
    <row r="1600" spans="1:15">
      <c r="A1600" s="121" t="s">
        <v>106</v>
      </c>
      <c r="B1600" s="126" t="s">
        <v>100</v>
      </c>
      <c r="C1600" s="32">
        <v>62000</v>
      </c>
      <c r="D1600" s="31"/>
      <c r="E1600" s="32">
        <v>622600</v>
      </c>
      <c r="F1600" s="103"/>
      <c r="G1600" s="103"/>
      <c r="H1600" s="103"/>
      <c r="I1600" s="32">
        <v>594300</v>
      </c>
      <c r="J1600" s="30">
        <f>+SUM(C1600:G1600)-(H1600+I1600)</f>
        <v>90300</v>
      </c>
      <c r="K1600" s="68"/>
      <c r="L1600" s="5"/>
      <c r="M1600" s="5"/>
      <c r="N1600" s="5"/>
      <c r="O1600" s="5"/>
    </row>
    <row r="1601" spans="1:15">
      <c r="A1601" s="121" t="s">
        <v>106</v>
      </c>
      <c r="B1601" s="127" t="s">
        <v>31</v>
      </c>
      <c r="C1601" s="32">
        <v>4300</v>
      </c>
      <c r="D1601" s="118"/>
      <c r="E1601" s="135"/>
      <c r="F1601" s="135"/>
      <c r="G1601" s="137"/>
      <c r="H1601" s="135"/>
      <c r="I1601" s="51">
        <v>4000</v>
      </c>
      <c r="J1601" s="30">
        <f t="shared" ref="J1601" si="786">+SUM(C1601:G1601)-(H1601+I1601)</f>
        <v>300</v>
      </c>
      <c r="K1601" s="68"/>
      <c r="L1601" s="5"/>
      <c r="M1601" s="5"/>
      <c r="N1601" s="5"/>
      <c r="O1601" s="5"/>
    </row>
    <row r="1602" spans="1:15">
      <c r="A1602" s="34" t="s">
        <v>59</v>
      </c>
      <c r="B1602" s="35"/>
      <c r="C1602" s="35"/>
      <c r="D1602" s="35"/>
      <c r="E1602" s="35"/>
      <c r="F1602" s="35"/>
      <c r="G1602" s="35"/>
      <c r="H1602" s="35"/>
      <c r="I1602" s="35"/>
      <c r="J1602" s="36"/>
      <c r="K1602" s="68"/>
      <c r="L1602" s="5"/>
      <c r="M1602" s="5"/>
      <c r="N1602" s="5"/>
      <c r="O1602" s="5"/>
    </row>
    <row r="1603" spans="1:15">
      <c r="A1603" s="121" t="s">
        <v>106</v>
      </c>
      <c r="B1603" s="37" t="s">
        <v>60</v>
      </c>
      <c r="C1603" s="38">
        <v>62150</v>
      </c>
      <c r="D1603" s="49">
        <v>5500000</v>
      </c>
      <c r="E1603" s="102"/>
      <c r="F1603" s="102"/>
      <c r="G1603" s="138"/>
      <c r="H1603" s="130">
        <v>3968900</v>
      </c>
      <c r="I1603" s="125">
        <v>1276534</v>
      </c>
      <c r="J1603" s="30">
        <f>+SUM(C1603:G1603)-(H1603+I1603)</f>
        <v>316716</v>
      </c>
      <c r="K1603" s="68"/>
      <c r="L1603" s="5"/>
      <c r="M1603" s="5"/>
      <c r="N1603" s="5"/>
      <c r="O1603" s="5"/>
    </row>
    <row r="1604" spans="1:15">
      <c r="A1604" s="43" t="s">
        <v>61</v>
      </c>
      <c r="B1604" s="24"/>
      <c r="C1604" s="35"/>
      <c r="D1604" s="24"/>
      <c r="E1604" s="24"/>
      <c r="F1604" s="24"/>
      <c r="G1604" s="24"/>
      <c r="H1604" s="24"/>
      <c r="I1604" s="24"/>
      <c r="J1604" s="36"/>
      <c r="L1604" s="5"/>
      <c r="M1604" s="5"/>
      <c r="N1604" s="5"/>
      <c r="O1604" s="5"/>
    </row>
    <row r="1605" spans="1:15">
      <c r="A1605" s="121" t="s">
        <v>106</v>
      </c>
      <c r="B1605" s="37" t="s">
        <v>62</v>
      </c>
      <c r="C1605" s="124">
        <v>11284555</v>
      </c>
      <c r="D1605" s="131"/>
      <c r="E1605" s="49"/>
      <c r="F1605" s="49"/>
      <c r="G1605" s="49"/>
      <c r="H1605" s="51">
        <v>5500000</v>
      </c>
      <c r="I1605" s="53">
        <v>273881</v>
      </c>
      <c r="J1605" s="30">
        <f>+SUM(C1605:G1605)-(H1605+I1605)</f>
        <v>5510674</v>
      </c>
      <c r="K1605" s="68"/>
      <c r="L1605" s="5"/>
      <c r="M1605" s="5"/>
      <c r="N1605" s="5"/>
      <c r="O1605" s="5"/>
    </row>
    <row r="1606" spans="1:15">
      <c r="A1606" s="121" t="s">
        <v>106</v>
      </c>
      <c r="B1606" s="37" t="s">
        <v>63</v>
      </c>
      <c r="C1606" s="124">
        <v>2158645</v>
      </c>
      <c r="D1606" s="49">
        <v>15435980</v>
      </c>
      <c r="E1606" s="48"/>
      <c r="F1606" s="48"/>
      <c r="G1606" s="48"/>
      <c r="H1606" s="32"/>
      <c r="I1606" s="50">
        <v>6400961</v>
      </c>
      <c r="J1606" s="30">
        <f>SUM(C1606:G1606)-(H1606+I1606)</f>
        <v>11193664</v>
      </c>
      <c r="K1606" s="68"/>
      <c r="L1606" s="5"/>
      <c r="M1606" s="5"/>
      <c r="N1606" s="5"/>
      <c r="O1606" s="5"/>
    </row>
    <row r="1607" spans="1:15" ht="15.75">
      <c r="C1607" s="140">
        <f>SUM(C1588:C1606)</f>
        <v>14101751</v>
      </c>
      <c r="I1607" s="139">
        <f>SUM(I1588:I1606)</f>
        <v>12539304</v>
      </c>
      <c r="J1607" s="104">
        <f>+SUM(J1588:J1606)</f>
        <v>16998427</v>
      </c>
      <c r="L1607" s="5"/>
      <c r="M1607" s="5"/>
      <c r="N1607" s="5"/>
      <c r="O1607" s="5"/>
    </row>
    <row r="1608" spans="1:15" ht="16.5">
      <c r="A1608" s="10"/>
      <c r="B1608" s="11"/>
      <c r="C1608" s="12"/>
      <c r="D1608" s="12"/>
      <c r="E1608" s="12"/>
      <c r="F1608" s="12"/>
      <c r="G1608" s="12"/>
      <c r="H1608" s="12"/>
      <c r="I1608" s="12"/>
      <c r="J1608" s="132"/>
      <c r="L1608" s="5"/>
      <c r="M1608" s="5"/>
      <c r="N1608" s="5"/>
      <c r="O1608" s="5"/>
    </row>
    <row r="1609" spans="1:15" ht="16.5">
      <c r="A1609" s="14"/>
      <c r="B1609" s="15"/>
      <c r="C1609" s="12"/>
      <c r="D1609" s="12"/>
      <c r="E1609" s="13"/>
      <c r="F1609" s="12"/>
      <c r="G1609" s="12"/>
      <c r="H1609" s="12"/>
      <c r="I1609" s="12"/>
      <c r="L1609" s="5"/>
      <c r="M1609" s="5"/>
      <c r="N1609" s="5"/>
      <c r="O1609" s="5"/>
    </row>
    <row r="1610" spans="1:15">
      <c r="A1610" s="16" t="s">
        <v>51</v>
      </c>
      <c r="B1610" s="16"/>
      <c r="C1610" s="16"/>
      <c r="D1610" s="17"/>
      <c r="E1610" s="17"/>
      <c r="F1610" s="17"/>
      <c r="G1610" s="17"/>
      <c r="H1610" s="17"/>
      <c r="I1610" s="17"/>
      <c r="L1610" s="5"/>
      <c r="M1610" s="5"/>
      <c r="N1610" s="5"/>
      <c r="O1610" s="5"/>
    </row>
    <row r="1611" spans="1:15">
      <c r="A1611" s="18" t="s">
        <v>104</v>
      </c>
      <c r="B1611" s="18"/>
      <c r="C1611" s="18"/>
      <c r="D1611" s="18"/>
      <c r="E1611" s="18"/>
      <c r="F1611" s="18"/>
      <c r="G1611" s="18"/>
      <c r="H1611" s="18"/>
      <c r="I1611" s="18"/>
      <c r="J1611" s="17"/>
      <c r="L1611" s="5"/>
      <c r="M1611" s="5"/>
      <c r="N1611" s="5"/>
      <c r="O1611" s="5"/>
    </row>
    <row r="1612" spans="1:15">
      <c r="A1612" s="19"/>
      <c r="B1612" s="17"/>
      <c r="C1612" s="20"/>
      <c r="D1612" s="20"/>
      <c r="E1612" s="20"/>
      <c r="F1612" s="20"/>
      <c r="G1612" s="20"/>
      <c r="H1612" s="17"/>
      <c r="I1612" s="17"/>
      <c r="J1612" s="18"/>
      <c r="L1612" s="5"/>
      <c r="M1612" s="5"/>
      <c r="N1612" s="5"/>
      <c r="O1612" s="5"/>
    </row>
    <row r="1613" spans="1:15">
      <c r="A1613" s="166" t="s">
        <v>52</v>
      </c>
      <c r="B1613" s="168" t="s">
        <v>53</v>
      </c>
      <c r="C1613" s="170" t="s">
        <v>102</v>
      </c>
      <c r="D1613" s="171" t="s">
        <v>54</v>
      </c>
      <c r="E1613" s="172"/>
      <c r="F1613" s="172"/>
      <c r="G1613" s="173"/>
      <c r="H1613" s="174" t="s">
        <v>55</v>
      </c>
      <c r="I1613" s="162" t="s">
        <v>56</v>
      </c>
      <c r="J1613" s="17"/>
      <c r="L1613" s="5"/>
      <c r="M1613" s="5"/>
      <c r="N1613" s="5"/>
      <c r="O1613" s="5"/>
    </row>
    <row r="1614" spans="1:15" ht="25.5">
      <c r="A1614" s="167"/>
      <c r="B1614" s="169"/>
      <c r="C1614" s="22"/>
      <c r="D1614" s="21" t="s">
        <v>23</v>
      </c>
      <c r="E1614" s="21" t="s">
        <v>24</v>
      </c>
      <c r="F1614" s="22" t="s">
        <v>105</v>
      </c>
      <c r="G1614" s="21" t="s">
        <v>57</v>
      </c>
      <c r="H1614" s="175"/>
      <c r="I1614" s="163"/>
      <c r="J1614" s="164" t="s">
        <v>103</v>
      </c>
      <c r="L1614" s="5"/>
      <c r="M1614" s="5"/>
      <c r="N1614" s="5"/>
      <c r="O1614" s="5"/>
    </row>
    <row r="1615" spans="1:15">
      <c r="A1615" s="23"/>
      <c r="B1615" s="24" t="s">
        <v>58</v>
      </c>
      <c r="C1615" s="25"/>
      <c r="D1615" s="25"/>
      <c r="E1615" s="25"/>
      <c r="F1615" s="25"/>
      <c r="G1615" s="25"/>
      <c r="H1615" s="25"/>
      <c r="I1615" s="26"/>
      <c r="J1615" s="165"/>
      <c r="L1615" s="5"/>
      <c r="M1615" s="5"/>
      <c r="N1615" s="5"/>
      <c r="O1615" s="5"/>
    </row>
    <row r="1616" spans="1:15">
      <c r="A1616" s="121" t="s">
        <v>101</v>
      </c>
      <c r="B1616" s="126" t="s">
        <v>75</v>
      </c>
      <c r="C1616" s="32">
        <v>22200</v>
      </c>
      <c r="D1616" s="31"/>
      <c r="E1616" s="32">
        <v>439970</v>
      </c>
      <c r="F1616" s="103"/>
      <c r="G1616" s="103"/>
      <c r="H1616" s="134"/>
      <c r="I1616" s="32">
        <v>473500</v>
      </c>
      <c r="J1616" s="30">
        <f>+SUM(C1616:G1616)-(H1616+I1616)</f>
        <v>-11330</v>
      </c>
      <c r="K1616" s="68"/>
      <c r="L1616" s="5"/>
      <c r="M1616" s="5"/>
      <c r="N1616" s="5"/>
      <c r="O1616" s="5"/>
    </row>
    <row r="1617" spans="1:15">
      <c r="A1617" s="121" t="s">
        <v>101</v>
      </c>
      <c r="B1617" s="126" t="s">
        <v>46</v>
      </c>
      <c r="C1617" s="32">
        <v>3060</v>
      </c>
      <c r="D1617" s="31"/>
      <c r="E1617" s="32">
        <v>157200</v>
      </c>
      <c r="F1617" s="32"/>
      <c r="G1617" s="32"/>
      <c r="H1617" s="55"/>
      <c r="I1617" s="32">
        <v>152000</v>
      </c>
      <c r="J1617" s="30">
        <f t="shared" ref="J1617:J1618" si="787">+SUM(C1617:G1617)-(H1617+I1617)</f>
        <v>8260</v>
      </c>
      <c r="K1617" s="68"/>
      <c r="L1617" s="5"/>
      <c r="M1617" s="5"/>
      <c r="N1617" s="5"/>
      <c r="O1617" s="5"/>
    </row>
    <row r="1618" spans="1:15">
      <c r="A1618" s="121" t="s">
        <v>101</v>
      </c>
      <c r="B1618" s="126" t="s">
        <v>30</v>
      </c>
      <c r="C1618" s="32">
        <v>3795</v>
      </c>
      <c r="D1618" s="31"/>
      <c r="E1618" s="32">
        <v>45000</v>
      </c>
      <c r="F1618" s="32"/>
      <c r="G1618" s="32"/>
      <c r="H1618" s="32"/>
      <c r="I1618" s="32">
        <v>45000</v>
      </c>
      <c r="J1618" s="100">
        <f t="shared" si="787"/>
        <v>3795</v>
      </c>
      <c r="K1618" s="68"/>
      <c r="L1618" s="5"/>
      <c r="M1618" s="5"/>
      <c r="N1618" s="5"/>
      <c r="O1618" s="5"/>
    </row>
    <row r="1619" spans="1:15">
      <c r="A1619" s="121" t="s">
        <v>101</v>
      </c>
      <c r="B1619" s="126" t="s">
        <v>76</v>
      </c>
      <c r="C1619" s="32">
        <v>2300</v>
      </c>
      <c r="D1619" s="103"/>
      <c r="E1619" s="32">
        <v>266600</v>
      </c>
      <c r="F1619" s="32">
        <v>159900</v>
      </c>
      <c r="G1619" s="32"/>
      <c r="H1619" s="32">
        <v>25000</v>
      </c>
      <c r="I1619" s="32">
        <v>486900</v>
      </c>
      <c r="J1619" s="100">
        <f>+SUM(C1619:G1619)-(H1619+I1619)</f>
        <v>-83100</v>
      </c>
      <c r="K1619" s="68"/>
      <c r="L1619" s="5"/>
      <c r="M1619" s="5"/>
      <c r="N1619" s="5"/>
      <c r="O1619" s="5"/>
    </row>
    <row r="1620" spans="1:15">
      <c r="A1620" s="121" t="s">
        <v>101</v>
      </c>
      <c r="B1620" s="126" t="s">
        <v>68</v>
      </c>
      <c r="C1620" s="32">
        <v>-14216</v>
      </c>
      <c r="D1620" s="103"/>
      <c r="E1620" s="32">
        <v>622600</v>
      </c>
      <c r="F1620" s="32">
        <v>25000</v>
      </c>
      <c r="G1620" s="32"/>
      <c r="H1620" s="32">
        <v>260700</v>
      </c>
      <c r="I1620" s="32">
        <v>370900</v>
      </c>
      <c r="J1620" s="100">
        <f>+SUM(C1620:G1620)-(H1620+I1620)</f>
        <v>1784</v>
      </c>
      <c r="K1620" s="68"/>
      <c r="L1620" s="5"/>
      <c r="M1620" s="5"/>
      <c r="N1620" s="5"/>
      <c r="O1620" s="5"/>
    </row>
    <row r="1621" spans="1:15">
      <c r="A1621" s="121" t="s">
        <v>101</v>
      </c>
      <c r="B1621" s="127" t="s">
        <v>29</v>
      </c>
      <c r="C1621" s="51">
        <v>143300</v>
      </c>
      <c r="D1621" s="118"/>
      <c r="E1621" s="51">
        <v>466500</v>
      </c>
      <c r="F1621" s="135"/>
      <c r="G1621" s="135"/>
      <c r="H1621" s="135"/>
      <c r="I1621" s="51">
        <v>521000</v>
      </c>
      <c r="J1621" s="123">
        <f>+SUM(C1621:G1621)-(H1621+I1621)</f>
        <v>88800</v>
      </c>
      <c r="K1621" s="68"/>
      <c r="L1621" s="5"/>
      <c r="M1621" s="5"/>
      <c r="N1621" s="5"/>
      <c r="O1621" s="5"/>
    </row>
    <row r="1622" spans="1:15">
      <c r="A1622" s="121" t="s">
        <v>101</v>
      </c>
      <c r="B1622" s="128" t="s">
        <v>83</v>
      </c>
      <c r="C1622" s="119">
        <v>233614</v>
      </c>
      <c r="D1622" s="122"/>
      <c r="E1622" s="136"/>
      <c r="F1622" s="136"/>
      <c r="G1622" s="136"/>
      <c r="H1622" s="136"/>
      <c r="I1622" s="136"/>
      <c r="J1622" s="120">
        <f>+SUM(C1622:G1622)-(H1622+I1622)</f>
        <v>233614</v>
      </c>
      <c r="K1622" s="68"/>
      <c r="L1622" s="5"/>
      <c r="M1622" s="5"/>
      <c r="N1622" s="5"/>
      <c r="O1622" s="5"/>
    </row>
    <row r="1623" spans="1:15">
      <c r="A1623" s="121" t="s">
        <v>101</v>
      </c>
      <c r="B1623" s="128" t="s">
        <v>82</v>
      </c>
      <c r="C1623" s="119">
        <v>249768</v>
      </c>
      <c r="D1623" s="122"/>
      <c r="E1623" s="136"/>
      <c r="F1623" s="136"/>
      <c r="G1623" s="136"/>
      <c r="H1623" s="136"/>
      <c r="I1623" s="136"/>
      <c r="J1623" s="120">
        <f t="shared" ref="J1623:J1629" si="788">+SUM(C1623:G1623)-(H1623+I1623)</f>
        <v>249768</v>
      </c>
      <c r="K1623" s="68"/>
      <c r="L1623" s="5"/>
      <c r="M1623" s="5"/>
      <c r="N1623" s="5"/>
      <c r="O1623" s="5"/>
    </row>
    <row r="1624" spans="1:15">
      <c r="A1624" s="121" t="s">
        <v>101</v>
      </c>
      <c r="B1624" s="126" t="s">
        <v>34</v>
      </c>
      <c r="C1624" s="32">
        <v>55090</v>
      </c>
      <c r="D1624" s="31"/>
      <c r="E1624" s="32">
        <v>143000</v>
      </c>
      <c r="F1624" s="32">
        <v>70800</v>
      </c>
      <c r="G1624" s="103"/>
      <c r="H1624" s="103"/>
      <c r="I1624" s="32">
        <v>261000</v>
      </c>
      <c r="J1624" s="30">
        <f t="shared" si="788"/>
        <v>7890</v>
      </c>
      <c r="K1624" s="68"/>
      <c r="L1624" s="5"/>
      <c r="M1624" s="5"/>
      <c r="N1624" s="5"/>
      <c r="O1624" s="5"/>
    </row>
    <row r="1625" spans="1:15">
      <c r="A1625" s="121" t="s">
        <v>101</v>
      </c>
      <c r="B1625" s="126" t="s">
        <v>92</v>
      </c>
      <c r="C1625" s="32">
        <v>0</v>
      </c>
      <c r="D1625" s="31"/>
      <c r="E1625" s="32">
        <v>30000</v>
      </c>
      <c r="F1625" s="103"/>
      <c r="G1625" s="103"/>
      <c r="H1625" s="103"/>
      <c r="I1625" s="32">
        <v>25000</v>
      </c>
      <c r="J1625" s="30">
        <f t="shared" si="788"/>
        <v>5000</v>
      </c>
      <c r="K1625" s="68"/>
      <c r="L1625" s="5"/>
      <c r="M1625" s="5"/>
      <c r="N1625" s="5"/>
      <c r="O1625" s="5"/>
    </row>
    <row r="1626" spans="1:15">
      <c r="A1626" s="121" t="s">
        <v>101</v>
      </c>
      <c r="B1626" s="126" t="s">
        <v>28</v>
      </c>
      <c r="C1626" s="32">
        <v>110700</v>
      </c>
      <c r="D1626" s="31"/>
      <c r="E1626" s="32">
        <v>375000</v>
      </c>
      <c r="F1626" s="32">
        <v>30000</v>
      </c>
      <c r="G1626" s="103"/>
      <c r="H1626" s="103"/>
      <c r="I1626" s="32">
        <v>458000</v>
      </c>
      <c r="J1626" s="30">
        <f t="shared" si="788"/>
        <v>57700</v>
      </c>
      <c r="K1626" s="68"/>
      <c r="L1626" s="5"/>
      <c r="M1626" s="5"/>
      <c r="N1626" s="5"/>
      <c r="O1626" s="5"/>
    </row>
    <row r="1627" spans="1:15">
      <c r="A1627" s="121" t="s">
        <v>101</v>
      </c>
      <c r="B1627" s="126" t="s">
        <v>93</v>
      </c>
      <c r="C1627" s="32">
        <v>-32081</v>
      </c>
      <c r="D1627" s="31"/>
      <c r="E1627" s="103">
        <v>0</v>
      </c>
      <c r="F1627" s="103"/>
      <c r="G1627" s="103"/>
      <c r="H1627" s="103"/>
      <c r="I1627" s="103">
        <v>0</v>
      </c>
      <c r="J1627" s="30">
        <f t="shared" si="788"/>
        <v>-32081</v>
      </c>
      <c r="K1627" s="68"/>
      <c r="L1627" s="5"/>
      <c r="M1627" s="5"/>
      <c r="N1627" s="5"/>
      <c r="O1627" s="5"/>
    </row>
    <row r="1628" spans="1:15">
      <c r="A1628" s="121" t="s">
        <v>101</v>
      </c>
      <c r="B1628" s="126" t="s">
        <v>100</v>
      </c>
      <c r="C1628" s="32">
        <v>0</v>
      </c>
      <c r="D1628" s="31"/>
      <c r="E1628" s="32">
        <v>82000</v>
      </c>
      <c r="F1628" s="103"/>
      <c r="G1628" s="103"/>
      <c r="H1628" s="103"/>
      <c r="I1628" s="32">
        <v>20000</v>
      </c>
      <c r="J1628" s="30">
        <f>+SUM(C1628:G1628)-(H1628+I1628)</f>
        <v>62000</v>
      </c>
      <c r="K1628" s="68"/>
      <c r="L1628" s="5"/>
      <c r="M1628" s="5"/>
      <c r="N1628" s="5"/>
      <c r="O1628" s="5"/>
    </row>
    <row r="1629" spans="1:15">
      <c r="A1629" s="121" t="s">
        <v>101</v>
      </c>
      <c r="B1629" s="127" t="s">
        <v>31</v>
      </c>
      <c r="C1629" s="51">
        <v>7300</v>
      </c>
      <c r="D1629" s="118"/>
      <c r="E1629" s="135"/>
      <c r="F1629" s="135"/>
      <c r="G1629" s="137"/>
      <c r="H1629" s="135"/>
      <c r="I1629" s="51">
        <v>3000</v>
      </c>
      <c r="J1629" s="30">
        <f t="shared" si="788"/>
        <v>4300</v>
      </c>
      <c r="K1629" s="68"/>
      <c r="L1629" s="5"/>
      <c r="M1629" s="5"/>
      <c r="N1629" s="5"/>
      <c r="O1629" s="5"/>
    </row>
    <row r="1630" spans="1:15">
      <c r="A1630" s="34" t="s">
        <v>59</v>
      </c>
      <c r="B1630" s="35"/>
      <c r="C1630" s="35"/>
      <c r="D1630" s="35"/>
      <c r="E1630" s="35"/>
      <c r="F1630" s="35"/>
      <c r="G1630" s="35"/>
      <c r="H1630" s="35"/>
      <c r="I1630" s="35"/>
      <c r="J1630" s="36"/>
      <c r="K1630" s="68"/>
      <c r="L1630" s="5"/>
      <c r="M1630" s="5"/>
      <c r="N1630" s="5"/>
      <c r="O1630" s="5"/>
    </row>
    <row r="1631" spans="1:15">
      <c r="A1631" s="121" t="s">
        <v>101</v>
      </c>
      <c r="B1631" s="37" t="s">
        <v>60</v>
      </c>
      <c r="C1631" s="38">
        <v>817769</v>
      </c>
      <c r="D1631" s="49">
        <v>3000000</v>
      </c>
      <c r="E1631" s="102"/>
      <c r="F1631" s="102"/>
      <c r="G1631" s="138"/>
      <c r="H1631" s="130">
        <v>2627870</v>
      </c>
      <c r="I1631" s="125">
        <v>1127749</v>
      </c>
      <c r="J1631" s="30">
        <f>+SUM(C1631:G1631)-(H1631+I1631)</f>
        <v>62150</v>
      </c>
      <c r="K1631" s="68"/>
      <c r="L1631" s="5"/>
      <c r="M1631" s="5"/>
      <c r="N1631" s="5"/>
      <c r="O1631" s="5"/>
    </row>
    <row r="1632" spans="1:15">
      <c r="A1632" s="43" t="s">
        <v>61</v>
      </c>
      <c r="B1632" s="24"/>
      <c r="C1632" s="35"/>
      <c r="D1632" s="24"/>
      <c r="E1632" s="24"/>
      <c r="F1632" s="24"/>
      <c r="G1632" s="24"/>
      <c r="H1632" s="24"/>
      <c r="I1632" s="24"/>
      <c r="J1632" s="36"/>
      <c r="L1632" s="5"/>
      <c r="M1632" s="5"/>
      <c r="N1632" s="5"/>
      <c r="O1632" s="5"/>
    </row>
    <row r="1633" spans="1:15">
      <c r="A1633" s="121" t="s">
        <v>101</v>
      </c>
      <c r="B1633" s="37" t="s">
        <v>62</v>
      </c>
      <c r="C1633" s="124">
        <v>14712920</v>
      </c>
      <c r="D1633" s="131"/>
      <c r="E1633" s="49"/>
      <c r="F1633" s="49"/>
      <c r="G1633" s="49"/>
      <c r="H1633" s="51">
        <v>3000000</v>
      </c>
      <c r="I1633" s="53">
        <v>428365</v>
      </c>
      <c r="J1633" s="30">
        <f>+SUM(C1633:G1633)-(H1633+I1633)</f>
        <v>11284555</v>
      </c>
      <c r="K1633" s="68"/>
      <c r="L1633" s="5"/>
      <c r="M1633" s="5"/>
      <c r="N1633" s="5"/>
      <c r="O1633" s="5"/>
    </row>
    <row r="1634" spans="1:15">
      <c r="A1634" s="121" t="s">
        <v>101</v>
      </c>
      <c r="B1634" s="37" t="s">
        <v>63</v>
      </c>
      <c r="C1634" s="124">
        <v>8361083</v>
      </c>
      <c r="D1634" s="49"/>
      <c r="E1634" s="48"/>
      <c r="F1634" s="48"/>
      <c r="G1634" s="48"/>
      <c r="H1634" s="32"/>
      <c r="I1634" s="50">
        <v>6202438</v>
      </c>
      <c r="J1634" s="30">
        <f>SUM(C1634:G1634)-(H1634+I1634)</f>
        <v>2158645</v>
      </c>
      <c r="K1634" s="68"/>
      <c r="L1634" s="5"/>
      <c r="M1634" s="5"/>
      <c r="N1634" s="5"/>
      <c r="O1634" s="5"/>
    </row>
    <row r="1635" spans="1:15" ht="15.75">
      <c r="C1635" s="9"/>
      <c r="I1635" s="139">
        <f>SUM(I1616:I1634)</f>
        <v>10574852</v>
      </c>
      <c r="J1635" s="104">
        <f>+SUM(J1616:J1634)</f>
        <v>14101750</v>
      </c>
      <c r="K1635" s="9">
        <f>J1635-C1607</f>
        <v>-1</v>
      </c>
      <c r="L1635" s="5"/>
      <c r="M1635" s="5"/>
      <c r="N1635" s="5"/>
      <c r="O1635" s="5"/>
    </row>
    <row r="1636" spans="1:15" ht="16.5">
      <c r="A1636" s="10"/>
      <c r="B1636" s="11"/>
      <c r="C1636" s="12"/>
      <c r="D1636" s="12"/>
      <c r="E1636" s="12"/>
      <c r="F1636" s="12"/>
      <c r="G1636" s="12"/>
      <c r="H1636" s="12"/>
      <c r="I1636" s="12"/>
      <c r="J1636" s="132"/>
      <c r="L1636" s="5"/>
      <c r="M1636" s="5"/>
      <c r="N1636" s="5"/>
      <c r="O1636" s="5"/>
    </row>
    <row r="1637" spans="1:15">
      <c r="A1637" s="16" t="s">
        <v>51</v>
      </c>
      <c r="B1637" s="16"/>
      <c r="C1637" s="16"/>
      <c r="D1637" s="17"/>
      <c r="E1637" s="17"/>
      <c r="F1637" s="17"/>
      <c r="G1637" s="17"/>
      <c r="H1637" s="17"/>
      <c r="I1637" s="17"/>
      <c r="L1637" s="5"/>
      <c r="M1637" s="5"/>
      <c r="N1637" s="5"/>
      <c r="O1637" s="5"/>
    </row>
    <row r="1638" spans="1:15">
      <c r="A1638" s="18" t="s">
        <v>94</v>
      </c>
      <c r="B1638" s="18"/>
      <c r="C1638" s="18"/>
      <c r="D1638" s="18"/>
      <c r="E1638" s="18"/>
      <c r="F1638" s="18"/>
      <c r="G1638" s="18"/>
      <c r="H1638" s="18"/>
      <c r="I1638" s="18"/>
      <c r="J1638" s="17"/>
      <c r="L1638" s="5"/>
      <c r="M1638" s="5"/>
      <c r="N1638" s="5"/>
      <c r="O1638" s="5"/>
    </row>
    <row r="1639" spans="1:15">
      <c r="A1639" s="19"/>
      <c r="B1639" s="17"/>
      <c r="C1639" s="20"/>
      <c r="D1639" s="20"/>
      <c r="E1639" s="20"/>
      <c r="F1639" s="20"/>
      <c r="G1639" s="20"/>
      <c r="H1639" s="17"/>
      <c r="I1639" s="17"/>
      <c r="J1639" s="18"/>
      <c r="L1639" s="5"/>
      <c r="M1639" s="5"/>
      <c r="N1639" s="5"/>
      <c r="O1639" s="5"/>
    </row>
    <row r="1640" spans="1:15">
      <c r="A1640" s="166" t="s">
        <v>52</v>
      </c>
      <c r="B1640" s="168" t="s">
        <v>53</v>
      </c>
      <c r="C1640" s="170" t="s">
        <v>95</v>
      </c>
      <c r="D1640" s="171" t="s">
        <v>54</v>
      </c>
      <c r="E1640" s="172"/>
      <c r="F1640" s="172"/>
      <c r="G1640" s="173"/>
      <c r="H1640" s="174" t="s">
        <v>55</v>
      </c>
      <c r="I1640" s="162" t="s">
        <v>56</v>
      </c>
      <c r="J1640" s="17"/>
      <c r="L1640" s="5"/>
      <c r="M1640" s="5"/>
      <c r="N1640" s="5"/>
      <c r="O1640" s="5"/>
    </row>
    <row r="1641" spans="1:15" ht="25.5">
      <c r="A1641" s="167"/>
      <c r="B1641" s="169"/>
      <c r="C1641" s="22"/>
      <c r="D1641" s="21" t="s">
        <v>23</v>
      </c>
      <c r="E1641" s="21" t="s">
        <v>24</v>
      </c>
      <c r="F1641" s="22" t="s">
        <v>98</v>
      </c>
      <c r="G1641" s="21" t="s">
        <v>57</v>
      </c>
      <c r="H1641" s="175"/>
      <c r="I1641" s="163"/>
      <c r="J1641" s="164" t="s">
        <v>96</v>
      </c>
      <c r="L1641" s="5"/>
      <c r="M1641" s="5"/>
      <c r="N1641" s="5"/>
      <c r="O1641" s="5"/>
    </row>
    <row r="1642" spans="1:15">
      <c r="A1642" s="23"/>
      <c r="B1642" s="24" t="s">
        <v>58</v>
      </c>
      <c r="C1642" s="25"/>
      <c r="D1642" s="25"/>
      <c r="E1642" s="25"/>
      <c r="F1642" s="25"/>
      <c r="G1642" s="25"/>
      <c r="H1642" s="25"/>
      <c r="I1642" s="26"/>
      <c r="J1642" s="165"/>
      <c r="L1642" s="5"/>
      <c r="M1642" s="5"/>
      <c r="N1642" s="5"/>
      <c r="O1642" s="5"/>
    </row>
    <row r="1643" spans="1:15">
      <c r="A1643" s="121" t="s">
        <v>97</v>
      </c>
      <c r="B1643" s="126" t="s">
        <v>75</v>
      </c>
      <c r="C1643" s="32">
        <v>-10750</v>
      </c>
      <c r="D1643" s="31"/>
      <c r="E1643" s="31">
        <v>170625</v>
      </c>
      <c r="F1643" s="31">
        <v>301700</v>
      </c>
      <c r="G1643" s="31"/>
      <c r="H1643" s="55">
        <v>27000</v>
      </c>
      <c r="I1643" s="32">
        <v>412375</v>
      </c>
      <c r="J1643" s="30">
        <f>+SUM(C1643:G1643)-(H1643+I1643)</f>
        <v>22200</v>
      </c>
      <c r="K1643" s="68"/>
      <c r="L1643" s="5"/>
      <c r="M1643" s="5"/>
      <c r="N1643" s="5"/>
      <c r="O1643" s="5"/>
    </row>
    <row r="1644" spans="1:15">
      <c r="A1644" s="121" t="s">
        <v>97</v>
      </c>
      <c r="B1644" s="126" t="s">
        <v>46</v>
      </c>
      <c r="C1644" s="32">
        <v>9060</v>
      </c>
      <c r="D1644" s="31"/>
      <c r="E1644" s="31">
        <v>0</v>
      </c>
      <c r="F1644" s="31"/>
      <c r="G1644" s="31"/>
      <c r="H1644" s="55"/>
      <c r="I1644" s="32">
        <v>6000</v>
      </c>
      <c r="J1644" s="30">
        <f t="shared" ref="J1644:J1645" si="789">+SUM(C1644:G1644)-(H1644+I1644)</f>
        <v>3060</v>
      </c>
      <c r="K1644" s="68"/>
      <c r="L1644" s="5"/>
      <c r="M1644" s="5"/>
      <c r="N1644" s="5"/>
      <c r="O1644" s="5"/>
    </row>
    <row r="1645" spans="1:15">
      <c r="A1645" s="121" t="s">
        <v>97</v>
      </c>
      <c r="B1645" s="126" t="s">
        <v>30</v>
      </c>
      <c r="C1645" s="32">
        <v>1195</v>
      </c>
      <c r="D1645" s="31"/>
      <c r="E1645" s="31">
        <v>75000</v>
      </c>
      <c r="F1645" s="32"/>
      <c r="G1645" s="32"/>
      <c r="H1645" s="32"/>
      <c r="I1645" s="32">
        <v>72400</v>
      </c>
      <c r="J1645" s="100">
        <f t="shared" si="789"/>
        <v>3795</v>
      </c>
      <c r="K1645" s="68"/>
      <c r="L1645" s="5"/>
      <c r="M1645" s="5"/>
      <c r="N1645" s="5"/>
      <c r="O1645" s="5"/>
    </row>
    <row r="1646" spans="1:15">
      <c r="A1646" s="121" t="s">
        <v>97</v>
      </c>
      <c r="B1646" s="126" t="s">
        <v>76</v>
      </c>
      <c r="C1646" s="32">
        <v>-8600</v>
      </c>
      <c r="D1646" s="103"/>
      <c r="E1646" s="31">
        <v>596900</v>
      </c>
      <c r="F1646" s="32"/>
      <c r="G1646" s="32"/>
      <c r="H1646" s="32"/>
      <c r="I1646" s="32">
        <v>586000</v>
      </c>
      <c r="J1646" s="100">
        <f>+SUM(C1646:G1646)-(H1646+I1646)</f>
        <v>2300</v>
      </c>
      <c r="K1646" s="68"/>
      <c r="L1646" s="5"/>
      <c r="M1646" s="5"/>
      <c r="N1646" s="5"/>
      <c r="O1646" s="5"/>
    </row>
    <row r="1647" spans="1:15">
      <c r="A1647" s="121" t="s">
        <v>97</v>
      </c>
      <c r="B1647" s="126" t="s">
        <v>68</v>
      </c>
      <c r="C1647" s="32">
        <v>8884</v>
      </c>
      <c r="D1647" s="103"/>
      <c r="E1647" s="31">
        <v>618600</v>
      </c>
      <c r="F1647" s="32">
        <v>27000</v>
      </c>
      <c r="G1647" s="32"/>
      <c r="H1647" s="32">
        <v>301700</v>
      </c>
      <c r="I1647" s="32">
        <v>367000</v>
      </c>
      <c r="J1647" s="100">
        <f t="shared" ref="J1647" si="790">+SUM(C1647:G1647)-(H1647+I1647)</f>
        <v>-14216</v>
      </c>
      <c r="K1647" s="68"/>
      <c r="L1647" s="5"/>
      <c r="M1647" s="5"/>
      <c r="N1647" s="5"/>
      <c r="O1647" s="5"/>
    </row>
    <row r="1648" spans="1:15">
      <c r="A1648" s="118" t="s">
        <v>97</v>
      </c>
      <c r="B1648" s="127" t="s">
        <v>29</v>
      </c>
      <c r="C1648" s="51">
        <v>191600</v>
      </c>
      <c r="D1648" s="118"/>
      <c r="E1648" s="118">
        <v>777000</v>
      </c>
      <c r="F1648" s="51"/>
      <c r="G1648" s="51"/>
      <c r="H1648" s="51"/>
      <c r="I1648" s="51">
        <v>825300</v>
      </c>
      <c r="J1648" s="123">
        <f>+SUM(C1648:G1648)-(H1648+I1648)</f>
        <v>143300</v>
      </c>
      <c r="K1648" s="68"/>
      <c r="L1648" s="5"/>
      <c r="M1648" s="5"/>
      <c r="N1648" s="5"/>
      <c r="O1648" s="5"/>
    </row>
    <row r="1649" spans="1:15">
      <c r="A1649" s="122" t="s">
        <v>97</v>
      </c>
      <c r="B1649" s="128" t="s">
        <v>83</v>
      </c>
      <c r="C1649" s="119">
        <v>233614</v>
      </c>
      <c r="D1649" s="122"/>
      <c r="E1649" s="122"/>
      <c r="F1649" s="122"/>
      <c r="G1649" s="122"/>
      <c r="H1649" s="119"/>
      <c r="I1649" s="119"/>
      <c r="J1649" s="120">
        <f>+SUM(C1649:G1649)-(H1649+I1649)</f>
        <v>233614</v>
      </c>
      <c r="K1649" s="68"/>
      <c r="L1649" s="5"/>
      <c r="M1649" s="5"/>
      <c r="N1649" s="5"/>
      <c r="O1649" s="5"/>
    </row>
    <row r="1650" spans="1:15">
      <c r="A1650" s="122" t="s">
        <v>97</v>
      </c>
      <c r="B1650" s="128" t="s">
        <v>82</v>
      </c>
      <c r="C1650" s="119">
        <v>249769</v>
      </c>
      <c r="D1650" s="122"/>
      <c r="E1650" s="122"/>
      <c r="F1650" s="122"/>
      <c r="G1650" s="122"/>
      <c r="H1650" s="119"/>
      <c r="I1650" s="119"/>
      <c r="J1650" s="120">
        <f t="shared" ref="J1650:J1655" si="791">+SUM(C1650:G1650)-(H1650+I1650)</f>
        <v>249769</v>
      </c>
      <c r="K1650" s="68"/>
      <c r="L1650" s="5"/>
      <c r="M1650" s="5"/>
      <c r="N1650" s="5"/>
      <c r="O1650" s="5"/>
    </row>
    <row r="1651" spans="1:15">
      <c r="A1651" s="121" t="s">
        <v>97</v>
      </c>
      <c r="B1651" s="126" t="s">
        <v>34</v>
      </c>
      <c r="C1651" s="32">
        <v>-3510</v>
      </c>
      <c r="D1651" s="31"/>
      <c r="E1651" s="31">
        <v>240100</v>
      </c>
      <c r="F1651" s="31"/>
      <c r="G1651" s="31"/>
      <c r="H1651" s="32"/>
      <c r="I1651" s="32">
        <v>181500</v>
      </c>
      <c r="J1651" s="30">
        <f t="shared" si="791"/>
        <v>55090</v>
      </c>
      <c r="K1651" s="68"/>
      <c r="L1651" s="5"/>
      <c r="M1651" s="5"/>
      <c r="N1651" s="5"/>
      <c r="O1651" s="5"/>
    </row>
    <row r="1652" spans="1:15">
      <c r="A1652" s="121" t="s">
        <v>97</v>
      </c>
      <c r="B1652" s="126" t="s">
        <v>92</v>
      </c>
      <c r="C1652" s="32">
        <v>0</v>
      </c>
      <c r="D1652" s="31"/>
      <c r="E1652" s="31">
        <v>5000</v>
      </c>
      <c r="F1652" s="31"/>
      <c r="G1652" s="31"/>
      <c r="H1652" s="32"/>
      <c r="I1652" s="32">
        <v>5000</v>
      </c>
      <c r="J1652" s="30">
        <f t="shared" si="791"/>
        <v>0</v>
      </c>
      <c r="K1652" s="68"/>
      <c r="L1652" s="5"/>
      <c r="M1652" s="5"/>
      <c r="N1652" s="5"/>
      <c r="O1652" s="5"/>
    </row>
    <row r="1653" spans="1:15">
      <c r="A1653" s="121" t="s">
        <v>97</v>
      </c>
      <c r="B1653" s="126" t="s">
        <v>28</v>
      </c>
      <c r="C1653" s="32">
        <v>111200</v>
      </c>
      <c r="D1653" s="31"/>
      <c r="E1653" s="31">
        <v>704000</v>
      </c>
      <c r="F1653" s="31"/>
      <c r="G1653" s="31"/>
      <c r="H1653" s="32"/>
      <c r="I1653" s="32">
        <v>704500</v>
      </c>
      <c r="J1653" s="30">
        <f t="shared" si="791"/>
        <v>110700</v>
      </c>
      <c r="K1653" s="68"/>
      <c r="L1653" s="5"/>
      <c r="M1653" s="5"/>
      <c r="N1653" s="5"/>
      <c r="O1653" s="5"/>
    </row>
    <row r="1654" spans="1:15">
      <c r="A1654" s="121" t="s">
        <v>97</v>
      </c>
      <c r="B1654" s="126" t="s">
        <v>93</v>
      </c>
      <c r="C1654" s="32">
        <v>-32081</v>
      </c>
      <c r="D1654" s="31"/>
      <c r="E1654" s="31">
        <v>0</v>
      </c>
      <c r="F1654" s="31"/>
      <c r="G1654" s="31"/>
      <c r="H1654" s="32"/>
      <c r="I1654" s="32">
        <v>0</v>
      </c>
      <c r="J1654" s="30">
        <f t="shared" si="791"/>
        <v>-32081</v>
      </c>
      <c r="K1654" s="68"/>
      <c r="L1654" s="5"/>
      <c r="M1654" s="5"/>
      <c r="N1654" s="5"/>
      <c r="O1654" s="5"/>
    </row>
    <row r="1655" spans="1:15">
      <c r="A1655" s="121" t="s">
        <v>97</v>
      </c>
      <c r="B1655" s="127" t="s">
        <v>31</v>
      </c>
      <c r="C1655" s="51">
        <v>5300</v>
      </c>
      <c r="D1655" s="118"/>
      <c r="E1655" s="118">
        <v>10000</v>
      </c>
      <c r="F1655" s="118"/>
      <c r="G1655" s="129"/>
      <c r="H1655" s="51"/>
      <c r="I1655" s="51">
        <v>8000</v>
      </c>
      <c r="J1655" s="30">
        <f t="shared" si="791"/>
        <v>7300</v>
      </c>
      <c r="K1655" s="68"/>
      <c r="L1655" s="5"/>
      <c r="M1655" s="5"/>
      <c r="N1655" s="5"/>
      <c r="O1655" s="5"/>
    </row>
    <row r="1656" spans="1:15">
      <c r="A1656" s="34" t="s">
        <v>59</v>
      </c>
      <c r="B1656" s="35"/>
      <c r="C1656" s="35"/>
      <c r="D1656" s="35"/>
      <c r="E1656" s="35"/>
      <c r="F1656" s="35"/>
      <c r="G1656" s="35"/>
      <c r="H1656" s="35"/>
      <c r="I1656" s="35"/>
      <c r="J1656" s="36"/>
      <c r="K1656" s="68"/>
      <c r="L1656" s="5"/>
      <c r="M1656" s="5"/>
      <c r="N1656" s="5"/>
      <c r="O1656" s="5"/>
    </row>
    <row r="1657" spans="1:15">
      <c r="A1657" s="27" t="s">
        <v>97</v>
      </c>
      <c r="B1657" s="37" t="s">
        <v>60</v>
      </c>
      <c r="C1657" s="38">
        <v>733034</v>
      </c>
      <c r="D1657" s="39">
        <v>4293000</v>
      </c>
      <c r="E1657" s="39"/>
      <c r="F1657" s="39"/>
      <c r="G1657" s="124"/>
      <c r="H1657" s="130">
        <v>3197225</v>
      </c>
      <c r="I1657" s="125">
        <v>1011040</v>
      </c>
      <c r="J1657" s="30">
        <f>+SUM(C1657:G1657)-(H1657+I1657)</f>
        <v>817769</v>
      </c>
      <c r="K1657" s="68"/>
      <c r="L1657" s="5"/>
      <c r="M1657" s="5"/>
      <c r="N1657" s="5"/>
      <c r="O1657" s="5"/>
    </row>
    <row r="1658" spans="1:15">
      <c r="A1658" s="43" t="s">
        <v>61</v>
      </c>
      <c r="B1658" s="24"/>
      <c r="C1658" s="35"/>
      <c r="D1658" s="24"/>
      <c r="E1658" s="24"/>
      <c r="F1658" s="24"/>
      <c r="G1658" s="24"/>
      <c r="H1658" s="24"/>
      <c r="I1658" s="24"/>
      <c r="J1658" s="36"/>
      <c r="L1658" s="5"/>
      <c r="M1658" s="5"/>
      <c r="N1658" s="5"/>
      <c r="O1658" s="5"/>
    </row>
    <row r="1659" spans="1:15">
      <c r="A1659" s="27" t="s">
        <v>97</v>
      </c>
      <c r="B1659" s="37" t="s">
        <v>62</v>
      </c>
      <c r="C1659" s="124">
        <v>19184971</v>
      </c>
      <c r="D1659" s="131"/>
      <c r="E1659" s="49"/>
      <c r="F1659" s="49"/>
      <c r="G1659" s="49"/>
      <c r="H1659" s="51">
        <v>4000000</v>
      </c>
      <c r="I1659" s="53">
        <v>472051</v>
      </c>
      <c r="J1659" s="30">
        <f>+SUM(C1659:G1659)-(H1659+I1659)</f>
        <v>14712920</v>
      </c>
      <c r="K1659" s="68"/>
      <c r="L1659" s="5"/>
      <c r="M1659" s="5"/>
      <c r="N1659" s="5"/>
      <c r="O1659" s="5"/>
    </row>
    <row r="1660" spans="1:15">
      <c r="A1660" s="27" t="s">
        <v>97</v>
      </c>
      <c r="B1660" s="37" t="s">
        <v>63</v>
      </c>
      <c r="C1660" s="124">
        <v>14419055</v>
      </c>
      <c r="D1660" s="49"/>
      <c r="E1660" s="48"/>
      <c r="F1660" s="48"/>
      <c r="G1660" s="48"/>
      <c r="H1660" s="32">
        <v>293000</v>
      </c>
      <c r="I1660" s="50">
        <v>5764972</v>
      </c>
      <c r="J1660" s="30">
        <f>SUM(C1660:G1660)-(H1660+I1660)</f>
        <v>8361083</v>
      </c>
      <c r="K1660" s="68"/>
      <c r="L1660" s="5"/>
      <c r="M1660" s="5"/>
      <c r="N1660" s="5"/>
      <c r="O1660" s="5"/>
    </row>
    <row r="1661" spans="1:15" ht="15.75">
      <c r="C1661" s="9"/>
      <c r="I1661" s="9"/>
      <c r="J1661" s="104">
        <f>+SUM(J1643:J1660)</f>
        <v>24676603</v>
      </c>
      <c r="L1661" s="5"/>
      <c r="M1661" s="5"/>
      <c r="N1661" s="5"/>
      <c r="O1661" s="5"/>
    </row>
    <row r="1662" spans="1:15" ht="16.5">
      <c r="A1662" s="10"/>
      <c r="B1662" s="11"/>
      <c r="C1662" s="12"/>
      <c r="D1662" s="12"/>
      <c r="E1662" s="12"/>
      <c r="F1662" s="12"/>
      <c r="G1662" s="12"/>
      <c r="H1662" s="12"/>
      <c r="I1662" s="12"/>
      <c r="J1662" s="132"/>
      <c r="L1662" s="5"/>
      <c r="M1662" s="5"/>
      <c r="N1662" s="5"/>
      <c r="O1662" s="5"/>
    </row>
    <row r="1663" spans="1:15">
      <c r="A1663" s="16" t="s">
        <v>51</v>
      </c>
      <c r="B1663" s="16"/>
      <c r="C1663" s="16"/>
      <c r="D1663" s="17"/>
      <c r="E1663" s="17"/>
      <c r="F1663" s="17"/>
      <c r="G1663" s="17"/>
      <c r="H1663" s="17"/>
      <c r="I1663" s="17"/>
      <c r="L1663" s="5"/>
      <c r="M1663" s="5"/>
      <c r="N1663" s="5"/>
      <c r="O1663" s="5"/>
    </row>
    <row r="1664" spans="1:15">
      <c r="A1664" s="18" t="s">
        <v>86</v>
      </c>
      <c r="B1664" s="18"/>
      <c r="C1664" s="18"/>
      <c r="D1664" s="18"/>
      <c r="E1664" s="18"/>
      <c r="F1664" s="18"/>
      <c r="G1664" s="18"/>
      <c r="H1664" s="18"/>
      <c r="I1664" s="18"/>
      <c r="J1664" s="17"/>
      <c r="L1664" s="5"/>
      <c r="M1664" s="5"/>
      <c r="N1664" s="5"/>
      <c r="O1664" s="5"/>
    </row>
    <row r="1665" spans="1:15">
      <c r="A1665" s="19"/>
      <c r="B1665" s="17"/>
      <c r="C1665" s="20"/>
      <c r="D1665" s="20"/>
      <c r="E1665" s="20"/>
      <c r="F1665" s="20"/>
      <c r="G1665" s="20"/>
      <c r="H1665" s="17"/>
      <c r="I1665" s="17"/>
      <c r="J1665" s="18"/>
      <c r="L1665" s="5"/>
      <c r="M1665" s="5"/>
      <c r="N1665" s="5"/>
      <c r="O1665" s="5"/>
    </row>
    <row r="1666" spans="1:15">
      <c r="A1666" s="166" t="s">
        <v>52</v>
      </c>
      <c r="B1666" s="168" t="s">
        <v>53</v>
      </c>
      <c r="C1666" s="170" t="s">
        <v>87</v>
      </c>
      <c r="D1666" s="171" t="s">
        <v>54</v>
      </c>
      <c r="E1666" s="172"/>
      <c r="F1666" s="172"/>
      <c r="G1666" s="173"/>
      <c r="H1666" s="174" t="s">
        <v>55</v>
      </c>
      <c r="I1666" s="162" t="s">
        <v>56</v>
      </c>
      <c r="J1666" s="17"/>
      <c r="L1666" s="5"/>
      <c r="M1666" s="5"/>
      <c r="N1666" s="5"/>
      <c r="O1666" s="5"/>
    </row>
    <row r="1667" spans="1:15" ht="25.5">
      <c r="A1667" s="167"/>
      <c r="B1667" s="169"/>
      <c r="C1667" s="22"/>
      <c r="D1667" s="21" t="s">
        <v>23</v>
      </c>
      <c r="E1667" s="21" t="s">
        <v>24</v>
      </c>
      <c r="F1667" s="22" t="s">
        <v>90</v>
      </c>
      <c r="G1667" s="21" t="s">
        <v>57</v>
      </c>
      <c r="H1667" s="175"/>
      <c r="I1667" s="163"/>
      <c r="J1667" s="164" t="s">
        <v>88</v>
      </c>
      <c r="L1667" s="5"/>
      <c r="M1667" s="5"/>
      <c r="N1667" s="5"/>
      <c r="O1667" s="5"/>
    </row>
    <row r="1668" spans="1:15">
      <c r="A1668" s="23"/>
      <c r="B1668" s="24" t="s">
        <v>58</v>
      </c>
      <c r="C1668" s="25"/>
      <c r="D1668" s="25"/>
      <c r="E1668" s="25"/>
      <c r="F1668" s="25"/>
      <c r="G1668" s="25"/>
      <c r="H1668" s="25"/>
      <c r="I1668" s="26"/>
      <c r="J1668" s="165"/>
      <c r="L1668" s="5"/>
      <c r="M1668" s="5"/>
      <c r="N1668" s="5"/>
      <c r="O1668" s="5"/>
    </row>
    <row r="1669" spans="1:15" ht="16.5">
      <c r="A1669" s="27" t="s">
        <v>89</v>
      </c>
      <c r="B1669" s="8" t="s">
        <v>75</v>
      </c>
      <c r="C1669" s="28" t="e">
        <f>+#REF!</f>
        <v>#REF!</v>
      </c>
      <c r="D1669" s="29"/>
      <c r="E1669" s="29">
        <v>271100</v>
      </c>
      <c r="F1669" s="29">
        <f>112800+126500</f>
        <v>239300</v>
      </c>
      <c r="G1669" s="29"/>
      <c r="H1669" s="55"/>
      <c r="I1669" s="33">
        <v>521950</v>
      </c>
      <c r="J1669" s="30" t="e">
        <f>+SUM(C1669:G1669)-(H1669+I1669)</f>
        <v>#REF!</v>
      </c>
      <c r="L1669" s="5"/>
      <c r="M1669" s="5"/>
      <c r="N1669" s="5"/>
      <c r="O1669" s="5"/>
    </row>
    <row r="1670" spans="1:15" ht="16.5">
      <c r="A1670" s="27" t="s">
        <v>89</v>
      </c>
      <c r="B1670" s="8" t="s">
        <v>46</v>
      </c>
      <c r="C1670" s="28" t="e">
        <f>+C1434</f>
        <v>#REF!</v>
      </c>
      <c r="D1670" s="29"/>
      <c r="E1670" s="29">
        <v>625000</v>
      </c>
      <c r="F1670" s="29"/>
      <c r="G1670" s="29"/>
      <c r="H1670" s="55">
        <v>247500</v>
      </c>
      <c r="I1670" s="33">
        <v>371500</v>
      </c>
      <c r="J1670" s="30" t="e">
        <f t="shared" ref="J1670:J1671" si="792">+SUM(C1670:G1670)-(H1670+I1670)</f>
        <v>#REF!</v>
      </c>
      <c r="L1670" s="5"/>
      <c r="M1670" s="5"/>
      <c r="N1670" s="5"/>
      <c r="O1670" s="5"/>
    </row>
    <row r="1671" spans="1:15" ht="16.5">
      <c r="A1671" s="27" t="s">
        <v>89</v>
      </c>
      <c r="B1671" s="8" t="s">
        <v>30</v>
      </c>
      <c r="C1671" s="28" t="e">
        <f>+C1435</f>
        <v>#REF!</v>
      </c>
      <c r="D1671" s="29"/>
      <c r="E1671" s="29">
        <v>60000</v>
      </c>
      <c r="F1671" s="99"/>
      <c r="G1671" s="99"/>
      <c r="H1671" s="32"/>
      <c r="I1671" s="54">
        <v>67200</v>
      </c>
      <c r="J1671" s="100" t="e">
        <f t="shared" si="792"/>
        <v>#REF!</v>
      </c>
      <c r="L1671" s="5"/>
      <c r="M1671" s="5"/>
      <c r="N1671" s="5"/>
      <c r="O1671" s="5"/>
    </row>
    <row r="1672" spans="1:15" ht="16.5">
      <c r="A1672" s="27" t="s">
        <v>89</v>
      </c>
      <c r="B1672" s="8" t="s">
        <v>76</v>
      </c>
      <c r="C1672" s="28" t="e">
        <f>+C1436</f>
        <v>#REF!</v>
      </c>
      <c r="D1672" s="56"/>
      <c r="E1672" s="29">
        <v>140000</v>
      </c>
      <c r="F1672" s="99">
        <v>270500</v>
      </c>
      <c r="G1672" s="99"/>
      <c r="H1672" s="32"/>
      <c r="I1672" s="32">
        <v>417300</v>
      </c>
      <c r="J1672" s="100" t="e">
        <f>+SUM(C1672:G1672)-(H1672+I1672)</f>
        <v>#REF!</v>
      </c>
      <c r="L1672" s="5"/>
      <c r="M1672" s="5"/>
      <c r="N1672" s="5"/>
      <c r="O1672" s="5"/>
    </row>
    <row r="1673" spans="1:15" ht="16.5">
      <c r="A1673" s="27" t="s">
        <v>89</v>
      </c>
      <c r="B1673" s="8" t="s">
        <v>68</v>
      </c>
      <c r="C1673" s="28">
        <v>15984</v>
      </c>
      <c r="D1673" s="56"/>
      <c r="E1673" s="29">
        <v>256400</v>
      </c>
      <c r="F1673" s="99"/>
      <c r="G1673" s="99"/>
      <c r="H1673" s="32"/>
      <c r="I1673" s="33">
        <v>263500</v>
      </c>
      <c r="J1673" s="100">
        <f t="shared" ref="J1673" si="793">+SUM(C1673:G1673)-(H1673+I1673)</f>
        <v>8884</v>
      </c>
      <c r="L1673" s="5"/>
      <c r="M1673" s="5"/>
      <c r="N1673" s="5"/>
      <c r="O1673" s="5"/>
    </row>
    <row r="1674" spans="1:15" ht="16.5">
      <c r="A1674" s="27" t="s">
        <v>89</v>
      </c>
      <c r="B1674" s="8" t="s">
        <v>29</v>
      </c>
      <c r="C1674" s="28" t="e">
        <f t="shared" ref="C1674:C1678" si="794">+C1437</f>
        <v>#REF!</v>
      </c>
      <c r="D1674" s="29"/>
      <c r="E1674" s="29">
        <v>858500</v>
      </c>
      <c r="F1674" s="99"/>
      <c r="G1674" s="99"/>
      <c r="H1674" s="32"/>
      <c r="I1674" s="33">
        <v>645000</v>
      </c>
      <c r="J1674" s="100" t="e">
        <f>+SUM(C1674:G1674)-(H1674+I1674)</f>
        <v>#REF!</v>
      </c>
      <c r="L1674" s="5"/>
      <c r="M1674" s="5"/>
      <c r="N1674" s="5"/>
      <c r="O1674" s="5"/>
    </row>
    <row r="1675" spans="1:15" ht="16.5">
      <c r="A1675" s="27" t="s">
        <v>89</v>
      </c>
      <c r="B1675" s="8" t="s">
        <v>34</v>
      </c>
      <c r="C1675" s="28" t="e">
        <f t="shared" si="794"/>
        <v>#REF!</v>
      </c>
      <c r="D1675" s="29"/>
      <c r="E1675" s="29">
        <v>800700</v>
      </c>
      <c r="F1675" s="29"/>
      <c r="G1675" s="29"/>
      <c r="H1675" s="32">
        <v>262300</v>
      </c>
      <c r="I1675" s="33">
        <v>543600</v>
      </c>
      <c r="J1675" s="30" t="e">
        <f>+SUM(C1675:G1675)-(H1675+I1675)</f>
        <v>#REF!</v>
      </c>
      <c r="L1675" s="5"/>
      <c r="M1675" s="5"/>
      <c r="N1675" s="5"/>
      <c r="O1675" s="5"/>
    </row>
    <row r="1676" spans="1:15" ht="16.5">
      <c r="A1676" s="27" t="s">
        <v>89</v>
      </c>
      <c r="B1676" s="8" t="s">
        <v>28</v>
      </c>
      <c r="C1676" s="28" t="e">
        <f t="shared" si="794"/>
        <v>#REF!</v>
      </c>
      <c r="D1676" s="29"/>
      <c r="E1676" s="29">
        <v>971600</v>
      </c>
      <c r="F1676" s="29"/>
      <c r="G1676" s="29"/>
      <c r="H1676" s="32">
        <v>200000</v>
      </c>
      <c r="I1676" s="33">
        <v>639450</v>
      </c>
      <c r="J1676" s="30" t="e">
        <f t="shared" ref="J1676:J1677" si="795">+SUM(C1676:G1676)-(H1676+I1676)</f>
        <v>#REF!</v>
      </c>
      <c r="L1676" s="5"/>
      <c r="M1676" s="5"/>
      <c r="N1676" s="5"/>
      <c r="O1676" s="5"/>
    </row>
    <row r="1677" spans="1:15" ht="16.5">
      <c r="A1677" s="27" t="s">
        <v>89</v>
      </c>
      <c r="B1677" s="8" t="s">
        <v>5</v>
      </c>
      <c r="C1677" s="28" t="e">
        <f t="shared" si="794"/>
        <v>#REF!</v>
      </c>
      <c r="D1677" s="29"/>
      <c r="E1677" s="29"/>
      <c r="F1677" s="29"/>
      <c r="G1677" s="29"/>
      <c r="H1677" s="32"/>
      <c r="I1677" s="54">
        <v>23000</v>
      </c>
      <c r="J1677" s="30" t="e">
        <f t="shared" si="795"/>
        <v>#REF!</v>
      </c>
      <c r="L1677" s="5"/>
      <c r="M1677" s="5"/>
      <c r="N1677" s="5"/>
      <c r="O1677" s="5"/>
    </row>
    <row r="1678" spans="1:15" ht="16.5">
      <c r="A1678" s="27" t="s">
        <v>89</v>
      </c>
      <c r="B1678" s="8" t="s">
        <v>31</v>
      </c>
      <c r="C1678" s="28" t="e">
        <f t="shared" si="794"/>
        <v>#REF!</v>
      </c>
      <c r="D1678" s="29"/>
      <c r="E1678" s="29"/>
      <c r="F1678" s="29"/>
      <c r="G1678" s="29"/>
      <c r="H1678" s="32"/>
      <c r="I1678" s="33">
        <v>0</v>
      </c>
      <c r="J1678" s="30" t="e">
        <f>+SUM(C1678:G1678)-(H1678+I1678)</f>
        <v>#REF!</v>
      </c>
      <c r="L1678" s="5"/>
      <c r="M1678" s="5"/>
      <c r="N1678" s="5"/>
      <c r="O1678" s="5"/>
    </row>
    <row r="1679" spans="1:15" ht="16.5">
      <c r="A1679" s="106" t="s">
        <v>89</v>
      </c>
      <c r="B1679" s="107" t="s">
        <v>91</v>
      </c>
      <c r="C1679" s="108">
        <v>3721074</v>
      </c>
      <c r="D1679" s="109"/>
      <c r="E1679" s="110"/>
      <c r="F1679" s="109"/>
      <c r="G1679" s="111"/>
      <c r="H1679" s="108">
        <v>3721074</v>
      </c>
      <c r="I1679" s="112"/>
      <c r="J1679" s="113">
        <f>+SUM(C1679:G1679)-(H1679+I1679)</f>
        <v>0</v>
      </c>
      <c r="L1679" s="5"/>
      <c r="M1679" s="5"/>
      <c r="N1679" s="5"/>
      <c r="O1679" s="5"/>
    </row>
    <row r="1680" spans="1:15">
      <c r="A1680" s="34" t="s">
        <v>59</v>
      </c>
      <c r="B1680" s="35"/>
      <c r="C1680" s="35"/>
      <c r="D1680" s="35"/>
      <c r="E1680" s="35"/>
      <c r="F1680" s="35"/>
      <c r="G1680" s="35"/>
      <c r="H1680" s="35"/>
      <c r="I1680" s="35"/>
      <c r="J1680" s="36"/>
      <c r="L1680" s="5"/>
      <c r="M1680" s="5"/>
      <c r="N1680" s="5"/>
      <c r="O1680" s="5"/>
    </row>
    <row r="1681" spans="1:15">
      <c r="A1681" s="27" t="s">
        <v>89</v>
      </c>
      <c r="B1681" s="37" t="s">
        <v>60</v>
      </c>
      <c r="C1681" s="38" t="e">
        <f>+C1433</f>
        <v>#REF!</v>
      </c>
      <c r="D1681" s="39">
        <v>5000000</v>
      </c>
      <c r="E1681" s="39"/>
      <c r="F1681" s="39"/>
      <c r="G1681" s="40">
        <v>200000</v>
      </c>
      <c r="H1681" s="47">
        <v>3983300</v>
      </c>
      <c r="I1681" s="41">
        <v>776245</v>
      </c>
      <c r="J1681" s="42" t="e">
        <f>+SUM(C1681:G1681)-(H1681+I1681)</f>
        <v>#REF!</v>
      </c>
      <c r="L1681" s="5"/>
      <c r="M1681" s="5"/>
      <c r="N1681" s="5"/>
      <c r="O1681" s="5"/>
    </row>
    <row r="1682" spans="1:15">
      <c r="A1682" s="43" t="s">
        <v>61</v>
      </c>
      <c r="B1682" s="24"/>
      <c r="C1682" s="35"/>
      <c r="D1682" s="24"/>
      <c r="E1682" s="24"/>
      <c r="F1682" s="24"/>
      <c r="G1682" s="24"/>
      <c r="H1682" s="24"/>
      <c r="I1682" s="24"/>
      <c r="J1682" s="36"/>
      <c r="L1682" s="5"/>
      <c r="M1682" s="5"/>
      <c r="N1682" s="5"/>
      <c r="O1682" s="5"/>
    </row>
    <row r="1683" spans="1:15">
      <c r="A1683" s="27" t="s">
        <v>89</v>
      </c>
      <c r="B1683" s="37" t="s">
        <v>62</v>
      </c>
      <c r="C1683" s="44" t="e">
        <f>+#REF!</f>
        <v>#REF!</v>
      </c>
      <c r="D1683" s="52">
        <v>19826114</v>
      </c>
      <c r="E1683" s="49"/>
      <c r="F1683" s="49"/>
      <c r="G1683" s="49"/>
      <c r="H1683" s="51">
        <v>5000000</v>
      </c>
      <c r="I1683" s="53">
        <v>455737</v>
      </c>
      <c r="J1683" s="30" t="e">
        <f>+SUM(C1683:G1683)-(H1683+I1683)</f>
        <v>#REF!</v>
      </c>
      <c r="L1683" s="5"/>
      <c r="M1683" s="5"/>
      <c r="N1683" s="5"/>
      <c r="O1683" s="5"/>
    </row>
    <row r="1684" spans="1:15">
      <c r="A1684" s="27" t="s">
        <v>89</v>
      </c>
      <c r="B1684" s="37" t="s">
        <v>63</v>
      </c>
      <c r="C1684" s="44" t="e">
        <f>+C1432</f>
        <v>#REF!</v>
      </c>
      <c r="D1684" s="49">
        <v>13119140</v>
      </c>
      <c r="E1684" s="48"/>
      <c r="F1684" s="48"/>
      <c r="G1684" s="48"/>
      <c r="H1684" s="32"/>
      <c r="I1684" s="50">
        <v>3445919</v>
      </c>
      <c r="J1684" s="30" t="e">
        <f>SUM(C1684:G1684)-(H1684+I1684)</f>
        <v>#REF!</v>
      </c>
      <c r="L1684" s="5"/>
      <c r="M1684" s="5"/>
      <c r="N1684" s="5"/>
      <c r="O1684" s="5"/>
    </row>
    <row r="1685" spans="1:15">
      <c r="A1685" s="147" t="s">
        <v>89</v>
      </c>
      <c r="B1685" s="144" t="s">
        <v>82</v>
      </c>
      <c r="C1685" s="148">
        <v>249769</v>
      </c>
      <c r="D1685" s="49"/>
      <c r="E1685" s="49"/>
      <c r="F1685" s="49"/>
      <c r="G1685" s="49"/>
      <c r="H1685" s="32"/>
      <c r="I1685" s="50"/>
      <c r="J1685" s="149">
        <f>SUM(C1685:G1685)-(H1685+I1685)</f>
        <v>249769</v>
      </c>
      <c r="L1685" s="5"/>
      <c r="M1685" s="5"/>
      <c r="N1685" s="5"/>
      <c r="O1685" s="5"/>
    </row>
    <row r="1686" spans="1:15">
      <c r="A1686" s="147" t="s">
        <v>89</v>
      </c>
      <c r="B1686" s="145" t="s">
        <v>83</v>
      </c>
      <c r="C1686" s="148">
        <v>233614</v>
      </c>
      <c r="D1686" s="49"/>
      <c r="E1686" s="49"/>
      <c r="F1686" s="49"/>
      <c r="G1686" s="49"/>
      <c r="H1686" s="32"/>
      <c r="I1686" s="50"/>
      <c r="J1686" s="149">
        <f>SUM(C1686:G1686)-(H1686+I1686)</f>
        <v>233614</v>
      </c>
      <c r="L1686" s="5"/>
      <c r="M1686" s="5"/>
      <c r="N1686" s="5"/>
      <c r="O1686" s="5"/>
    </row>
    <row r="1687" spans="1:15">
      <c r="A1687" s="147" t="s">
        <v>89</v>
      </c>
      <c r="B1687" s="146" t="s">
        <v>84</v>
      </c>
      <c r="C1687" s="148">
        <v>330169</v>
      </c>
      <c r="D1687" s="150"/>
      <c r="E1687" s="150"/>
      <c r="F1687" s="150"/>
      <c r="G1687" s="150"/>
      <c r="H1687" s="150"/>
      <c r="I1687" s="150"/>
      <c r="J1687" s="149">
        <f>SUM(C1687:G1687)-(H1687+I1687)</f>
        <v>330169</v>
      </c>
      <c r="L1687" s="5"/>
      <c r="M1687" s="5"/>
      <c r="N1687" s="5"/>
      <c r="O1687" s="5"/>
    </row>
    <row r="1688" spans="1:15" ht="15.75">
      <c r="C1688" s="9"/>
      <c r="I1688" s="9"/>
      <c r="J1688" s="104" t="e">
        <f>+SUM(J1669:J1687)</f>
        <v>#REF!</v>
      </c>
      <c r="K1688" s="105" t="e">
        <f>+J1688-I1445</f>
        <v>#REF!</v>
      </c>
      <c r="L1688" s="5"/>
      <c r="M1688" s="5"/>
      <c r="N1688" s="5"/>
      <c r="O1688" s="5"/>
    </row>
    <row r="1690" spans="1:15">
      <c r="A1690" s="16" t="s">
        <v>51</v>
      </c>
      <c r="B1690" s="16"/>
      <c r="C1690" s="16"/>
      <c r="D1690" s="17"/>
      <c r="E1690" s="17"/>
      <c r="F1690" s="17"/>
      <c r="G1690" s="17"/>
      <c r="H1690" s="17"/>
      <c r="I1690" s="17"/>
      <c r="L1690" s="5"/>
      <c r="M1690" s="5"/>
      <c r="N1690" s="5"/>
      <c r="O1690" s="5"/>
    </row>
    <row r="1691" spans="1:15">
      <c r="A1691" s="18" t="s">
        <v>77</v>
      </c>
      <c r="B1691" s="18"/>
      <c r="C1691" s="18"/>
      <c r="D1691" s="18"/>
      <c r="E1691" s="18"/>
      <c r="F1691" s="18"/>
      <c r="G1691" s="18"/>
      <c r="H1691" s="18"/>
      <c r="I1691" s="18"/>
      <c r="J1691" s="17"/>
      <c r="L1691" s="5"/>
      <c r="M1691" s="5"/>
      <c r="N1691" s="5"/>
      <c r="O1691" s="5"/>
    </row>
    <row r="1692" spans="1:15">
      <c r="A1692" s="19"/>
      <c r="B1692" s="17"/>
      <c r="C1692" s="20"/>
      <c r="D1692" s="20"/>
      <c r="E1692" s="20"/>
      <c r="F1692" s="20"/>
      <c r="G1692" s="20"/>
      <c r="H1692" s="17"/>
      <c r="I1692" s="17"/>
      <c r="J1692" s="18"/>
      <c r="L1692" s="5"/>
      <c r="M1692" s="5"/>
      <c r="N1692" s="5"/>
      <c r="O1692" s="5"/>
    </row>
    <row r="1693" spans="1:15">
      <c r="A1693" s="166" t="s">
        <v>52</v>
      </c>
      <c r="B1693" s="168" t="s">
        <v>53</v>
      </c>
      <c r="C1693" s="170" t="s">
        <v>79</v>
      </c>
      <c r="D1693" s="171" t="s">
        <v>54</v>
      </c>
      <c r="E1693" s="172"/>
      <c r="F1693" s="172"/>
      <c r="G1693" s="173"/>
      <c r="H1693" s="174" t="s">
        <v>55</v>
      </c>
      <c r="I1693" s="162" t="s">
        <v>56</v>
      </c>
      <c r="J1693" s="17"/>
      <c r="L1693" s="5"/>
      <c r="M1693" s="5"/>
      <c r="N1693" s="5"/>
      <c r="O1693" s="5"/>
    </row>
    <row r="1694" spans="1:15" ht="25.5">
      <c r="A1694" s="167"/>
      <c r="B1694" s="169"/>
      <c r="C1694" s="22"/>
      <c r="D1694" s="21" t="s">
        <v>23</v>
      </c>
      <c r="E1694" s="21" t="s">
        <v>24</v>
      </c>
      <c r="F1694" s="22" t="s">
        <v>68</v>
      </c>
      <c r="G1694" s="21" t="s">
        <v>57</v>
      </c>
      <c r="H1694" s="175"/>
      <c r="I1694" s="163"/>
      <c r="J1694" s="164" t="s">
        <v>85</v>
      </c>
      <c r="L1694" s="5"/>
      <c r="M1694" s="5"/>
      <c r="N1694" s="5"/>
      <c r="O1694" s="5"/>
    </row>
    <row r="1695" spans="1:15">
      <c r="A1695" s="23"/>
      <c r="B1695" s="24" t="s">
        <v>58</v>
      </c>
      <c r="C1695" s="25"/>
      <c r="D1695" s="25"/>
      <c r="E1695" s="25"/>
      <c r="F1695" s="25"/>
      <c r="G1695" s="25"/>
      <c r="H1695" s="25"/>
      <c r="I1695" s="26"/>
      <c r="J1695" s="165"/>
      <c r="L1695" s="5"/>
      <c r="M1695" s="5"/>
      <c r="N1695" s="5"/>
      <c r="O1695" s="5"/>
    </row>
    <row r="1696" spans="1:15" ht="16.5">
      <c r="A1696" s="27" t="s">
        <v>78</v>
      </c>
      <c r="B1696" s="8" t="s">
        <v>75</v>
      </c>
      <c r="C1696" s="28">
        <v>0</v>
      </c>
      <c r="D1696" s="29"/>
      <c r="E1696" s="29">
        <v>40000</v>
      </c>
      <c r="F1696" s="29"/>
      <c r="G1696" s="29"/>
      <c r="H1696" s="55"/>
      <c r="I1696" s="33">
        <v>39200</v>
      </c>
      <c r="J1696" s="30">
        <f>+SUM(C1696:G1696)-(H1696+I1696)</f>
        <v>800</v>
      </c>
      <c r="L1696" s="5"/>
      <c r="M1696" s="5"/>
      <c r="N1696" s="5"/>
      <c r="O1696" s="5"/>
    </row>
    <row r="1697" spans="1:15" ht="16.5">
      <c r="A1697" s="27" t="s">
        <v>78</v>
      </c>
      <c r="B1697" s="8" t="str">
        <f>+A1434</f>
        <v>JUILLET</v>
      </c>
      <c r="C1697" s="28">
        <v>19060</v>
      </c>
      <c r="D1697" s="29"/>
      <c r="E1697" s="29">
        <v>20000</v>
      </c>
      <c r="F1697" s="29"/>
      <c r="G1697" s="29"/>
      <c r="H1697" s="55"/>
      <c r="I1697" s="33">
        <v>36000</v>
      </c>
      <c r="J1697" s="30">
        <f t="shared" ref="J1697:J1704" si="796">+SUM(C1697:G1697)-(H1697+I1697)</f>
        <v>3060</v>
      </c>
      <c r="L1697" s="5"/>
      <c r="M1697" s="5"/>
      <c r="N1697" s="5"/>
      <c r="O1697" s="5"/>
    </row>
    <row r="1698" spans="1:15" ht="16.5">
      <c r="A1698" s="27" t="s">
        <v>78</v>
      </c>
      <c r="B1698" s="8" t="str">
        <f>+A1435</f>
        <v>JUILLET</v>
      </c>
      <c r="C1698" s="28">
        <v>8395</v>
      </c>
      <c r="D1698" s="29"/>
      <c r="E1698" s="29">
        <v>20000</v>
      </c>
      <c r="F1698" s="99"/>
      <c r="G1698" s="99"/>
      <c r="H1698" s="32"/>
      <c r="I1698" s="54">
        <v>20000</v>
      </c>
      <c r="J1698" s="100">
        <f t="shared" si="796"/>
        <v>8395</v>
      </c>
      <c r="L1698" s="5"/>
      <c r="M1698" s="5"/>
      <c r="N1698" s="5"/>
      <c r="O1698" s="5"/>
    </row>
    <row r="1699" spans="1:15" ht="16.5">
      <c r="A1699" s="27" t="s">
        <v>78</v>
      </c>
      <c r="B1699" s="8" t="str">
        <f>+A1436</f>
        <v>JUILLET</v>
      </c>
      <c r="C1699" s="28">
        <v>0</v>
      </c>
      <c r="D1699" s="56"/>
      <c r="E1699" s="29">
        <v>100000</v>
      </c>
      <c r="F1699" s="99">
        <v>102200</v>
      </c>
      <c r="G1699" s="99"/>
      <c r="H1699" s="32"/>
      <c r="I1699" s="32">
        <v>204000</v>
      </c>
      <c r="J1699" s="100">
        <f>+SUM(C1699:G1699)-(H1699+I1699)</f>
        <v>-1800</v>
      </c>
      <c r="L1699" s="5"/>
      <c r="M1699" s="5"/>
      <c r="N1699" s="5"/>
      <c r="O1699" s="5"/>
    </row>
    <row r="1700" spans="1:15" ht="16.5">
      <c r="A1700" s="27" t="s">
        <v>78</v>
      </c>
      <c r="B1700" s="8" t="e">
        <f>+#REF!</f>
        <v>#REF!</v>
      </c>
      <c r="C1700" s="28">
        <v>7559</v>
      </c>
      <c r="D1700" s="56"/>
      <c r="E1700" s="29">
        <v>866200</v>
      </c>
      <c r="F1700" s="99"/>
      <c r="G1700" s="99"/>
      <c r="H1700" s="32">
        <v>252200</v>
      </c>
      <c r="I1700" s="33">
        <v>605575</v>
      </c>
      <c r="J1700" s="100">
        <f t="shared" si="796"/>
        <v>15984</v>
      </c>
      <c r="L1700" s="5"/>
      <c r="M1700" s="5"/>
      <c r="N1700" s="5"/>
      <c r="O1700" s="5"/>
    </row>
    <row r="1701" spans="1:15" ht="16.5">
      <c r="A1701" s="27" t="s">
        <v>78</v>
      </c>
      <c r="B1701" s="8" t="str">
        <f t="shared" ref="B1701:B1704" si="797">+A1437</f>
        <v>JUILLET</v>
      </c>
      <c r="C1701" s="28">
        <v>214000</v>
      </c>
      <c r="D1701" s="29"/>
      <c r="E1701" s="29">
        <v>724100</v>
      </c>
      <c r="F1701" s="99"/>
      <c r="G1701" s="99"/>
      <c r="H1701" s="32"/>
      <c r="I1701" s="33">
        <v>960000</v>
      </c>
      <c r="J1701" s="100">
        <f>+SUM(C1701:G1701)-(H1701+I1701)</f>
        <v>-21900</v>
      </c>
      <c r="L1701" s="5"/>
      <c r="M1701" s="5"/>
      <c r="N1701" s="5"/>
      <c r="O1701" s="5"/>
    </row>
    <row r="1702" spans="1:15" ht="16.5">
      <c r="A1702" s="27" t="s">
        <v>78</v>
      </c>
      <c r="B1702" s="8" t="str">
        <f t="shared" si="797"/>
        <v>JUILLET</v>
      </c>
      <c r="C1702" s="28">
        <v>-13805</v>
      </c>
      <c r="D1702" s="29"/>
      <c r="E1702" s="29">
        <v>333400</v>
      </c>
      <c r="F1702" s="29">
        <v>150000</v>
      </c>
      <c r="G1702" s="29"/>
      <c r="H1702" s="32">
        <v>129000</v>
      </c>
      <c r="I1702" s="33">
        <v>338905</v>
      </c>
      <c r="J1702" s="30">
        <f>+SUM(C1702:G1702)-(H1702+I1702)</f>
        <v>1690</v>
      </c>
      <c r="L1702" s="5"/>
      <c r="M1702" s="5"/>
      <c r="N1702" s="5"/>
      <c r="O1702" s="5"/>
    </row>
    <row r="1703" spans="1:15" ht="16.5">
      <c r="A1703" s="27" t="s">
        <v>78</v>
      </c>
      <c r="B1703" s="8" t="str">
        <f t="shared" si="797"/>
        <v>JUILLET</v>
      </c>
      <c r="C1703" s="28">
        <v>84350</v>
      </c>
      <c r="D1703" s="29"/>
      <c r="E1703" s="29">
        <v>669400</v>
      </c>
      <c r="F1703" s="29"/>
      <c r="G1703" s="29"/>
      <c r="H1703" s="32">
        <v>100000</v>
      </c>
      <c r="I1703" s="33">
        <v>674700</v>
      </c>
      <c r="J1703" s="30">
        <f>+SUM(C1703:G1703)-(H1703+I1703)</f>
        <v>-20950</v>
      </c>
      <c r="L1703" s="5"/>
      <c r="M1703" s="5"/>
      <c r="N1703" s="5"/>
      <c r="O1703" s="5"/>
    </row>
    <row r="1704" spans="1:15" ht="16.5">
      <c r="A1704" s="27" t="s">
        <v>78</v>
      </c>
      <c r="B1704" s="8" t="str">
        <f t="shared" si="797"/>
        <v>JUILLET</v>
      </c>
      <c r="C1704" s="28">
        <v>-216251</v>
      </c>
      <c r="D1704" s="29"/>
      <c r="E1704" s="29">
        <v>242000</v>
      </c>
      <c r="F1704" s="29"/>
      <c r="G1704" s="29"/>
      <c r="H1704" s="32"/>
      <c r="I1704" s="54">
        <v>34830</v>
      </c>
      <c r="J1704" s="30">
        <f t="shared" si="796"/>
        <v>-9081</v>
      </c>
      <c r="L1704" s="5"/>
      <c r="M1704" s="5"/>
      <c r="N1704" s="5"/>
      <c r="O1704" s="5"/>
    </row>
    <row r="1705" spans="1:15" ht="16.5">
      <c r="A1705" s="27" t="s">
        <v>78</v>
      </c>
      <c r="B1705" s="8" t="s">
        <v>32</v>
      </c>
      <c r="C1705" s="28">
        <v>2025</v>
      </c>
      <c r="D1705" s="29"/>
      <c r="E1705" s="29">
        <v>25000</v>
      </c>
      <c r="F1705" s="29"/>
      <c r="G1705" s="29"/>
      <c r="H1705" s="32">
        <v>3025</v>
      </c>
      <c r="I1705" s="33">
        <v>24000</v>
      </c>
      <c r="J1705" s="30">
        <f>+SUM(C1705:G1705)-(H1705+I1705)</f>
        <v>0</v>
      </c>
      <c r="L1705" s="5"/>
      <c r="M1705" s="5"/>
      <c r="N1705" s="5"/>
      <c r="O1705" s="5"/>
    </row>
    <row r="1706" spans="1:15" ht="16.5">
      <c r="A1706" s="27" t="s">
        <v>78</v>
      </c>
      <c r="B1706" s="8" t="s">
        <v>31</v>
      </c>
      <c r="C1706" s="28">
        <v>10000</v>
      </c>
      <c r="D1706" s="31"/>
      <c r="E1706" s="29">
        <v>0</v>
      </c>
      <c r="F1706" s="31"/>
      <c r="G1706" s="31"/>
      <c r="H1706" s="32"/>
      <c r="I1706" s="33">
        <v>4700</v>
      </c>
      <c r="J1706" s="30">
        <f>+SUM(C1706:G1706)-(H1706+I1706)</f>
        <v>5300</v>
      </c>
      <c r="L1706" s="5"/>
      <c r="M1706" s="5"/>
      <c r="N1706" s="5"/>
      <c r="O1706" s="5"/>
    </row>
    <row r="1707" spans="1:15">
      <c r="A1707" s="34" t="s">
        <v>59</v>
      </c>
      <c r="B1707" s="35"/>
      <c r="C1707" s="35"/>
      <c r="D1707" s="35"/>
      <c r="E1707" s="35"/>
      <c r="F1707" s="35"/>
      <c r="G1707" s="35"/>
      <c r="H1707" s="35"/>
      <c r="I1707" s="35"/>
      <c r="J1707" s="36"/>
      <c r="L1707" s="5"/>
      <c r="M1707" s="5"/>
      <c r="N1707" s="5"/>
      <c r="O1707" s="5"/>
    </row>
    <row r="1708" spans="1:15">
      <c r="A1708" s="27" t="s">
        <v>78</v>
      </c>
      <c r="B1708" s="37" t="s">
        <v>60</v>
      </c>
      <c r="C1708" s="38">
        <v>791675</v>
      </c>
      <c r="D1708" s="39">
        <v>3185100</v>
      </c>
      <c r="E1708" s="39"/>
      <c r="F1708" s="39"/>
      <c r="G1708" s="40">
        <v>237025</v>
      </c>
      <c r="H1708" s="47">
        <v>3045100</v>
      </c>
      <c r="I1708" s="41">
        <v>876121</v>
      </c>
      <c r="J1708" s="42">
        <f>+SUM(C1708:G1708)-(H1708+I1708)</f>
        <v>292579</v>
      </c>
      <c r="L1708" s="5"/>
      <c r="M1708" s="5"/>
      <c r="N1708" s="5"/>
      <c r="O1708" s="5"/>
    </row>
    <row r="1709" spans="1:15">
      <c r="A1709" s="43" t="s">
        <v>61</v>
      </c>
      <c r="B1709" s="24"/>
      <c r="C1709" s="35"/>
      <c r="D1709" s="24"/>
      <c r="E1709" s="24"/>
      <c r="F1709" s="24"/>
      <c r="G1709" s="24"/>
      <c r="H1709" s="24"/>
      <c r="I1709" s="24"/>
      <c r="J1709" s="36"/>
      <c r="L1709" s="5"/>
      <c r="M1709" s="5"/>
      <c r="N1709" s="5"/>
      <c r="O1709" s="5"/>
    </row>
    <row r="1710" spans="1:15">
      <c r="A1710" s="27" t="s">
        <v>78</v>
      </c>
      <c r="B1710" s="37" t="s">
        <v>62</v>
      </c>
      <c r="C1710" s="44">
        <v>8039273</v>
      </c>
      <c r="D1710" s="52">
        <v>0</v>
      </c>
      <c r="E1710" s="49"/>
      <c r="F1710" s="49"/>
      <c r="G1710" s="49"/>
      <c r="H1710" s="51">
        <v>3000000</v>
      </c>
      <c r="I1710" s="53">
        <v>224679</v>
      </c>
      <c r="J1710" s="30">
        <f>+SUM(C1710:G1710)-(H1710+I1710)</f>
        <v>4814594</v>
      </c>
      <c r="L1710" s="5"/>
      <c r="M1710" s="5"/>
      <c r="N1710" s="5"/>
      <c r="O1710" s="5"/>
    </row>
    <row r="1711" spans="1:15">
      <c r="A1711" s="27" t="s">
        <v>78</v>
      </c>
      <c r="B1711" s="37" t="s">
        <v>63</v>
      </c>
      <c r="C1711" s="44">
        <v>13283340</v>
      </c>
      <c r="D1711" s="49">
        <v>0</v>
      </c>
      <c r="E1711" s="48"/>
      <c r="F1711" s="48"/>
      <c r="G1711" s="48"/>
      <c r="H1711" s="32">
        <v>185100</v>
      </c>
      <c r="I1711" s="50">
        <v>8352406</v>
      </c>
      <c r="J1711" s="30">
        <f>SUM(C1711:G1711)-(H1711+I1711)</f>
        <v>4745834</v>
      </c>
    </row>
    <row r="1712" spans="1:15">
      <c r="A1712" s="45" t="s">
        <v>78</v>
      </c>
      <c r="B1712" s="144" t="s">
        <v>81</v>
      </c>
      <c r="C1712" s="44">
        <v>3721074</v>
      </c>
      <c r="D1712" s="45"/>
      <c r="E1712" s="45"/>
      <c r="F1712" s="45"/>
      <c r="G1712" s="45"/>
      <c r="H1712" s="45"/>
      <c r="I1712" s="45"/>
      <c r="J1712" s="100">
        <f>SUM(C1712:G1712)-(H1712+I1712)</f>
        <v>3721074</v>
      </c>
    </row>
    <row r="1713" spans="1:15">
      <c r="A1713" s="45" t="s">
        <v>78</v>
      </c>
      <c r="B1713" s="144" t="s">
        <v>82</v>
      </c>
      <c r="C1713" s="44">
        <v>249769</v>
      </c>
      <c r="D1713" s="49"/>
      <c r="E1713" s="49"/>
      <c r="F1713" s="49"/>
      <c r="G1713" s="49"/>
      <c r="H1713" s="32"/>
      <c r="I1713" s="50"/>
      <c r="J1713" s="100">
        <f>SUM(C1713:G1713)-(H1713+I1713)</f>
        <v>249769</v>
      </c>
    </row>
    <row r="1714" spans="1:15">
      <c r="A1714" s="45" t="s">
        <v>78</v>
      </c>
      <c r="B1714" s="145" t="s">
        <v>83</v>
      </c>
      <c r="C1714" s="44">
        <v>233614</v>
      </c>
      <c r="D1714" s="49"/>
      <c r="E1714" s="49"/>
      <c r="F1714" s="49"/>
      <c r="G1714" s="49"/>
      <c r="H1714" s="32"/>
      <c r="I1714" s="50"/>
      <c r="J1714" s="100">
        <f>SUM(C1714:G1714)-(H1714+I1714)</f>
        <v>233614</v>
      </c>
    </row>
    <row r="1715" spans="1:15">
      <c r="A1715" s="45" t="s">
        <v>78</v>
      </c>
      <c r="B1715" s="146" t="s">
        <v>84</v>
      </c>
      <c r="C1715" s="44">
        <v>330169</v>
      </c>
      <c r="D1715" s="45"/>
      <c r="E1715" s="45"/>
      <c r="F1715" s="45"/>
      <c r="G1715" s="45"/>
      <c r="H1715" s="45"/>
      <c r="I1715" s="45"/>
      <c r="J1715" s="100">
        <f>SUM(C1715:G1715)-(H1715+I1715)</f>
        <v>330169</v>
      </c>
    </row>
    <row r="1716" spans="1:15" ht="15.75">
      <c r="C1716" s="9"/>
      <c r="I1716" s="9"/>
      <c r="J1716" s="104">
        <f>+SUM(J1696:J1715)</f>
        <v>14369131</v>
      </c>
    </row>
    <row r="1717" spans="1:15">
      <c r="C1717" s="9"/>
      <c r="I1717" s="9"/>
      <c r="J1717" s="9"/>
    </row>
    <row r="1718" spans="1:15">
      <c r="A1718" s="69" t="s">
        <v>64</v>
      </c>
      <c r="B1718" s="69"/>
      <c r="C1718" s="69"/>
      <c r="D1718" s="69"/>
      <c r="E1718" s="69"/>
      <c r="F1718" s="69"/>
      <c r="G1718" s="69"/>
      <c r="H1718" s="69"/>
      <c r="I1718" s="69"/>
      <c r="J1718" s="17"/>
      <c r="L1718" s="70"/>
      <c r="M1718" s="70"/>
      <c r="N1718" s="70"/>
      <c r="O1718" s="70"/>
    </row>
    <row r="1719" spans="1:15">
      <c r="A1719" s="19"/>
      <c r="B1719" s="17"/>
      <c r="C1719" s="71"/>
      <c r="D1719" s="71"/>
      <c r="E1719" s="71"/>
      <c r="F1719" s="71"/>
      <c r="G1719" s="71"/>
      <c r="H1719" s="17"/>
      <c r="I1719" s="17"/>
      <c r="J1719" s="69"/>
      <c r="L1719" s="70"/>
      <c r="M1719" s="70"/>
      <c r="N1719" s="70"/>
      <c r="O1719" s="70"/>
    </row>
    <row r="1720" spans="1:15">
      <c r="A1720" s="166" t="s">
        <v>52</v>
      </c>
      <c r="B1720" s="168" t="s">
        <v>53</v>
      </c>
      <c r="C1720" s="170" t="s">
        <v>66</v>
      </c>
      <c r="D1720" s="201" t="s">
        <v>54</v>
      </c>
      <c r="E1720" s="202"/>
      <c r="F1720" s="202"/>
      <c r="G1720" s="203"/>
      <c r="H1720" s="204" t="s">
        <v>55</v>
      </c>
      <c r="I1720" s="206" t="s">
        <v>56</v>
      </c>
      <c r="J1720" s="17"/>
      <c r="L1720" s="70"/>
      <c r="M1720" s="70"/>
      <c r="N1720" s="70"/>
      <c r="O1720" s="70"/>
    </row>
    <row r="1721" spans="1:15" ht="25.5">
      <c r="A1721" s="167"/>
      <c r="B1721" s="169"/>
      <c r="C1721" s="22"/>
      <c r="D1721" s="21" t="s">
        <v>23</v>
      </c>
      <c r="E1721" s="21" t="s">
        <v>24</v>
      </c>
      <c r="F1721" s="22" t="s">
        <v>68</v>
      </c>
      <c r="G1721" s="21" t="s">
        <v>57</v>
      </c>
      <c r="H1721" s="205"/>
      <c r="I1721" s="207"/>
      <c r="J1721" s="164" t="s">
        <v>67</v>
      </c>
      <c r="L1721" s="70"/>
      <c r="M1721" s="70"/>
      <c r="N1721" s="70"/>
      <c r="O1721" s="70"/>
    </row>
    <row r="1722" spans="1:15">
      <c r="A1722" s="72"/>
      <c r="B1722" s="73" t="s">
        <v>58</v>
      </c>
      <c r="C1722" s="74"/>
      <c r="D1722" s="74"/>
      <c r="E1722" s="74"/>
      <c r="F1722" s="74"/>
      <c r="G1722" s="74"/>
      <c r="H1722" s="74"/>
      <c r="I1722" s="75"/>
      <c r="J1722" s="165"/>
      <c r="L1722" s="70"/>
      <c r="M1722" s="70"/>
      <c r="N1722" s="70"/>
      <c r="O1722" s="70"/>
    </row>
    <row r="1723" spans="1:15" ht="16.5">
      <c r="A1723" s="76" t="s">
        <v>65</v>
      </c>
      <c r="B1723" s="8" t="s">
        <v>46</v>
      </c>
      <c r="C1723" s="77">
        <v>40560</v>
      </c>
      <c r="D1723" s="29"/>
      <c r="E1723" s="29">
        <v>0</v>
      </c>
      <c r="F1723" s="29"/>
      <c r="G1723" s="29"/>
      <c r="H1723" s="78"/>
      <c r="I1723" s="79">
        <v>21500</v>
      </c>
      <c r="J1723" s="30">
        <f>+SUM(C1723:G1723)-(H1723+I1723)</f>
        <v>19060</v>
      </c>
      <c r="L1723" s="70"/>
      <c r="M1723" s="70"/>
      <c r="N1723" s="70"/>
      <c r="O1723" s="70"/>
    </row>
    <row r="1724" spans="1:15" ht="16.5">
      <c r="A1724" s="76" t="s">
        <v>65</v>
      </c>
      <c r="B1724" s="8" t="s">
        <v>27</v>
      </c>
      <c r="C1724" s="77">
        <v>227975</v>
      </c>
      <c r="D1724" s="29"/>
      <c r="E1724" s="29">
        <v>119600</v>
      </c>
      <c r="F1724" s="29"/>
      <c r="G1724" s="29"/>
      <c r="H1724" s="78">
        <v>1635</v>
      </c>
      <c r="I1724" s="79">
        <v>345940</v>
      </c>
      <c r="J1724" s="30">
        <f t="shared" ref="J1724:J1731" si="798">+SUM(C1724:G1724)-(H1724+I1724)</f>
        <v>0</v>
      </c>
      <c r="L1724" s="70"/>
      <c r="M1724" s="70"/>
      <c r="N1724" s="70"/>
      <c r="O1724" s="70"/>
    </row>
    <row r="1725" spans="1:15" ht="16.5">
      <c r="A1725" s="76" t="s">
        <v>65</v>
      </c>
      <c r="B1725" s="8" t="s">
        <v>30</v>
      </c>
      <c r="C1725" s="77">
        <v>-605</v>
      </c>
      <c r="D1725" s="29"/>
      <c r="E1725" s="29">
        <v>30000</v>
      </c>
      <c r="F1725" s="29"/>
      <c r="G1725" s="29"/>
      <c r="H1725" s="80"/>
      <c r="I1725" s="81">
        <v>21000</v>
      </c>
      <c r="J1725" s="30">
        <f t="shared" si="798"/>
        <v>8395</v>
      </c>
      <c r="L1725" s="70"/>
      <c r="M1725" s="70"/>
      <c r="N1725" s="70"/>
      <c r="O1725" s="70"/>
    </row>
    <row r="1726" spans="1:15" ht="16.5">
      <c r="A1726" s="76" t="s">
        <v>65</v>
      </c>
      <c r="B1726" s="98" t="s">
        <v>25</v>
      </c>
      <c r="C1726" s="77">
        <v>264659</v>
      </c>
      <c r="D1726" s="99"/>
      <c r="E1726" s="99">
        <v>325000</v>
      </c>
      <c r="F1726" s="99"/>
      <c r="G1726" s="99"/>
      <c r="H1726" s="32">
        <v>75000</v>
      </c>
      <c r="I1726" s="32">
        <v>507100</v>
      </c>
      <c r="J1726" s="100">
        <f t="shared" si="798"/>
        <v>7559</v>
      </c>
      <c r="L1726" s="70"/>
      <c r="M1726" s="70"/>
      <c r="N1726" s="70"/>
      <c r="O1726" s="70"/>
    </row>
    <row r="1727" spans="1:15" ht="16.5">
      <c r="A1727" s="76" t="s">
        <v>65</v>
      </c>
      <c r="B1727" s="98" t="s">
        <v>47</v>
      </c>
      <c r="C1727" s="77">
        <v>272500</v>
      </c>
      <c r="D1727" s="99"/>
      <c r="E1727" s="99">
        <v>695000</v>
      </c>
      <c r="F1727" s="99"/>
      <c r="G1727" s="99"/>
      <c r="H1727" s="32"/>
      <c r="I1727" s="77">
        <v>753500</v>
      </c>
      <c r="J1727" s="100">
        <f t="shared" si="798"/>
        <v>214000</v>
      </c>
      <c r="L1727" s="70"/>
      <c r="M1727" s="70"/>
      <c r="N1727" s="70"/>
      <c r="O1727" s="70"/>
    </row>
    <row r="1728" spans="1:15" ht="16.5">
      <c r="A1728" s="76" t="s">
        <v>65</v>
      </c>
      <c r="B1728" s="8" t="s">
        <v>34</v>
      </c>
      <c r="C1728" s="77">
        <v>284595</v>
      </c>
      <c r="D1728" s="29"/>
      <c r="E1728" s="29">
        <v>275000</v>
      </c>
      <c r="F1728" s="29">
        <v>60000</v>
      </c>
      <c r="G1728" s="29"/>
      <c r="H1728" s="80"/>
      <c r="I1728" s="79">
        <v>633400</v>
      </c>
      <c r="J1728" s="30">
        <f t="shared" si="798"/>
        <v>-13805</v>
      </c>
      <c r="L1728" s="70"/>
      <c r="M1728" s="70"/>
      <c r="N1728" s="70"/>
      <c r="O1728" s="70"/>
    </row>
    <row r="1729" spans="1:15" ht="16.5">
      <c r="A1729" s="76" t="s">
        <v>65</v>
      </c>
      <c r="B1729" s="8" t="s">
        <v>26</v>
      </c>
      <c r="C1729" s="77">
        <v>-1750</v>
      </c>
      <c r="D1729" s="29"/>
      <c r="E1729" s="29">
        <v>96400</v>
      </c>
      <c r="F1729" s="29"/>
      <c r="G1729" s="29"/>
      <c r="H1729" s="80">
        <v>950</v>
      </c>
      <c r="I1729" s="79">
        <v>93700</v>
      </c>
      <c r="J1729" s="30">
        <f t="shared" si="798"/>
        <v>0</v>
      </c>
      <c r="L1729" s="70"/>
      <c r="M1729" s="70"/>
      <c r="N1729" s="70"/>
      <c r="O1729" s="70"/>
    </row>
    <row r="1730" spans="1:15" ht="16.5">
      <c r="A1730" s="76" t="s">
        <v>65</v>
      </c>
      <c r="B1730" s="8" t="s">
        <v>28</v>
      </c>
      <c r="C1730" s="77">
        <v>265600</v>
      </c>
      <c r="D1730" s="29"/>
      <c r="E1730" s="29">
        <v>855600</v>
      </c>
      <c r="F1730" s="29"/>
      <c r="G1730" s="29"/>
      <c r="H1730" s="80"/>
      <c r="I1730" s="79">
        <v>1036850</v>
      </c>
      <c r="J1730" s="30">
        <f t="shared" si="798"/>
        <v>84350</v>
      </c>
      <c r="L1730" s="70"/>
      <c r="M1730" s="70"/>
      <c r="N1730" s="70"/>
      <c r="O1730" s="70"/>
    </row>
    <row r="1731" spans="1:15" ht="16.5">
      <c r="A1731" s="76" t="s">
        <v>65</v>
      </c>
      <c r="B1731" s="8" t="s">
        <v>48</v>
      </c>
      <c r="C1731" s="77">
        <f t="shared" ref="C1731" si="799">+C1704</f>
        <v>-216251</v>
      </c>
      <c r="D1731" s="29"/>
      <c r="E1731" s="29">
        <v>0</v>
      </c>
      <c r="F1731" s="29"/>
      <c r="G1731" s="29"/>
      <c r="H1731" s="80"/>
      <c r="I1731" s="81">
        <v>0</v>
      </c>
      <c r="J1731" s="30">
        <f t="shared" si="798"/>
        <v>-216251</v>
      </c>
      <c r="L1731" s="70"/>
      <c r="M1731" s="70"/>
      <c r="N1731" s="70"/>
      <c r="O1731" s="70"/>
    </row>
    <row r="1732" spans="1:15" ht="16.5">
      <c r="A1732" s="76" t="s">
        <v>65</v>
      </c>
      <c r="B1732" s="8" t="s">
        <v>32</v>
      </c>
      <c r="C1732" s="77">
        <v>1025</v>
      </c>
      <c r="D1732" s="29"/>
      <c r="E1732" s="29">
        <v>25000</v>
      </c>
      <c r="F1732" s="29"/>
      <c r="G1732" s="29"/>
      <c r="H1732" s="80"/>
      <c r="I1732" s="79">
        <v>24000</v>
      </c>
      <c r="J1732" s="30">
        <f>+SUM(C1732:G1732)-(H1732+I1732)</f>
        <v>2025</v>
      </c>
      <c r="L1732" s="70"/>
      <c r="M1732" s="70"/>
      <c r="N1732" s="70"/>
      <c r="O1732" s="70"/>
    </row>
    <row r="1733" spans="1:15" ht="16.5">
      <c r="A1733" s="31" t="s">
        <v>65</v>
      </c>
      <c r="B1733" s="8" t="s">
        <v>31</v>
      </c>
      <c r="C1733" s="77">
        <v>0</v>
      </c>
      <c r="D1733" s="31"/>
      <c r="E1733" s="31">
        <v>10000</v>
      </c>
      <c r="F1733" s="31"/>
      <c r="G1733" s="31"/>
      <c r="H1733" s="80"/>
      <c r="I1733" s="79">
        <v>0</v>
      </c>
      <c r="J1733" s="30">
        <f>+SUM(C1733:G1733)-(H1733+I1733)</f>
        <v>10000</v>
      </c>
      <c r="L1733" s="70"/>
      <c r="M1733" s="70"/>
      <c r="N1733" s="70"/>
      <c r="O1733" s="70"/>
    </row>
    <row r="1734" spans="1:15">
      <c r="A1734" s="82" t="s">
        <v>59</v>
      </c>
      <c r="B1734" s="83"/>
      <c r="C1734" s="83"/>
      <c r="D1734" s="83"/>
      <c r="E1734" s="83"/>
      <c r="F1734" s="83"/>
      <c r="G1734" s="83"/>
      <c r="H1734" s="83"/>
      <c r="I1734" s="83"/>
      <c r="J1734" s="84"/>
      <c r="L1734" s="70"/>
      <c r="M1734" s="70"/>
      <c r="N1734" s="70"/>
      <c r="O1734" s="70"/>
    </row>
    <row r="1735" spans="1:15">
      <c r="A1735" s="31" t="s">
        <v>65</v>
      </c>
      <c r="B1735" s="37" t="s">
        <v>60</v>
      </c>
      <c r="C1735" s="38">
        <v>954796</v>
      </c>
      <c r="D1735" s="29">
        <v>3000000</v>
      </c>
      <c r="E1735" s="29"/>
      <c r="F1735" s="29"/>
      <c r="G1735" s="85">
        <v>17585</v>
      </c>
      <c r="H1735" s="86">
        <v>2431600</v>
      </c>
      <c r="I1735" s="87">
        <v>749106</v>
      </c>
      <c r="J1735" s="42">
        <f>+SUM(C1735:G1735)-(H1735+I1735)</f>
        <v>791675</v>
      </c>
      <c r="L1735" s="70"/>
      <c r="M1735" s="70"/>
      <c r="N1735" s="70"/>
      <c r="O1735" s="70"/>
    </row>
    <row r="1736" spans="1:15">
      <c r="A1736" s="88" t="s">
        <v>61</v>
      </c>
      <c r="B1736" s="73"/>
      <c r="C1736" s="83"/>
      <c r="D1736" s="73"/>
      <c r="E1736" s="73"/>
      <c r="F1736" s="73"/>
      <c r="G1736" s="73"/>
      <c r="H1736" s="73"/>
      <c r="I1736" s="73"/>
      <c r="J1736" s="84"/>
      <c r="L1736" s="70"/>
      <c r="M1736" s="70"/>
      <c r="N1736" s="70"/>
      <c r="O1736" s="70"/>
    </row>
    <row r="1737" spans="1:15">
      <c r="A1737" s="31" t="s">
        <v>65</v>
      </c>
      <c r="B1737" s="37" t="s">
        <v>62</v>
      </c>
      <c r="C1737" s="77">
        <v>705838</v>
      </c>
      <c r="D1737" s="89">
        <v>10801800</v>
      </c>
      <c r="E1737" s="90"/>
      <c r="F1737" s="90"/>
      <c r="G1737" s="90"/>
      <c r="H1737" s="91">
        <v>3000000</v>
      </c>
      <c r="I1737" s="92">
        <v>468365</v>
      </c>
      <c r="J1737" s="30">
        <f>+SUM(C1737:G1737)-(H1737+I1737)</f>
        <v>8039273</v>
      </c>
      <c r="L1737" s="70"/>
      <c r="M1737" s="70"/>
      <c r="N1737" s="70"/>
      <c r="O1737" s="70"/>
    </row>
    <row r="1738" spans="1:15">
      <c r="A1738" s="31" t="s">
        <v>65</v>
      </c>
      <c r="B1738" s="37" t="s">
        <v>63</v>
      </c>
      <c r="C1738" s="77">
        <v>14874402</v>
      </c>
      <c r="D1738" s="90">
        <v>3279785</v>
      </c>
      <c r="E1738" s="93"/>
      <c r="F1738" s="93"/>
      <c r="G1738" s="93"/>
      <c r="H1738" s="94"/>
      <c r="I1738" s="95">
        <v>4870847</v>
      </c>
      <c r="J1738" s="30">
        <f>SUM(C1738:G1738)-(H1738+I1738)</f>
        <v>13283340</v>
      </c>
      <c r="L1738" s="70"/>
      <c r="M1738" s="70"/>
      <c r="N1738" s="70"/>
      <c r="O1738" s="70"/>
    </row>
    <row r="1739" spans="1:15">
      <c r="L1739" s="70"/>
      <c r="M1739" s="70"/>
      <c r="N1739" s="70"/>
      <c r="O1739" s="70"/>
    </row>
    <row r="1740" spans="1:15">
      <c r="C1740" s="96">
        <f>+SUM(C1723:C1738)</f>
        <v>17673344</v>
      </c>
      <c r="I1740" s="96">
        <f>SUM(I1723:I1738)</f>
        <v>9525308</v>
      </c>
      <c r="J1740" s="96">
        <f>+SUM(J1723:J1738)</f>
        <v>22229621</v>
      </c>
      <c r="L1740" s="70"/>
      <c r="M1740" s="70"/>
      <c r="N1740" s="70"/>
      <c r="O1740" s="70"/>
    </row>
    <row r="1741" spans="1:15">
      <c r="C1741" s="9"/>
      <c r="I1741" s="9"/>
      <c r="J1741" s="9"/>
    </row>
    <row r="1742" spans="1:15">
      <c r="A1742" s="62" t="s">
        <v>69</v>
      </c>
      <c r="B1742" s="62"/>
    </row>
    <row r="1743" spans="1:15">
      <c r="A1743" s="63" t="s">
        <v>70</v>
      </c>
      <c r="B1743" s="63"/>
      <c r="C1743" s="63"/>
      <c r="D1743" s="63"/>
      <c r="E1743" s="63"/>
      <c r="F1743" s="63"/>
      <c r="G1743" s="63"/>
      <c r="H1743" s="63"/>
      <c r="I1743" s="63"/>
      <c r="J1743" s="63"/>
      <c r="L1743" s="5"/>
      <c r="M1743" s="5"/>
      <c r="N1743" s="5"/>
      <c r="O1743" s="5"/>
    </row>
    <row r="1745" spans="1:15" ht="30">
      <c r="A1745" s="189" t="s">
        <v>52</v>
      </c>
      <c r="B1745" s="189" t="s">
        <v>53</v>
      </c>
      <c r="C1745" s="200" t="s">
        <v>72</v>
      </c>
      <c r="D1745" s="195" t="s">
        <v>54</v>
      </c>
      <c r="E1745" s="195"/>
      <c r="F1745" s="195"/>
      <c r="G1745" s="195"/>
      <c r="H1745" s="196" t="s">
        <v>55</v>
      </c>
      <c r="I1745" s="198" t="s">
        <v>56</v>
      </c>
      <c r="J1745" s="191" t="s">
        <v>73</v>
      </c>
      <c r="K1745" s="192"/>
      <c r="L1745" s="5"/>
      <c r="M1745" s="5"/>
      <c r="N1745" s="5"/>
      <c r="O1745" s="5"/>
    </row>
    <row r="1746" spans="1:15">
      <c r="A1746" s="190"/>
      <c r="B1746" s="190"/>
      <c r="C1746" s="190"/>
      <c r="D1746" s="67" t="s">
        <v>23</v>
      </c>
      <c r="E1746" s="64" t="s">
        <v>24</v>
      </c>
      <c r="F1746" s="64" t="s">
        <v>26</v>
      </c>
      <c r="G1746" s="64" t="s">
        <v>57</v>
      </c>
      <c r="H1746" s="197"/>
      <c r="I1746" s="199"/>
      <c r="J1746" s="193"/>
      <c r="K1746" s="194"/>
      <c r="L1746" s="5"/>
      <c r="M1746" s="5"/>
      <c r="N1746" s="5"/>
      <c r="O1746" s="5"/>
    </row>
    <row r="1747" spans="1:15">
      <c r="A1747" s="45"/>
      <c r="B1747" s="45" t="s">
        <v>58</v>
      </c>
      <c r="C1747" s="47"/>
      <c r="D1747" s="47"/>
      <c r="E1747" s="47"/>
      <c r="F1747" s="47"/>
      <c r="G1747" s="47"/>
      <c r="H1747" s="47"/>
      <c r="I1747" s="47"/>
      <c r="J1747" s="47"/>
      <c r="K1747" s="45"/>
      <c r="L1747" s="5"/>
      <c r="M1747" s="5"/>
      <c r="N1747" s="5"/>
      <c r="O1747" s="5"/>
    </row>
    <row r="1748" spans="1:15">
      <c r="A1748" s="45" t="s">
        <v>71</v>
      </c>
      <c r="B1748" s="45" t="s">
        <v>46</v>
      </c>
      <c r="C1748" s="47">
        <v>89360</v>
      </c>
      <c r="D1748" s="47"/>
      <c r="E1748" s="47">
        <v>13000</v>
      </c>
      <c r="F1748" s="47"/>
      <c r="G1748" s="47"/>
      <c r="H1748" s="47"/>
      <c r="I1748" s="47">
        <v>61800</v>
      </c>
      <c r="J1748" s="47">
        <v>40560</v>
      </c>
      <c r="K1748" s="45"/>
      <c r="L1748" s="5"/>
      <c r="M1748" s="5"/>
      <c r="N1748" s="5"/>
      <c r="O1748" s="5"/>
    </row>
    <row r="1749" spans="1:15">
      <c r="A1749" s="45" t="s">
        <v>71</v>
      </c>
      <c r="B1749" s="45" t="s">
        <v>27</v>
      </c>
      <c r="C1749" s="47">
        <v>-1025</v>
      </c>
      <c r="D1749" s="47"/>
      <c r="E1749" s="47">
        <v>684500</v>
      </c>
      <c r="F1749" s="47"/>
      <c r="G1749" s="47"/>
      <c r="H1749" s="47"/>
      <c r="I1749" s="47">
        <v>455500</v>
      </c>
      <c r="J1749" s="47">
        <v>227975</v>
      </c>
      <c r="K1749" s="45"/>
      <c r="L1749" s="5"/>
      <c r="M1749" s="5"/>
      <c r="N1749" s="5"/>
      <c r="O1749" s="5"/>
    </row>
    <row r="1750" spans="1:15">
      <c r="A1750" s="45" t="s">
        <v>71</v>
      </c>
      <c r="B1750" s="45" t="s">
        <v>30</v>
      </c>
      <c r="C1750" s="47">
        <v>14395</v>
      </c>
      <c r="D1750" s="47"/>
      <c r="E1750" s="47">
        <v>40000</v>
      </c>
      <c r="F1750" s="47"/>
      <c r="G1750" s="47"/>
      <c r="H1750" s="47"/>
      <c r="I1750" s="47">
        <v>55000</v>
      </c>
      <c r="J1750" s="47">
        <v>-605</v>
      </c>
      <c r="K1750" s="45"/>
      <c r="L1750" s="5"/>
      <c r="M1750" s="5"/>
      <c r="N1750" s="5"/>
      <c r="O1750" s="5"/>
    </row>
    <row r="1751" spans="1:15">
      <c r="A1751" s="45" t="s">
        <v>71</v>
      </c>
      <c r="B1751" s="45" t="s">
        <v>25</v>
      </c>
      <c r="C1751" s="47">
        <v>8559</v>
      </c>
      <c r="D1751" s="47"/>
      <c r="E1751" s="47">
        <v>428750</v>
      </c>
      <c r="F1751" s="47">
        <v>280200</v>
      </c>
      <c r="G1751" s="47"/>
      <c r="H1751" s="47"/>
      <c r="I1751" s="47">
        <v>452850</v>
      </c>
      <c r="J1751" s="47">
        <v>264659</v>
      </c>
      <c r="K1751" s="45"/>
      <c r="L1751" s="5"/>
      <c r="M1751" s="5"/>
      <c r="N1751" s="5"/>
      <c r="O1751" s="5"/>
    </row>
    <row r="1752" spans="1:15">
      <c r="A1752" s="45" t="s">
        <v>71</v>
      </c>
      <c r="B1752" s="45" t="s">
        <v>47</v>
      </c>
      <c r="C1752" s="47">
        <v>-5750</v>
      </c>
      <c r="D1752" s="47"/>
      <c r="E1752" s="47">
        <v>1161750</v>
      </c>
      <c r="F1752" s="47"/>
      <c r="G1752" s="47"/>
      <c r="H1752" s="47">
        <v>124000</v>
      </c>
      <c r="I1752" s="47">
        <v>759500</v>
      </c>
      <c r="J1752" s="47">
        <v>272500</v>
      </c>
      <c r="K1752" s="45"/>
      <c r="L1752" s="5"/>
      <c r="M1752" s="5"/>
      <c r="N1752" s="5"/>
      <c r="O1752" s="5"/>
    </row>
    <row r="1753" spans="1:15">
      <c r="A1753" s="45" t="s">
        <v>71</v>
      </c>
      <c r="B1753" s="45" t="s">
        <v>34</v>
      </c>
      <c r="C1753" s="47">
        <v>12995</v>
      </c>
      <c r="D1753" s="47"/>
      <c r="E1753" s="47">
        <v>726000</v>
      </c>
      <c r="F1753" s="47"/>
      <c r="G1753" s="47"/>
      <c r="H1753" s="47"/>
      <c r="I1753" s="47">
        <v>454400</v>
      </c>
      <c r="J1753" s="47">
        <v>284595</v>
      </c>
      <c r="K1753" s="45"/>
      <c r="L1753" s="5"/>
      <c r="M1753" s="5"/>
      <c r="N1753" s="5"/>
      <c r="O1753" s="5"/>
    </row>
    <row r="1754" spans="1:15">
      <c r="A1754" s="45" t="s">
        <v>71</v>
      </c>
      <c r="B1754" s="45" t="s">
        <v>26</v>
      </c>
      <c r="C1754" s="47">
        <v>6050</v>
      </c>
      <c r="D1754" s="47"/>
      <c r="E1754" s="47">
        <v>736300</v>
      </c>
      <c r="F1754" s="47"/>
      <c r="G1754" s="47"/>
      <c r="H1754" s="47">
        <v>405200</v>
      </c>
      <c r="I1754" s="47">
        <v>338900</v>
      </c>
      <c r="J1754" s="47">
        <v>-1750</v>
      </c>
      <c r="K1754" s="45"/>
      <c r="L1754" s="5"/>
      <c r="M1754" s="5"/>
      <c r="N1754" s="5"/>
      <c r="O1754" s="5"/>
    </row>
    <row r="1755" spans="1:15">
      <c r="A1755" s="45" t="s">
        <v>71</v>
      </c>
      <c r="B1755" s="45" t="s">
        <v>28</v>
      </c>
      <c r="C1755" s="47">
        <v>142400</v>
      </c>
      <c r="D1755" s="47"/>
      <c r="E1755" s="47">
        <v>1014000</v>
      </c>
      <c r="F1755" s="47"/>
      <c r="G1755" s="47"/>
      <c r="H1755" s="47">
        <v>100000</v>
      </c>
      <c r="I1755" s="47">
        <v>790800</v>
      </c>
      <c r="J1755" s="47">
        <v>265600</v>
      </c>
      <c r="K1755" s="45"/>
      <c r="L1755" s="5"/>
      <c r="M1755" s="5"/>
      <c r="N1755" s="5"/>
      <c r="O1755" s="5"/>
    </row>
    <row r="1756" spans="1:15">
      <c r="A1756" s="45" t="s">
        <v>71</v>
      </c>
      <c r="B1756" s="45" t="s">
        <v>48</v>
      </c>
      <c r="C1756" s="47">
        <v>-221251.00072999997</v>
      </c>
      <c r="D1756" s="47"/>
      <c r="E1756" s="47">
        <v>485000</v>
      </c>
      <c r="F1756" s="47"/>
      <c r="G1756" s="47"/>
      <c r="H1756" s="47">
        <v>5000</v>
      </c>
      <c r="I1756" s="47">
        <v>475000</v>
      </c>
      <c r="J1756" s="47">
        <v>-216251.00072999997</v>
      </c>
      <c r="K1756" s="45"/>
      <c r="L1756" s="5"/>
      <c r="M1756" s="5"/>
      <c r="N1756" s="5"/>
      <c r="O1756" s="5"/>
    </row>
    <row r="1757" spans="1:15">
      <c r="A1757" s="45" t="s">
        <v>71</v>
      </c>
      <c r="B1757" s="45" t="s">
        <v>32</v>
      </c>
      <c r="C1757" s="47">
        <v>14225</v>
      </c>
      <c r="D1757" s="47"/>
      <c r="E1757" s="47">
        <v>30000</v>
      </c>
      <c r="F1757" s="47"/>
      <c r="G1757" s="47"/>
      <c r="H1757" s="47"/>
      <c r="I1757" s="47">
        <v>43200</v>
      </c>
      <c r="J1757" s="47">
        <v>1025</v>
      </c>
      <c r="K1757" s="45"/>
      <c r="L1757" s="5"/>
      <c r="M1757" s="5"/>
      <c r="N1757" s="5"/>
      <c r="O1757" s="5"/>
    </row>
    <row r="1758" spans="1:15">
      <c r="A1758" s="65" t="s">
        <v>59</v>
      </c>
      <c r="B1758" s="65"/>
      <c r="C1758" s="66"/>
      <c r="D1758" s="66"/>
      <c r="E1758" s="66"/>
      <c r="F1758" s="66"/>
      <c r="G1758" s="66"/>
      <c r="H1758" s="66"/>
      <c r="I1758" s="66"/>
      <c r="J1758" s="66"/>
      <c r="K1758" s="65"/>
      <c r="L1758" s="5"/>
      <c r="M1758" s="5"/>
      <c r="N1758" s="5"/>
      <c r="O1758" s="5"/>
    </row>
    <row r="1759" spans="1:15">
      <c r="A1759" s="45" t="s">
        <v>71</v>
      </c>
      <c r="B1759" s="45" t="s">
        <v>60</v>
      </c>
      <c r="C1759" s="47">
        <v>494738</v>
      </c>
      <c r="D1759" s="47">
        <v>6000000</v>
      </c>
      <c r="E1759" s="47"/>
      <c r="F1759" s="47"/>
      <c r="G1759" s="47">
        <v>105000</v>
      </c>
      <c r="H1759" s="47">
        <v>5070300</v>
      </c>
      <c r="I1759" s="47">
        <v>574642</v>
      </c>
      <c r="J1759" s="47">
        <v>954796</v>
      </c>
      <c r="K1759" s="45"/>
      <c r="L1759" s="5"/>
      <c r="M1759" s="5"/>
      <c r="N1759" s="5"/>
      <c r="O1759" s="5"/>
    </row>
    <row r="1760" spans="1:15">
      <c r="A1760" s="65" t="s">
        <v>61</v>
      </c>
      <c r="B1760" s="65"/>
      <c r="C1760" s="66"/>
      <c r="D1760" s="66"/>
      <c r="E1760" s="66"/>
      <c r="F1760" s="66"/>
      <c r="G1760" s="66"/>
      <c r="H1760" s="66"/>
      <c r="I1760" s="66"/>
      <c r="J1760" s="66"/>
      <c r="K1760" s="65"/>
      <c r="L1760" s="5"/>
      <c r="M1760" s="5"/>
      <c r="N1760" s="5"/>
      <c r="O1760" s="5"/>
    </row>
    <row r="1761" spans="1:15">
      <c r="A1761" s="45" t="s">
        <v>71</v>
      </c>
      <c r="B1761" s="45" t="s">
        <v>62</v>
      </c>
      <c r="C1761" s="47">
        <v>11363703</v>
      </c>
      <c r="D1761" s="47"/>
      <c r="E1761" s="47"/>
      <c r="F1761" s="47"/>
      <c r="G1761" s="47"/>
      <c r="H1761" s="47">
        <v>10000000</v>
      </c>
      <c r="I1761" s="47">
        <v>657865</v>
      </c>
      <c r="J1761" s="47">
        <v>705838</v>
      </c>
      <c r="K1761" s="45"/>
      <c r="L1761" s="5"/>
      <c r="M1761" s="5"/>
      <c r="N1761" s="5"/>
      <c r="O1761" s="5"/>
    </row>
    <row r="1762" spans="1:15">
      <c r="A1762" s="45" t="s">
        <v>71</v>
      </c>
      <c r="B1762" s="45" t="s">
        <v>63</v>
      </c>
      <c r="C1762" s="47">
        <v>4902843</v>
      </c>
      <c r="D1762" s="47">
        <v>17119140</v>
      </c>
      <c r="E1762" s="47"/>
      <c r="F1762" s="47"/>
      <c r="G1762" s="47"/>
      <c r="H1762" s="47"/>
      <c r="I1762" s="47">
        <v>7147581</v>
      </c>
      <c r="J1762" s="47">
        <v>14874402</v>
      </c>
      <c r="K1762" s="45"/>
      <c r="L1762" s="5"/>
      <c r="M1762" s="5"/>
      <c r="N1762" s="5"/>
      <c r="O1762" s="5"/>
    </row>
    <row r="1763" spans="1:15">
      <c r="A1763" s="45"/>
      <c r="B1763" s="45"/>
      <c r="C1763" s="47"/>
      <c r="D1763" s="47"/>
      <c r="E1763" s="47"/>
      <c r="F1763" s="47"/>
      <c r="G1763" s="47"/>
      <c r="H1763" s="47"/>
      <c r="I1763" s="47"/>
      <c r="J1763" s="47"/>
      <c r="K1763" s="45"/>
      <c r="L1763" s="5"/>
      <c r="M1763" s="5"/>
      <c r="N1763" s="5"/>
      <c r="O1763" s="5"/>
    </row>
    <row r="1764" spans="1:15">
      <c r="A1764" s="45"/>
      <c r="B1764" s="45"/>
      <c r="C1764" s="47"/>
      <c r="D1764" s="47"/>
      <c r="E1764" s="47"/>
      <c r="F1764" s="47"/>
      <c r="G1764" s="47"/>
      <c r="H1764" s="47"/>
      <c r="I1764" s="47">
        <v>12267038</v>
      </c>
      <c r="J1764" s="47">
        <v>17673343.99927</v>
      </c>
      <c r="K1764" s="45" t="b">
        <v>1</v>
      </c>
      <c r="L1764" s="5"/>
      <c r="M1764" s="5"/>
      <c r="N1764" s="5"/>
      <c r="O1764" s="5"/>
    </row>
    <row r="1765" spans="1:15">
      <c r="J1765" s="68" t="b">
        <v>1</v>
      </c>
      <c r="L1765" s="5"/>
      <c r="M1765" s="5"/>
      <c r="N1765" s="5"/>
      <c r="O176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O21"/>
  <sheetViews>
    <sheetView topLeftCell="A4" workbookViewId="0">
      <pane xSplit="1" topLeftCell="J1" activePane="topRight" state="frozen"/>
      <selection pane="topRight" activeCell="J28" sqref="J28:J339"/>
    </sheetView>
  </sheetViews>
  <sheetFormatPr baseColWidth="10" defaultRowHeight="15"/>
  <cols>
    <col min="1" max="1" width="21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19.140625" customWidth="1"/>
    <col min="33" max="33" width="16.140625" customWidth="1"/>
    <col min="34" max="34" width="24.140625" customWidth="1"/>
    <col min="35" max="35" width="21" customWidth="1"/>
    <col min="36" max="36" width="24.140625" customWidth="1"/>
    <col min="37" max="37" width="16.42578125" customWidth="1"/>
    <col min="38" max="38" width="16.7109375" customWidth="1"/>
    <col min="39" max="39" width="17.42578125" customWidth="1"/>
    <col min="40" max="40" width="12.5703125" customWidth="1"/>
  </cols>
  <sheetData>
    <row r="3" spans="1:41">
      <c r="B3" s="1" t="s">
        <v>328</v>
      </c>
    </row>
    <row r="4" spans="1:41">
      <c r="B4" t="s">
        <v>351</v>
      </c>
      <c r="D4" t="s">
        <v>340</v>
      </c>
      <c r="F4" t="s">
        <v>352</v>
      </c>
      <c r="H4" t="s">
        <v>489</v>
      </c>
      <c r="J4" t="s">
        <v>350</v>
      </c>
      <c r="L4" t="s">
        <v>341</v>
      </c>
      <c r="N4" t="s">
        <v>168</v>
      </c>
      <c r="P4" t="s">
        <v>172</v>
      </c>
      <c r="R4" t="s">
        <v>3</v>
      </c>
      <c r="T4" t="s">
        <v>169</v>
      </c>
      <c r="V4" t="s">
        <v>349</v>
      </c>
      <c r="X4" t="s">
        <v>33</v>
      </c>
      <c r="Z4" t="s">
        <v>307</v>
      </c>
      <c r="AB4" t="s">
        <v>353</v>
      </c>
      <c r="AD4" t="s">
        <v>354</v>
      </c>
      <c r="AF4" t="s">
        <v>74</v>
      </c>
      <c r="AH4" t="s">
        <v>334</v>
      </c>
      <c r="AI4" t="s">
        <v>333</v>
      </c>
    </row>
    <row r="5" spans="1:41">
      <c r="A5" s="1" t="s">
        <v>326</v>
      </c>
      <c r="B5" t="s">
        <v>335</v>
      </c>
      <c r="C5" t="s">
        <v>301</v>
      </c>
      <c r="D5" t="s">
        <v>335</v>
      </c>
      <c r="E5" t="s">
        <v>301</v>
      </c>
      <c r="F5" t="s">
        <v>335</v>
      </c>
      <c r="G5" t="s">
        <v>301</v>
      </c>
      <c r="H5" t="s">
        <v>335</v>
      </c>
      <c r="I5" t="s">
        <v>301</v>
      </c>
      <c r="J5" t="s">
        <v>335</v>
      </c>
      <c r="K5" t="s">
        <v>301</v>
      </c>
      <c r="L5" t="s">
        <v>335</v>
      </c>
      <c r="M5" t="s">
        <v>301</v>
      </c>
      <c r="N5" t="s">
        <v>335</v>
      </c>
      <c r="O5" t="s">
        <v>301</v>
      </c>
      <c r="P5" t="s">
        <v>335</v>
      </c>
      <c r="Q5" t="s">
        <v>301</v>
      </c>
      <c r="R5" t="s">
        <v>335</v>
      </c>
      <c r="S5" t="s">
        <v>301</v>
      </c>
      <c r="T5" t="s">
        <v>335</v>
      </c>
      <c r="U5" t="s">
        <v>301</v>
      </c>
      <c r="V5" t="s">
        <v>335</v>
      </c>
      <c r="W5" t="s">
        <v>301</v>
      </c>
      <c r="X5" t="s">
        <v>335</v>
      </c>
      <c r="Y5" t="s">
        <v>301</v>
      </c>
      <c r="Z5" t="s">
        <v>335</v>
      </c>
      <c r="AA5" t="s">
        <v>301</v>
      </c>
      <c r="AB5" t="s">
        <v>335</v>
      </c>
      <c r="AC5" t="s">
        <v>301</v>
      </c>
      <c r="AD5" t="s">
        <v>335</v>
      </c>
      <c r="AE5" t="s">
        <v>301</v>
      </c>
      <c r="AF5" t="s">
        <v>335</v>
      </c>
      <c r="AG5" t="s">
        <v>301</v>
      </c>
      <c r="AL5" s="45" t="s">
        <v>41</v>
      </c>
      <c r="AM5" s="45" t="s">
        <v>42</v>
      </c>
      <c r="AN5" s="45" t="s">
        <v>43</v>
      </c>
      <c r="AO5" s="45" t="s">
        <v>44</v>
      </c>
    </row>
    <row r="6" spans="1:41">
      <c r="A6" s="2" t="s">
        <v>23</v>
      </c>
      <c r="B6" s="215"/>
      <c r="C6" s="215">
        <v>23345</v>
      </c>
      <c r="D6" s="215"/>
      <c r="E6" s="215"/>
      <c r="F6" s="215">
        <v>17530655</v>
      </c>
      <c r="G6" s="215"/>
      <c r="H6" s="215"/>
      <c r="I6" s="215"/>
      <c r="J6" s="215"/>
      <c r="K6" s="215">
        <v>1450000</v>
      </c>
      <c r="L6" s="215"/>
      <c r="M6" s="215"/>
      <c r="N6" s="215"/>
      <c r="O6" s="215"/>
      <c r="P6" s="215"/>
      <c r="Q6" s="215"/>
      <c r="R6" s="215"/>
      <c r="S6" s="215">
        <v>487686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>
        <v>4000000</v>
      </c>
      <c r="AH6" s="215">
        <v>17530655</v>
      </c>
      <c r="AI6" s="215">
        <v>5961031</v>
      </c>
      <c r="AK6" s="178" t="str">
        <f>A6</f>
        <v>BCI</v>
      </c>
      <c r="AL6" s="47">
        <f>AF6</f>
        <v>0</v>
      </c>
      <c r="AM6" s="47">
        <f>AG6</f>
        <v>4000000</v>
      </c>
      <c r="AN6" s="47">
        <f>AI6-AM6</f>
        <v>1961031</v>
      </c>
      <c r="AO6" s="178">
        <f>F6</f>
        <v>17530655</v>
      </c>
    </row>
    <row r="7" spans="1:41">
      <c r="A7" s="2" t="s">
        <v>146</v>
      </c>
      <c r="B7" s="215"/>
      <c r="C7" s="215">
        <v>32942</v>
      </c>
      <c r="D7" s="215"/>
      <c r="E7" s="215"/>
      <c r="F7" s="215"/>
      <c r="G7" s="215"/>
      <c r="H7" s="215"/>
      <c r="I7" s="215"/>
      <c r="J7" s="215"/>
      <c r="K7" s="215">
        <v>300000</v>
      </c>
      <c r="L7" s="215"/>
      <c r="M7" s="215"/>
      <c r="N7" s="215"/>
      <c r="O7" s="215">
        <v>3277088</v>
      </c>
      <c r="P7" s="215"/>
      <c r="Q7" s="215">
        <v>500000</v>
      </c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>
        <v>2000000</v>
      </c>
      <c r="AH7" s="215"/>
      <c r="AI7" s="215">
        <v>6110030</v>
      </c>
      <c r="AK7" s="178" t="str">
        <f t="shared" ref="AK7:AK19" si="0">A7</f>
        <v>BCI-Sous Compte</v>
      </c>
      <c r="AL7" s="47">
        <f t="shared" ref="AL7:AL18" si="1">AF7</f>
        <v>0</v>
      </c>
      <c r="AM7" s="47">
        <f t="shared" ref="AM7:AM18" si="2">AG7</f>
        <v>2000000</v>
      </c>
      <c r="AN7" s="47">
        <f t="shared" ref="AN7:AN18" si="3">AI7-AM7</f>
        <v>4110030</v>
      </c>
      <c r="AO7" s="178">
        <v>0</v>
      </c>
    </row>
    <row r="8" spans="1:41">
      <c r="A8" s="2" t="s">
        <v>24</v>
      </c>
      <c r="B8" s="215"/>
      <c r="C8" s="215"/>
      <c r="D8" s="215"/>
      <c r="E8" s="215">
        <v>843000</v>
      </c>
      <c r="F8" s="215"/>
      <c r="G8" s="215"/>
      <c r="H8" s="215"/>
      <c r="I8" s="215"/>
      <c r="J8" s="215"/>
      <c r="K8" s="215">
        <v>474000</v>
      </c>
      <c r="L8" s="215"/>
      <c r="M8" s="215">
        <v>109500</v>
      </c>
      <c r="N8" s="215"/>
      <c r="O8" s="215">
        <v>723161</v>
      </c>
      <c r="P8" s="215"/>
      <c r="Q8" s="215">
        <v>44750</v>
      </c>
      <c r="R8" s="215"/>
      <c r="S8" s="215">
        <v>355625</v>
      </c>
      <c r="T8" s="215"/>
      <c r="U8" s="215">
        <v>319000</v>
      </c>
      <c r="V8" s="215"/>
      <c r="W8" s="215">
        <v>133180</v>
      </c>
      <c r="X8" s="215"/>
      <c r="Y8" s="215"/>
      <c r="Z8" s="215"/>
      <c r="AA8" s="215"/>
      <c r="AB8" s="215"/>
      <c r="AC8" s="215"/>
      <c r="AD8" s="215"/>
      <c r="AE8" s="215"/>
      <c r="AF8" s="215">
        <v>6261000</v>
      </c>
      <c r="AG8" s="215">
        <v>5106350</v>
      </c>
      <c r="AH8" s="215">
        <v>6261000</v>
      </c>
      <c r="AI8" s="215">
        <v>8108566</v>
      </c>
      <c r="AK8" s="178" t="str">
        <f t="shared" si="0"/>
        <v>Caisse</v>
      </c>
      <c r="AL8" s="47">
        <f t="shared" si="1"/>
        <v>6261000</v>
      </c>
      <c r="AM8" s="47">
        <f t="shared" si="2"/>
        <v>5106350</v>
      </c>
      <c r="AN8" s="47">
        <f t="shared" si="3"/>
        <v>3002216</v>
      </c>
      <c r="AO8" s="178">
        <v>0</v>
      </c>
    </row>
    <row r="9" spans="1:41">
      <c r="A9" s="2" t="s">
        <v>46</v>
      </c>
      <c r="B9" s="215"/>
      <c r="C9" s="215"/>
      <c r="D9" s="215"/>
      <c r="E9" s="215">
        <v>220000</v>
      </c>
      <c r="F9" s="215"/>
      <c r="G9" s="215"/>
      <c r="H9" s="215"/>
      <c r="I9" s="215">
        <v>12000</v>
      </c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>
        <v>248500</v>
      </c>
      <c r="Z9" s="215"/>
      <c r="AA9" s="215"/>
      <c r="AB9" s="215"/>
      <c r="AC9" s="215">
        <v>652800</v>
      </c>
      <c r="AD9" s="215"/>
      <c r="AE9" s="215"/>
      <c r="AF9" s="215">
        <v>968000</v>
      </c>
      <c r="AG9" s="215"/>
      <c r="AH9" s="215">
        <v>968000</v>
      </c>
      <c r="AI9" s="215">
        <v>1133300</v>
      </c>
      <c r="AK9" s="178" t="str">
        <f t="shared" si="0"/>
        <v>Crépin</v>
      </c>
      <c r="AL9" s="47">
        <f t="shared" si="1"/>
        <v>968000</v>
      </c>
      <c r="AM9" s="47">
        <f t="shared" si="2"/>
        <v>0</v>
      </c>
      <c r="AN9" s="47">
        <f t="shared" si="3"/>
        <v>1133300</v>
      </c>
      <c r="AO9" s="178">
        <v>0</v>
      </c>
    </row>
    <row r="10" spans="1:41">
      <c r="A10" s="2" t="s">
        <v>292</v>
      </c>
      <c r="B10" s="215"/>
      <c r="C10" s="215"/>
      <c r="D10" s="215"/>
      <c r="E10" s="215">
        <v>140000</v>
      </c>
      <c r="F10" s="215"/>
      <c r="G10" s="215"/>
      <c r="H10" s="215"/>
      <c r="I10" s="215">
        <v>128000</v>
      </c>
      <c r="J10" s="215"/>
      <c r="K10" s="215"/>
      <c r="L10" s="215"/>
      <c r="M10" s="215">
        <v>29750</v>
      </c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>
        <v>242500</v>
      </c>
      <c r="AB10" s="215"/>
      <c r="AC10" s="215">
        <v>420500</v>
      </c>
      <c r="AD10" s="215"/>
      <c r="AE10" s="215"/>
      <c r="AF10" s="215">
        <v>987000</v>
      </c>
      <c r="AG10" s="215">
        <v>20000</v>
      </c>
      <c r="AH10" s="215">
        <v>987000</v>
      </c>
      <c r="AI10" s="215">
        <v>980750</v>
      </c>
      <c r="AK10" s="178" t="str">
        <f t="shared" si="0"/>
        <v>Donald-Roméo</v>
      </c>
      <c r="AL10" s="47">
        <f t="shared" si="1"/>
        <v>987000</v>
      </c>
      <c r="AM10" s="47">
        <f t="shared" si="2"/>
        <v>20000</v>
      </c>
      <c r="AN10" s="47">
        <f t="shared" si="3"/>
        <v>960750</v>
      </c>
      <c r="AO10" s="178">
        <v>0</v>
      </c>
    </row>
    <row r="11" spans="1:41">
      <c r="A11" s="2" t="s">
        <v>300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>
        <v>33000</v>
      </c>
      <c r="Z11" s="215"/>
      <c r="AA11" s="215"/>
      <c r="AB11" s="215"/>
      <c r="AC11" s="215">
        <v>75000</v>
      </c>
      <c r="AD11" s="215"/>
      <c r="AE11" s="215"/>
      <c r="AF11" s="215">
        <v>120000</v>
      </c>
      <c r="AG11" s="215">
        <v>130000</v>
      </c>
      <c r="AH11" s="215">
        <v>120000</v>
      </c>
      <c r="AI11" s="215">
        <v>238000</v>
      </c>
      <c r="AK11" s="178" t="str">
        <f t="shared" si="0"/>
        <v>DOVI</v>
      </c>
      <c r="AL11" s="47">
        <f t="shared" si="1"/>
        <v>120000</v>
      </c>
      <c r="AM11" s="47">
        <f t="shared" si="2"/>
        <v>130000</v>
      </c>
      <c r="AN11" s="47">
        <f t="shared" si="3"/>
        <v>108000</v>
      </c>
      <c r="AO11" s="178">
        <v>0</v>
      </c>
    </row>
    <row r="12" spans="1:41">
      <c r="A12" s="2" t="s">
        <v>30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>
        <v>101500</v>
      </c>
      <c r="Z12" s="215"/>
      <c r="AA12" s="215"/>
      <c r="AB12" s="215"/>
      <c r="AC12" s="215">
        <v>250000</v>
      </c>
      <c r="AD12" s="215"/>
      <c r="AE12" s="215"/>
      <c r="AF12" s="215">
        <v>348000</v>
      </c>
      <c r="AG12" s="215"/>
      <c r="AH12" s="215">
        <v>348000</v>
      </c>
      <c r="AI12" s="215">
        <v>351500</v>
      </c>
      <c r="AK12" s="178" t="str">
        <f t="shared" si="0"/>
        <v>Evariste</v>
      </c>
      <c r="AL12" s="47">
        <f t="shared" si="1"/>
        <v>348000</v>
      </c>
      <c r="AM12" s="47">
        <f t="shared" si="2"/>
        <v>0</v>
      </c>
      <c r="AN12" s="47">
        <f t="shared" si="3"/>
        <v>351500</v>
      </c>
      <c r="AO12" s="178">
        <v>0</v>
      </c>
    </row>
    <row r="13" spans="1:41">
      <c r="A13" s="2" t="s">
        <v>141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>
        <v>84500</v>
      </c>
      <c r="Z13" s="215"/>
      <c r="AA13" s="215"/>
      <c r="AB13" s="215"/>
      <c r="AC13" s="215"/>
      <c r="AD13" s="215"/>
      <c r="AE13" s="215"/>
      <c r="AF13" s="215">
        <v>80000</v>
      </c>
      <c r="AG13" s="215"/>
      <c r="AH13" s="215">
        <v>80000</v>
      </c>
      <c r="AI13" s="215">
        <v>84500</v>
      </c>
      <c r="AK13" s="178" t="str">
        <f t="shared" si="0"/>
        <v>Grace</v>
      </c>
      <c r="AL13" s="47">
        <f t="shared" si="1"/>
        <v>80000</v>
      </c>
      <c r="AM13" s="47">
        <f t="shared" si="2"/>
        <v>0</v>
      </c>
      <c r="AN13" s="47">
        <f t="shared" si="3"/>
        <v>84500</v>
      </c>
      <c r="AO13" s="178">
        <v>0</v>
      </c>
    </row>
    <row r="14" spans="1:41">
      <c r="A14" s="2" t="s">
        <v>195</v>
      </c>
      <c r="B14" s="215"/>
      <c r="C14" s="215"/>
      <c r="D14" s="215"/>
      <c r="E14" s="215"/>
      <c r="F14" s="215"/>
      <c r="G14" s="215"/>
      <c r="H14" s="215"/>
      <c r="I14" s="215">
        <v>127335</v>
      </c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>
        <v>43000</v>
      </c>
      <c r="Z14" s="215"/>
      <c r="AA14" s="215"/>
      <c r="AB14" s="215"/>
      <c r="AC14" s="215">
        <v>125000</v>
      </c>
      <c r="AD14" s="215"/>
      <c r="AE14" s="215"/>
      <c r="AF14" s="215">
        <v>300000</v>
      </c>
      <c r="AG14" s="215"/>
      <c r="AH14" s="215">
        <v>300000</v>
      </c>
      <c r="AI14" s="215">
        <v>295335</v>
      </c>
      <c r="AK14" s="178" t="str">
        <f t="shared" si="0"/>
        <v>Hurielle</v>
      </c>
      <c r="AL14" s="47">
        <f t="shared" si="1"/>
        <v>300000</v>
      </c>
      <c r="AM14" s="47">
        <f t="shared" si="2"/>
        <v>0</v>
      </c>
      <c r="AN14" s="47">
        <f t="shared" si="3"/>
        <v>295335</v>
      </c>
      <c r="AO14" s="178">
        <v>0</v>
      </c>
    </row>
    <row r="15" spans="1:41">
      <c r="A15" s="2" t="s">
        <v>306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>
        <v>125800</v>
      </c>
      <c r="Z15" s="215"/>
      <c r="AA15" s="215"/>
      <c r="AB15" s="215"/>
      <c r="AC15" s="215">
        <v>425000</v>
      </c>
      <c r="AD15" s="215"/>
      <c r="AE15" s="215">
        <v>15000</v>
      </c>
      <c r="AF15" s="215">
        <v>571000</v>
      </c>
      <c r="AG15" s="215">
        <v>55000</v>
      </c>
      <c r="AH15" s="215">
        <v>571000</v>
      </c>
      <c r="AI15" s="215">
        <v>620800</v>
      </c>
      <c r="AK15" s="178" t="str">
        <f t="shared" si="0"/>
        <v>IT87</v>
      </c>
      <c r="AL15" s="47">
        <f t="shared" si="1"/>
        <v>571000</v>
      </c>
      <c r="AM15" s="47">
        <f t="shared" si="2"/>
        <v>55000</v>
      </c>
      <c r="AN15" s="47">
        <f t="shared" si="3"/>
        <v>565800</v>
      </c>
      <c r="AO15" s="178">
        <v>0</v>
      </c>
    </row>
    <row r="16" spans="1:41">
      <c r="A16" s="2" t="s">
        <v>293</v>
      </c>
      <c r="B16" s="215"/>
      <c r="C16" s="215"/>
      <c r="D16" s="215"/>
      <c r="E16" s="215"/>
      <c r="F16" s="215"/>
      <c r="G16" s="215"/>
      <c r="H16" s="215"/>
      <c r="I16" s="215">
        <v>90350</v>
      </c>
      <c r="J16" s="215"/>
      <c r="K16" s="215"/>
      <c r="L16" s="215"/>
      <c r="M16" s="215">
        <v>9600</v>
      </c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>
        <v>83700</v>
      </c>
      <c r="Z16" s="215"/>
      <c r="AA16" s="215"/>
      <c r="AB16" s="215"/>
      <c r="AC16" s="215">
        <v>400000</v>
      </c>
      <c r="AD16" s="215"/>
      <c r="AE16" s="215"/>
      <c r="AF16" s="215">
        <v>526350</v>
      </c>
      <c r="AG16" s="215"/>
      <c r="AH16" s="215">
        <v>526350</v>
      </c>
      <c r="AI16" s="215">
        <v>583650</v>
      </c>
      <c r="AK16" s="178" t="str">
        <f t="shared" si="0"/>
        <v>Oracle</v>
      </c>
      <c r="AL16" s="47">
        <f t="shared" si="1"/>
        <v>526350</v>
      </c>
      <c r="AM16" s="47">
        <f t="shared" si="2"/>
        <v>0</v>
      </c>
      <c r="AN16" s="47">
        <f t="shared" si="3"/>
        <v>583650</v>
      </c>
      <c r="AO16" s="178">
        <v>0</v>
      </c>
    </row>
    <row r="17" spans="1:41">
      <c r="A17" s="2" t="s">
        <v>28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>
        <v>122000</v>
      </c>
      <c r="Z17" s="215"/>
      <c r="AA17" s="215"/>
      <c r="AB17" s="215"/>
      <c r="AC17" s="215">
        <v>425000</v>
      </c>
      <c r="AD17" s="215"/>
      <c r="AE17" s="215">
        <v>15000</v>
      </c>
      <c r="AF17" s="215">
        <v>669000</v>
      </c>
      <c r="AG17" s="215">
        <v>40000</v>
      </c>
      <c r="AH17" s="215">
        <v>669000</v>
      </c>
      <c r="AI17" s="215">
        <v>602000</v>
      </c>
      <c r="AK17" s="178" t="str">
        <f t="shared" si="0"/>
        <v>P29</v>
      </c>
      <c r="AL17" s="47">
        <f t="shared" si="1"/>
        <v>669000</v>
      </c>
      <c r="AM17" s="47">
        <f t="shared" si="2"/>
        <v>40000</v>
      </c>
      <c r="AN17" s="47">
        <f t="shared" si="3"/>
        <v>562000</v>
      </c>
      <c r="AO17" s="178">
        <v>0</v>
      </c>
    </row>
    <row r="18" spans="1:41">
      <c r="A18" s="2" t="s">
        <v>263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>
        <v>125500</v>
      </c>
      <c r="Z18" s="215"/>
      <c r="AA18" s="215"/>
      <c r="AB18" s="215"/>
      <c r="AC18" s="215">
        <v>400000</v>
      </c>
      <c r="AD18" s="215"/>
      <c r="AE18" s="215">
        <v>13500</v>
      </c>
      <c r="AF18" s="215">
        <v>537000</v>
      </c>
      <c r="AG18" s="215">
        <v>16000</v>
      </c>
      <c r="AH18" s="215">
        <v>537000</v>
      </c>
      <c r="AI18" s="215">
        <v>555000</v>
      </c>
      <c r="AK18" s="178" t="str">
        <f t="shared" si="0"/>
        <v>T73</v>
      </c>
      <c r="AL18" s="47">
        <f t="shared" si="1"/>
        <v>537000</v>
      </c>
      <c r="AM18" s="47">
        <f t="shared" si="2"/>
        <v>16000</v>
      </c>
      <c r="AN18" s="47">
        <f t="shared" si="3"/>
        <v>539000</v>
      </c>
      <c r="AO18" s="178">
        <v>0</v>
      </c>
    </row>
    <row r="19" spans="1:41">
      <c r="A19" s="2" t="s">
        <v>327</v>
      </c>
      <c r="B19" s="215"/>
      <c r="C19" s="215">
        <v>56287</v>
      </c>
      <c r="D19" s="215"/>
      <c r="E19" s="215">
        <v>1203000</v>
      </c>
      <c r="F19" s="215">
        <v>17530655</v>
      </c>
      <c r="G19" s="215"/>
      <c r="H19" s="215"/>
      <c r="I19" s="215">
        <v>357685</v>
      </c>
      <c r="J19" s="215"/>
      <c r="K19" s="215">
        <v>2224000</v>
      </c>
      <c r="L19" s="215"/>
      <c r="M19" s="215">
        <v>148850</v>
      </c>
      <c r="N19" s="215"/>
      <c r="O19" s="215">
        <v>4000249</v>
      </c>
      <c r="P19" s="215"/>
      <c r="Q19" s="215">
        <v>544750</v>
      </c>
      <c r="R19" s="215"/>
      <c r="S19" s="215">
        <v>843311</v>
      </c>
      <c r="T19" s="215"/>
      <c r="U19" s="215">
        <v>319000</v>
      </c>
      <c r="V19" s="215"/>
      <c r="W19" s="215">
        <v>133180</v>
      </c>
      <c r="X19" s="215"/>
      <c r="Y19" s="215">
        <v>967500</v>
      </c>
      <c r="Z19" s="215"/>
      <c r="AA19" s="215">
        <v>242500</v>
      </c>
      <c r="AB19" s="215"/>
      <c r="AC19" s="215">
        <v>3173300</v>
      </c>
      <c r="AD19" s="215"/>
      <c r="AE19" s="215">
        <v>43500</v>
      </c>
      <c r="AF19" s="215">
        <v>11367350</v>
      </c>
      <c r="AG19" s="215">
        <v>11367350</v>
      </c>
      <c r="AH19" s="215">
        <v>28898005</v>
      </c>
      <c r="AI19" s="215">
        <v>25624462</v>
      </c>
      <c r="AK19" s="178" t="str">
        <f t="shared" si="0"/>
        <v>Total général</v>
      </c>
      <c r="AL19" s="178">
        <f t="shared" ref="AL19:AM19" si="4">SUM(AL5:AL18)</f>
        <v>11367350</v>
      </c>
      <c r="AM19" s="178">
        <f t="shared" si="4"/>
        <v>11367350</v>
      </c>
      <c r="AN19" s="218">
        <f>SUM(AN5:AN18)</f>
        <v>14257112</v>
      </c>
      <c r="AO19" s="218">
        <f>SUM(AO5:AO18)</f>
        <v>17530655</v>
      </c>
    </row>
    <row r="21" spans="1:41">
      <c r="AL21" s="188">
        <f>AL19-AM19</f>
        <v>0</v>
      </c>
      <c r="AM21" s="1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20"/>
  <sheetViews>
    <sheetView workbookViewId="0">
      <selection activeCell="H11" sqref="H11"/>
    </sheetView>
  </sheetViews>
  <sheetFormatPr baseColWidth="10" defaultRowHeight="15"/>
  <cols>
    <col min="1" max="1" width="21" bestFit="1" customWidth="1"/>
    <col min="2" max="2" width="23.85546875" customWidth="1"/>
    <col min="3" max="3" width="8" customWidth="1"/>
    <col min="4" max="4" width="7.85546875" customWidth="1"/>
    <col min="5" max="5" width="12.5703125" bestFit="1" customWidth="1"/>
  </cols>
  <sheetData>
    <row r="3" spans="1:5">
      <c r="A3" s="1" t="s">
        <v>326</v>
      </c>
      <c r="B3" t="s">
        <v>301</v>
      </c>
    </row>
    <row r="4" spans="1:5">
      <c r="A4" s="2" t="s">
        <v>355</v>
      </c>
      <c r="B4" s="215">
        <v>7406329</v>
      </c>
    </row>
    <row r="5" spans="1:5">
      <c r="A5" s="2" t="s">
        <v>595</v>
      </c>
      <c r="B5" s="215">
        <v>5869658</v>
      </c>
    </row>
    <row r="6" spans="1:5">
      <c r="A6" s="2" t="s">
        <v>327</v>
      </c>
      <c r="B6" s="215">
        <v>13275987</v>
      </c>
    </row>
    <row r="13" spans="1:5">
      <c r="A13" s="1" t="s">
        <v>301</v>
      </c>
      <c r="B13" s="1" t="s">
        <v>328</v>
      </c>
    </row>
    <row r="14" spans="1:5">
      <c r="A14" s="1" t="s">
        <v>326</v>
      </c>
      <c r="B14" t="s">
        <v>355</v>
      </c>
      <c r="C14" t="s">
        <v>595</v>
      </c>
      <c r="D14" t="s">
        <v>758</v>
      </c>
      <c r="E14" t="s">
        <v>327</v>
      </c>
    </row>
    <row r="15" spans="1:5">
      <c r="A15" s="2" t="s">
        <v>196</v>
      </c>
      <c r="B15" s="215">
        <v>5501329</v>
      </c>
      <c r="C15" s="215"/>
      <c r="D15" s="215">
        <v>717625</v>
      </c>
      <c r="E15" s="215">
        <v>6218954</v>
      </c>
    </row>
    <row r="16" spans="1:5">
      <c r="A16" s="2" t="s">
        <v>197</v>
      </c>
      <c r="B16" s="215">
        <v>1905000</v>
      </c>
      <c r="C16" s="215">
        <v>5869658</v>
      </c>
      <c r="D16" s="215">
        <v>263500</v>
      </c>
      <c r="E16" s="215">
        <v>8038158</v>
      </c>
    </row>
    <row r="17" spans="1:5">
      <c r="A17" s="2" t="s">
        <v>327</v>
      </c>
      <c r="B17" s="215">
        <v>7406329</v>
      </c>
      <c r="C17" s="215">
        <v>5869658</v>
      </c>
      <c r="D17" s="215">
        <v>981125</v>
      </c>
      <c r="E17" s="215">
        <v>14257112</v>
      </c>
    </row>
    <row r="19" spans="1:5">
      <c r="C19" s="176">
        <f>(C16*100%)/E16</f>
        <v>0.73022426282240283</v>
      </c>
      <c r="D19" s="177" t="s">
        <v>198</v>
      </c>
    </row>
    <row r="20" spans="1:5">
      <c r="C20" s="176">
        <f>((B16+GETPIVOTDATA("Spent",$A$13,"Donor","Wildcat","Project","RALFF"))*100%)/E16</f>
        <v>0.26977573717759717</v>
      </c>
      <c r="D20" s="177" t="s">
        <v>759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02"/>
  <sheetViews>
    <sheetView tabSelected="1" zoomScale="66" zoomScaleNormal="66" workbookViewId="0">
      <pane ySplit="12" topLeftCell="A13" activePane="bottomLeft" state="frozen"/>
      <selection pane="bottomLeft" activeCell="H4" sqref="H4"/>
    </sheetView>
  </sheetViews>
  <sheetFormatPr baseColWidth="10" defaultColWidth="9.140625" defaultRowHeight="15.75"/>
  <cols>
    <col min="1" max="1" width="12.42578125" style="227" customWidth="1"/>
    <col min="2" max="2" width="103.28515625" customWidth="1"/>
    <col min="3" max="3" width="19.5703125" customWidth="1"/>
    <col min="4" max="4" width="16.28515625" customWidth="1"/>
    <col min="5" max="5" width="14.42578125" customWidth="1"/>
    <col min="6" max="6" width="12.85546875" customWidth="1"/>
    <col min="7" max="7" width="14" customWidth="1"/>
    <col min="8" max="8" width="19" customWidth="1"/>
    <col min="9" max="9" width="11.28515625" customWidth="1"/>
    <col min="10" max="10" width="7.42578125" customWidth="1"/>
    <col min="13" max="14" width="17.85546875" customWidth="1"/>
    <col min="15" max="15" width="9.140625" style="214"/>
  </cols>
  <sheetData>
    <row r="1" spans="1:18">
      <c r="A1" s="208" t="s">
        <v>356</v>
      </c>
      <c r="B1" s="208"/>
      <c r="C1" s="208"/>
      <c r="D1" s="208"/>
      <c r="E1" s="209"/>
      <c r="F1" s="210"/>
      <c r="G1" s="208"/>
      <c r="H1" s="208"/>
      <c r="I1" s="211"/>
      <c r="J1" s="208"/>
      <c r="K1" s="208"/>
      <c r="L1" s="208"/>
      <c r="M1" s="208"/>
      <c r="N1" s="208"/>
      <c r="O1" s="212"/>
      <c r="P1" s="213"/>
    </row>
    <row r="2" spans="1:18" s="220" customFormat="1">
      <c r="A2" s="219"/>
      <c r="B2" s="235" t="s">
        <v>325</v>
      </c>
      <c r="C2" s="236">
        <v>19087487</v>
      </c>
      <c r="D2" s="237"/>
      <c r="E2" s="238"/>
      <c r="F2" s="239"/>
      <c r="G2" s="240"/>
      <c r="J2" s="241"/>
      <c r="M2" s="237"/>
      <c r="O2" s="242"/>
      <c r="P2" s="243"/>
    </row>
    <row r="3" spans="1:18" s="220" customFormat="1">
      <c r="A3" s="219"/>
      <c r="C3" s="237"/>
      <c r="D3" s="237"/>
      <c r="E3" s="238"/>
      <c r="F3" s="239"/>
      <c r="G3" s="240"/>
      <c r="J3" s="241"/>
      <c r="M3" s="237"/>
      <c r="O3" s="242"/>
      <c r="P3" s="243"/>
    </row>
    <row r="4" spans="1:18" s="220" customFormat="1">
      <c r="A4" s="219"/>
      <c r="B4" s="244" t="s">
        <v>6</v>
      </c>
      <c r="C4" s="245" t="s">
        <v>7</v>
      </c>
      <c r="D4" s="237"/>
      <c r="E4" s="238"/>
      <c r="F4" s="239"/>
      <c r="G4" s="240"/>
      <c r="I4" s="179"/>
      <c r="J4" s="241"/>
      <c r="M4" s="237"/>
      <c r="O4" s="242"/>
      <c r="P4" s="243"/>
    </row>
    <row r="5" spans="1:18" s="220" customFormat="1">
      <c r="A5" s="219"/>
      <c r="B5" s="246" t="s">
        <v>8</v>
      </c>
      <c r="C5" s="247">
        <f>SUM(E13:E998)</f>
        <v>28898005</v>
      </c>
      <c r="D5" s="237"/>
      <c r="E5" s="248" t="s">
        <v>99</v>
      </c>
      <c r="F5" s="239"/>
      <c r="G5" s="240"/>
      <c r="H5" s="249"/>
      <c r="J5" s="241"/>
      <c r="M5" s="237"/>
      <c r="O5" s="242"/>
      <c r="P5" s="243"/>
    </row>
    <row r="6" spans="1:18" s="220" customFormat="1">
      <c r="A6" s="219"/>
      <c r="B6" s="246" t="s">
        <v>9</v>
      </c>
      <c r="C6" s="247">
        <f>SUM(F13:F999)</f>
        <v>25624462</v>
      </c>
      <c r="D6" s="237"/>
      <c r="E6" s="250">
        <f>+C7-Récapitulatif!I19</f>
        <v>0</v>
      </c>
      <c r="F6" s="239"/>
      <c r="G6" s="240"/>
      <c r="J6" s="251"/>
      <c r="K6" s="252"/>
      <c r="M6" s="237"/>
      <c r="O6" s="242"/>
      <c r="P6" s="243"/>
    </row>
    <row r="7" spans="1:18" s="220" customFormat="1">
      <c r="A7" s="219"/>
      <c r="B7" s="253" t="s">
        <v>10</v>
      </c>
      <c r="C7" s="254">
        <f>C2+C5-C6</f>
        <v>22361030</v>
      </c>
      <c r="D7" s="255">
        <f>C7-Récapitulatif!I19</f>
        <v>0</v>
      </c>
      <c r="E7" s="238"/>
      <c r="F7" s="239"/>
      <c r="G7" s="240"/>
      <c r="J7" s="241"/>
      <c r="K7" s="252"/>
      <c r="M7" s="237"/>
      <c r="O7" s="242"/>
      <c r="P7" s="243"/>
    </row>
    <row r="8" spans="1:18" s="220" customFormat="1">
      <c r="A8" s="219"/>
      <c r="C8" s="237"/>
      <c r="D8" s="237"/>
      <c r="E8" s="238"/>
      <c r="F8" s="239"/>
      <c r="G8" s="240"/>
      <c r="J8" s="241"/>
      <c r="M8" s="237"/>
      <c r="O8" s="242"/>
      <c r="P8" s="243"/>
    </row>
    <row r="9" spans="1:18" s="220" customFormat="1">
      <c r="O9" s="256"/>
      <c r="P9" s="257"/>
    </row>
    <row r="10" spans="1:18" s="220" customFormat="1">
      <c r="O10" s="256"/>
      <c r="P10" s="257"/>
    </row>
    <row r="11" spans="1:18" s="220" customFormat="1">
      <c r="O11" s="256"/>
      <c r="P11" s="257"/>
    </row>
    <row r="12" spans="1:18" s="220" customFormat="1">
      <c r="A12" s="277" t="s">
        <v>0</v>
      </c>
      <c r="B12" s="278" t="s">
        <v>11</v>
      </c>
      <c r="C12" s="279" t="s">
        <v>12</v>
      </c>
      <c r="D12" s="279" t="s">
        <v>13</v>
      </c>
      <c r="E12" s="280" t="s">
        <v>14</v>
      </c>
      <c r="F12" s="281" t="s">
        <v>15</v>
      </c>
      <c r="G12" s="282" t="s">
        <v>16</v>
      </c>
      <c r="H12" s="278" t="s">
        <v>17</v>
      </c>
      <c r="I12" s="278" t="s">
        <v>18</v>
      </c>
      <c r="J12" s="279" t="s">
        <v>19</v>
      </c>
      <c r="K12" s="278" t="s">
        <v>20</v>
      </c>
      <c r="L12" s="278" t="s">
        <v>21</v>
      </c>
      <c r="M12" s="284" t="s">
        <v>80</v>
      </c>
      <c r="N12" s="284" t="s">
        <v>622</v>
      </c>
      <c r="O12" s="278" t="s">
        <v>22</v>
      </c>
      <c r="P12" s="243"/>
      <c r="Q12" s="246"/>
      <c r="R12" s="246"/>
    </row>
    <row r="13" spans="1:18" s="263" customFormat="1">
      <c r="A13" s="221">
        <v>45323</v>
      </c>
      <c r="B13" s="258" t="s">
        <v>357</v>
      </c>
      <c r="C13" s="258"/>
      <c r="D13" s="258"/>
      <c r="E13" s="259"/>
      <c r="F13" s="260"/>
      <c r="G13" s="261">
        <f>+C2</f>
        <v>19087487</v>
      </c>
      <c r="H13" s="258"/>
      <c r="I13" s="234"/>
      <c r="J13" s="258"/>
      <c r="K13" s="258"/>
      <c r="L13" s="258"/>
      <c r="M13" s="258"/>
      <c r="N13" s="258"/>
      <c r="O13" s="258"/>
      <c r="P13" s="262"/>
      <c r="Q13" s="258"/>
      <c r="R13" s="258"/>
    </row>
    <row r="14" spans="1:18" s="263" customFormat="1">
      <c r="A14" s="221">
        <v>45323</v>
      </c>
      <c r="B14" s="258" t="s">
        <v>366</v>
      </c>
      <c r="C14" s="258" t="s">
        <v>3</v>
      </c>
      <c r="D14" s="258" t="s">
        <v>313</v>
      </c>
      <c r="E14" s="259"/>
      <c r="F14" s="260">
        <v>260000</v>
      </c>
      <c r="G14" s="261">
        <f t="shared" ref="G14:G77" si="0">G13+E14-F14</f>
        <v>18827487</v>
      </c>
      <c r="H14" s="258" t="s">
        <v>24</v>
      </c>
      <c r="I14" s="234" t="s">
        <v>367</v>
      </c>
      <c r="J14" s="263" t="s">
        <v>355</v>
      </c>
      <c r="K14" s="263" t="s">
        <v>196</v>
      </c>
      <c r="L14" s="263" t="s">
        <v>594</v>
      </c>
      <c r="M14" s="258"/>
      <c r="N14" s="258"/>
      <c r="O14" s="258"/>
      <c r="P14" s="262"/>
      <c r="Q14" s="258"/>
      <c r="R14" s="258"/>
    </row>
    <row r="15" spans="1:18" s="263" customFormat="1">
      <c r="A15" s="221">
        <v>45323</v>
      </c>
      <c r="B15" s="258" t="s">
        <v>368</v>
      </c>
      <c r="C15" s="258" t="s">
        <v>74</v>
      </c>
      <c r="D15" s="258"/>
      <c r="E15" s="259">
        <v>40000</v>
      </c>
      <c r="F15" s="260"/>
      <c r="G15" s="261">
        <f t="shared" si="0"/>
        <v>18867487</v>
      </c>
      <c r="H15" s="258" t="s">
        <v>24</v>
      </c>
      <c r="I15" s="234"/>
      <c r="J15" s="258"/>
      <c r="K15" s="258"/>
      <c r="L15" s="258"/>
      <c r="M15" s="258"/>
      <c r="N15" s="258"/>
      <c r="O15" s="258"/>
      <c r="P15" s="262"/>
      <c r="Q15" s="258"/>
      <c r="R15" s="258"/>
    </row>
    <row r="16" spans="1:18" s="263" customFormat="1">
      <c r="A16" s="221">
        <v>45323</v>
      </c>
      <c r="B16" s="258" t="s">
        <v>369</v>
      </c>
      <c r="C16" s="258" t="s">
        <v>74</v>
      </c>
      <c r="D16" s="258"/>
      <c r="E16" s="259">
        <v>55000</v>
      </c>
      <c r="F16" s="260"/>
      <c r="G16" s="261">
        <f t="shared" si="0"/>
        <v>18922487</v>
      </c>
      <c r="H16" s="258" t="s">
        <v>24</v>
      </c>
      <c r="I16" s="234"/>
      <c r="J16" s="258"/>
      <c r="K16" s="258"/>
      <c r="L16" s="258"/>
      <c r="M16" s="258"/>
      <c r="N16" s="258"/>
      <c r="O16" s="258"/>
      <c r="P16" s="262"/>
      <c r="Q16" s="258"/>
      <c r="R16" s="258"/>
    </row>
    <row r="17" spans="1:18" s="263" customFormat="1">
      <c r="A17" s="221">
        <v>45323</v>
      </c>
      <c r="B17" s="258" t="s">
        <v>195</v>
      </c>
      <c r="C17" s="258" t="s">
        <v>74</v>
      </c>
      <c r="D17" s="260"/>
      <c r="E17" s="259"/>
      <c r="F17" s="260">
        <v>3000</v>
      </c>
      <c r="G17" s="261">
        <f t="shared" si="0"/>
        <v>18919487</v>
      </c>
      <c r="H17" s="258" t="s">
        <v>24</v>
      </c>
      <c r="I17" s="234"/>
      <c r="J17" s="258"/>
      <c r="K17" s="258"/>
      <c r="L17" s="258"/>
      <c r="M17" s="258"/>
      <c r="N17" s="258"/>
      <c r="O17" s="258"/>
      <c r="P17" s="262"/>
      <c r="Q17" s="258"/>
      <c r="R17" s="258"/>
    </row>
    <row r="18" spans="1:18" s="263" customFormat="1" ht="16.5">
      <c r="A18" s="221">
        <v>45323</v>
      </c>
      <c r="B18" s="258" t="s">
        <v>370</v>
      </c>
      <c r="C18" s="258" t="s">
        <v>169</v>
      </c>
      <c r="D18" s="258" t="s">
        <v>2</v>
      </c>
      <c r="E18" s="259"/>
      <c r="F18" s="260">
        <v>37000</v>
      </c>
      <c r="G18" s="261">
        <f t="shared" si="0"/>
        <v>18882487</v>
      </c>
      <c r="H18" s="258" t="s">
        <v>24</v>
      </c>
      <c r="I18" s="234" t="s">
        <v>367</v>
      </c>
      <c r="J18" s="258" t="s">
        <v>595</v>
      </c>
      <c r="K18" s="258" t="s">
        <v>197</v>
      </c>
      <c r="L18" s="258" t="s">
        <v>594</v>
      </c>
      <c r="M18" s="258" t="s">
        <v>623</v>
      </c>
      <c r="N18" s="258" t="s">
        <v>605</v>
      </c>
      <c r="O18" s="283"/>
      <c r="P18" s="262"/>
      <c r="Q18" s="258"/>
      <c r="R18" s="258"/>
    </row>
    <row r="19" spans="1:18" s="263" customFormat="1">
      <c r="A19" s="221">
        <v>45323</v>
      </c>
      <c r="B19" s="258" t="s">
        <v>371</v>
      </c>
      <c r="C19" s="258" t="s">
        <v>169</v>
      </c>
      <c r="D19" s="258" t="s">
        <v>152</v>
      </c>
      <c r="E19" s="259"/>
      <c r="F19" s="260">
        <f>32000+42000</f>
        <v>74000</v>
      </c>
      <c r="G19" s="261">
        <f t="shared" si="0"/>
        <v>18808487</v>
      </c>
      <c r="H19" s="258" t="s">
        <v>24</v>
      </c>
      <c r="I19" s="234" t="s">
        <v>367</v>
      </c>
      <c r="J19" s="258" t="s">
        <v>595</v>
      </c>
      <c r="K19" s="258" t="s">
        <v>197</v>
      </c>
      <c r="L19" s="258" t="s">
        <v>594</v>
      </c>
      <c r="M19" s="258" t="s">
        <v>624</v>
      </c>
      <c r="N19" s="258" t="s">
        <v>605</v>
      </c>
      <c r="O19" s="258"/>
      <c r="P19" s="262"/>
      <c r="Q19" s="258"/>
      <c r="R19" s="258"/>
    </row>
    <row r="20" spans="1:18" s="263" customFormat="1">
      <c r="A20" s="221">
        <v>45323</v>
      </c>
      <c r="B20" s="258" t="s">
        <v>372</v>
      </c>
      <c r="C20" s="259" t="s">
        <v>169</v>
      </c>
      <c r="D20" s="260" t="s">
        <v>4</v>
      </c>
      <c r="F20" s="234">
        <v>57000</v>
      </c>
      <c r="G20" s="261">
        <f t="shared" si="0"/>
        <v>18751487</v>
      </c>
      <c r="H20" s="234" t="s">
        <v>24</v>
      </c>
      <c r="I20" s="258" t="s">
        <v>367</v>
      </c>
      <c r="J20" s="258" t="s">
        <v>595</v>
      </c>
      <c r="K20" s="258" t="s">
        <v>197</v>
      </c>
      <c r="L20" s="258" t="s">
        <v>594</v>
      </c>
      <c r="M20" s="258" t="s">
        <v>625</v>
      </c>
      <c r="N20" s="258" t="s">
        <v>605</v>
      </c>
      <c r="O20" s="258"/>
      <c r="P20" s="262"/>
      <c r="Q20" s="258"/>
      <c r="R20" s="258"/>
    </row>
    <row r="21" spans="1:18" s="263" customFormat="1">
      <c r="A21" s="221">
        <v>45323</v>
      </c>
      <c r="B21" s="258" t="s">
        <v>373</v>
      </c>
      <c r="C21" s="258" t="s">
        <v>169</v>
      </c>
      <c r="D21" s="260" t="s">
        <v>2</v>
      </c>
      <c r="F21" s="234">
        <v>5000</v>
      </c>
      <c r="G21" s="261">
        <f t="shared" si="0"/>
        <v>18746487</v>
      </c>
      <c r="H21" s="234" t="s">
        <v>24</v>
      </c>
      <c r="I21" s="258" t="s">
        <v>367</v>
      </c>
      <c r="J21" s="258" t="s">
        <v>595</v>
      </c>
      <c r="K21" s="258" t="s">
        <v>197</v>
      </c>
      <c r="L21" s="258" t="s">
        <v>594</v>
      </c>
      <c r="M21" s="258" t="s">
        <v>626</v>
      </c>
      <c r="N21" s="258" t="s">
        <v>605</v>
      </c>
      <c r="O21" s="258"/>
      <c r="P21" s="262"/>
      <c r="Q21" s="258"/>
      <c r="R21" s="258"/>
    </row>
    <row r="22" spans="1:18" s="263" customFormat="1">
      <c r="A22" s="221">
        <v>45323</v>
      </c>
      <c r="B22" s="258" t="s">
        <v>374</v>
      </c>
      <c r="C22" s="258" t="s">
        <v>169</v>
      </c>
      <c r="D22" s="260" t="s">
        <v>152</v>
      </c>
      <c r="F22" s="234">
        <v>10000</v>
      </c>
      <c r="G22" s="261">
        <f t="shared" si="0"/>
        <v>18736487</v>
      </c>
      <c r="H22" s="234" t="s">
        <v>24</v>
      </c>
      <c r="I22" s="258" t="s">
        <v>367</v>
      </c>
      <c r="J22" s="258" t="s">
        <v>595</v>
      </c>
      <c r="K22" s="258" t="s">
        <v>197</v>
      </c>
      <c r="L22" s="258" t="s">
        <v>594</v>
      </c>
      <c r="M22" s="258" t="s">
        <v>627</v>
      </c>
      <c r="N22" s="258" t="s">
        <v>605</v>
      </c>
      <c r="O22" s="258"/>
      <c r="P22" s="262"/>
      <c r="Q22" s="258"/>
      <c r="R22" s="258"/>
    </row>
    <row r="23" spans="1:18" s="263" customFormat="1">
      <c r="A23" s="221">
        <v>45323</v>
      </c>
      <c r="B23" s="258" t="s">
        <v>375</v>
      </c>
      <c r="C23" s="258" t="s">
        <v>169</v>
      </c>
      <c r="D23" s="260" t="s">
        <v>4</v>
      </c>
      <c r="F23" s="234">
        <v>21000</v>
      </c>
      <c r="G23" s="261">
        <f t="shared" si="0"/>
        <v>18715487</v>
      </c>
      <c r="H23" s="234" t="s">
        <v>24</v>
      </c>
      <c r="I23" s="258" t="s">
        <v>367</v>
      </c>
      <c r="J23" s="258" t="s">
        <v>595</v>
      </c>
      <c r="K23" s="258" t="s">
        <v>197</v>
      </c>
      <c r="L23" s="258" t="s">
        <v>594</v>
      </c>
      <c r="M23" s="258" t="s">
        <v>628</v>
      </c>
      <c r="N23" s="258" t="s">
        <v>605</v>
      </c>
      <c r="O23" s="258"/>
      <c r="P23" s="262"/>
      <c r="Q23" s="258"/>
      <c r="R23" s="258"/>
    </row>
    <row r="24" spans="1:18" s="263" customFormat="1">
      <c r="A24" s="221">
        <v>45323</v>
      </c>
      <c r="B24" s="258" t="s">
        <v>376</v>
      </c>
      <c r="C24" s="258" t="s">
        <v>74</v>
      </c>
      <c r="D24" s="260"/>
      <c r="E24" s="258">
        <v>16000</v>
      </c>
      <c r="F24" s="234"/>
      <c r="G24" s="261">
        <f t="shared" si="0"/>
        <v>18731487</v>
      </c>
      <c r="H24" s="234" t="s">
        <v>24</v>
      </c>
      <c r="I24" s="258"/>
      <c r="M24" s="258"/>
      <c r="N24" s="258"/>
      <c r="O24" s="258"/>
      <c r="P24" s="262"/>
      <c r="Q24" s="258"/>
      <c r="R24" s="258"/>
    </row>
    <row r="25" spans="1:18" s="263" customFormat="1">
      <c r="A25" s="221">
        <v>45323</v>
      </c>
      <c r="B25" s="260" t="s">
        <v>616</v>
      </c>
      <c r="C25" s="259" t="s">
        <v>351</v>
      </c>
      <c r="D25" s="260" t="s">
        <v>313</v>
      </c>
      <c r="F25" s="273">
        <v>32942</v>
      </c>
      <c r="G25" s="261">
        <f t="shared" si="0"/>
        <v>18698545</v>
      </c>
      <c r="H25" s="258" t="s">
        <v>146</v>
      </c>
      <c r="I25" s="258" t="s">
        <v>447</v>
      </c>
      <c r="J25" s="258" t="s">
        <v>595</v>
      </c>
      <c r="K25" s="263" t="s">
        <v>197</v>
      </c>
      <c r="L25" s="258" t="s">
        <v>594</v>
      </c>
      <c r="M25" s="258" t="s">
        <v>629</v>
      </c>
      <c r="N25" s="258" t="s">
        <v>596</v>
      </c>
      <c r="O25" s="258"/>
      <c r="P25" s="262"/>
      <c r="Q25" s="258"/>
      <c r="R25" s="258"/>
    </row>
    <row r="26" spans="1:18" s="263" customFormat="1">
      <c r="A26" s="221">
        <v>45323</v>
      </c>
      <c r="B26" s="258" t="s">
        <v>486</v>
      </c>
      <c r="C26" s="258" t="s">
        <v>74</v>
      </c>
      <c r="D26" s="258"/>
      <c r="E26" s="259">
        <v>3000</v>
      </c>
      <c r="F26" s="260"/>
      <c r="G26" s="261">
        <f t="shared" si="0"/>
        <v>18701545</v>
      </c>
      <c r="H26" s="258" t="s">
        <v>195</v>
      </c>
      <c r="I26" s="234"/>
      <c r="J26" s="258"/>
      <c r="K26" s="258"/>
      <c r="L26" s="258"/>
      <c r="M26" s="258"/>
      <c r="N26" s="258"/>
      <c r="O26" s="258"/>
      <c r="P26" s="262"/>
      <c r="Q26" s="258"/>
      <c r="R26" s="258"/>
    </row>
    <row r="27" spans="1:18" s="263" customFormat="1">
      <c r="A27" s="221">
        <v>45323</v>
      </c>
      <c r="B27" s="258" t="s">
        <v>607</v>
      </c>
      <c r="C27" s="258" t="s">
        <v>33</v>
      </c>
      <c r="D27" s="258" t="s">
        <v>2</v>
      </c>
      <c r="E27" s="259"/>
      <c r="F27" s="260">
        <v>8000</v>
      </c>
      <c r="G27" s="261">
        <f t="shared" si="0"/>
        <v>18693545</v>
      </c>
      <c r="H27" s="258" t="s">
        <v>300</v>
      </c>
      <c r="I27" s="234" t="s">
        <v>367</v>
      </c>
      <c r="J27" s="258" t="s">
        <v>595</v>
      </c>
      <c r="K27" s="258" t="s">
        <v>197</v>
      </c>
      <c r="L27" s="258" t="s">
        <v>594</v>
      </c>
      <c r="M27" s="258" t="s">
        <v>630</v>
      </c>
      <c r="N27" s="258" t="s">
        <v>606</v>
      </c>
      <c r="O27" s="258"/>
      <c r="P27" s="262"/>
      <c r="Q27" s="258"/>
      <c r="R27" s="258"/>
    </row>
    <row r="28" spans="1:18" s="263" customFormat="1">
      <c r="A28" s="221">
        <v>45323</v>
      </c>
      <c r="B28" s="258" t="s">
        <v>536</v>
      </c>
      <c r="C28" s="258" t="s">
        <v>353</v>
      </c>
      <c r="D28" s="258" t="s">
        <v>2</v>
      </c>
      <c r="E28" s="259"/>
      <c r="F28" s="260">
        <v>75000</v>
      </c>
      <c r="G28" s="261">
        <f t="shared" si="0"/>
        <v>18618545</v>
      </c>
      <c r="H28" s="258" t="s">
        <v>300</v>
      </c>
      <c r="I28" s="234" t="s">
        <v>367</v>
      </c>
      <c r="J28" s="258" t="s">
        <v>595</v>
      </c>
      <c r="K28" s="258" t="s">
        <v>197</v>
      </c>
      <c r="L28" s="258" t="s">
        <v>594</v>
      </c>
      <c r="M28" s="258" t="s">
        <v>631</v>
      </c>
      <c r="N28" s="258" t="s">
        <v>612</v>
      </c>
      <c r="O28" s="258"/>
      <c r="P28" s="262"/>
      <c r="Q28" s="258"/>
      <c r="R28" s="258"/>
    </row>
    <row r="29" spans="1:18" s="263" customFormat="1">
      <c r="A29" s="221">
        <v>45323</v>
      </c>
      <c r="B29" s="258" t="s">
        <v>553</v>
      </c>
      <c r="C29" s="258" t="s">
        <v>74</v>
      </c>
      <c r="D29" s="260"/>
      <c r="E29" s="258"/>
      <c r="F29" s="234">
        <v>55000</v>
      </c>
      <c r="G29" s="261">
        <f t="shared" si="0"/>
        <v>18563545</v>
      </c>
      <c r="H29" s="234" t="s">
        <v>306</v>
      </c>
      <c r="I29" s="258"/>
      <c r="M29" s="258"/>
      <c r="N29" s="258"/>
      <c r="O29" s="258"/>
      <c r="P29" s="262"/>
      <c r="Q29" s="258"/>
      <c r="R29" s="258"/>
    </row>
    <row r="30" spans="1:18" s="263" customFormat="1">
      <c r="A30" s="221">
        <v>45324</v>
      </c>
      <c r="B30" s="258" t="s">
        <v>46</v>
      </c>
      <c r="C30" s="258" t="s">
        <v>74</v>
      </c>
      <c r="D30" s="258"/>
      <c r="E30" s="259"/>
      <c r="F30" s="260">
        <v>29000</v>
      </c>
      <c r="G30" s="261">
        <f t="shared" si="0"/>
        <v>18534545</v>
      </c>
      <c r="H30" s="258" t="s">
        <v>24</v>
      </c>
      <c r="I30" s="234"/>
      <c r="J30" s="258"/>
      <c r="K30" s="258"/>
      <c r="L30" s="258"/>
      <c r="M30" s="258"/>
      <c r="N30" s="258"/>
      <c r="O30" s="258"/>
      <c r="P30" s="262"/>
      <c r="Q30" s="258"/>
      <c r="R30" s="258"/>
    </row>
    <row r="31" spans="1:18" s="263" customFormat="1">
      <c r="A31" s="221">
        <v>45324</v>
      </c>
      <c r="B31" s="258" t="s">
        <v>292</v>
      </c>
      <c r="C31" s="258" t="s">
        <v>74</v>
      </c>
      <c r="D31" s="260"/>
      <c r="E31" s="258"/>
      <c r="F31" s="234">
        <v>277000</v>
      </c>
      <c r="G31" s="261">
        <f t="shared" si="0"/>
        <v>18257545</v>
      </c>
      <c r="H31" s="234" t="s">
        <v>24</v>
      </c>
      <c r="I31" s="258"/>
      <c r="M31" s="258"/>
      <c r="N31" s="258"/>
      <c r="O31" s="258"/>
      <c r="P31" s="262"/>
      <c r="Q31" s="258"/>
      <c r="R31" s="258"/>
    </row>
    <row r="32" spans="1:18" s="263" customFormat="1">
      <c r="A32" s="221">
        <v>45324</v>
      </c>
      <c r="B32" s="258" t="s">
        <v>293</v>
      </c>
      <c r="C32" s="258" t="s">
        <v>74</v>
      </c>
      <c r="D32" s="260"/>
      <c r="E32" s="259"/>
      <c r="F32" s="260">
        <v>115000</v>
      </c>
      <c r="G32" s="261">
        <f t="shared" si="0"/>
        <v>18142545</v>
      </c>
      <c r="H32" s="258" t="s">
        <v>24</v>
      </c>
      <c r="I32" s="234"/>
      <c r="J32" s="258"/>
      <c r="K32" s="258"/>
      <c r="L32" s="258"/>
      <c r="M32" s="258"/>
      <c r="N32" s="258"/>
      <c r="O32" s="258"/>
      <c r="P32" s="262"/>
      <c r="Q32" s="258"/>
      <c r="R32" s="258"/>
    </row>
    <row r="33" spans="1:18" s="263" customFormat="1">
      <c r="A33" s="221">
        <v>45324</v>
      </c>
      <c r="B33" s="258" t="s">
        <v>377</v>
      </c>
      <c r="C33" s="258" t="s">
        <v>349</v>
      </c>
      <c r="D33" s="258" t="s">
        <v>313</v>
      </c>
      <c r="E33" s="259"/>
      <c r="F33" s="260">
        <v>13830</v>
      </c>
      <c r="G33" s="261">
        <f t="shared" si="0"/>
        <v>18128715</v>
      </c>
      <c r="H33" s="258" t="s">
        <v>24</v>
      </c>
      <c r="I33" s="234" t="s">
        <v>378</v>
      </c>
      <c r="J33" s="258" t="s">
        <v>595</v>
      </c>
      <c r="K33" s="258" t="s">
        <v>197</v>
      </c>
      <c r="L33" s="258" t="s">
        <v>594</v>
      </c>
      <c r="M33" s="258" t="s">
        <v>632</v>
      </c>
      <c r="N33" s="258" t="s">
        <v>596</v>
      </c>
      <c r="O33" s="258"/>
      <c r="P33" s="262"/>
      <c r="Q33" s="258"/>
      <c r="R33" s="258"/>
    </row>
    <row r="34" spans="1:18" s="263" customFormat="1">
      <c r="A34" s="221">
        <v>45324</v>
      </c>
      <c r="B34" s="258" t="s">
        <v>493</v>
      </c>
      <c r="C34" s="258" t="s">
        <v>74</v>
      </c>
      <c r="D34" s="258"/>
      <c r="E34" s="259"/>
      <c r="F34" s="260">
        <v>16000</v>
      </c>
      <c r="G34" s="261">
        <f t="shared" si="0"/>
        <v>18112715</v>
      </c>
      <c r="H34" s="258" t="s">
        <v>263</v>
      </c>
      <c r="I34" s="258"/>
      <c r="J34" s="258"/>
      <c r="K34" s="258"/>
      <c r="L34" s="258"/>
      <c r="M34" s="258"/>
      <c r="N34" s="258"/>
      <c r="O34" s="258"/>
      <c r="P34" s="262"/>
      <c r="Q34" s="258"/>
      <c r="R34" s="258"/>
    </row>
    <row r="35" spans="1:18" s="263" customFormat="1">
      <c r="A35" s="221">
        <v>45324</v>
      </c>
      <c r="B35" s="258" t="s">
        <v>516</v>
      </c>
      <c r="C35" s="258" t="s">
        <v>74</v>
      </c>
      <c r="D35" s="258"/>
      <c r="E35" s="259">
        <v>277000</v>
      </c>
      <c r="F35" s="260"/>
      <c r="G35" s="261">
        <f t="shared" si="0"/>
        <v>18389715</v>
      </c>
      <c r="H35" s="258" t="s">
        <v>292</v>
      </c>
      <c r="I35" s="234"/>
      <c r="J35" s="258"/>
      <c r="K35" s="258"/>
      <c r="L35" s="258"/>
      <c r="M35" s="258"/>
      <c r="N35" s="258"/>
      <c r="O35" s="258"/>
      <c r="P35" s="262"/>
      <c r="Q35" s="258"/>
      <c r="R35" s="258"/>
    </row>
    <row r="36" spans="1:18" s="263" customFormat="1">
      <c r="A36" s="221">
        <v>45324</v>
      </c>
      <c r="B36" s="258" t="s">
        <v>583</v>
      </c>
      <c r="C36" s="258" t="s">
        <v>74</v>
      </c>
      <c r="D36" s="258"/>
      <c r="E36" s="259"/>
      <c r="F36" s="260">
        <v>40000</v>
      </c>
      <c r="G36" s="261">
        <f t="shared" si="0"/>
        <v>18349715</v>
      </c>
      <c r="H36" s="258" t="s">
        <v>28</v>
      </c>
      <c r="I36" s="258"/>
      <c r="J36" s="258"/>
      <c r="K36" s="258"/>
      <c r="L36" s="258"/>
      <c r="M36" s="258"/>
      <c r="N36" s="258"/>
      <c r="O36" s="258"/>
      <c r="P36" s="262"/>
      <c r="Q36" s="258"/>
      <c r="R36" s="258"/>
    </row>
    <row r="37" spans="1:18" s="263" customFormat="1">
      <c r="A37" s="221">
        <v>45325</v>
      </c>
      <c r="B37" s="234" t="s">
        <v>603</v>
      </c>
      <c r="C37" s="234" t="s">
        <v>341</v>
      </c>
      <c r="D37" s="267" t="s">
        <v>152</v>
      </c>
      <c r="E37" s="234"/>
      <c r="F37" s="234">
        <v>9600</v>
      </c>
      <c r="G37" s="261">
        <f t="shared" si="0"/>
        <v>18340115</v>
      </c>
      <c r="H37" s="234" t="s">
        <v>293</v>
      </c>
      <c r="I37" s="234" t="s">
        <v>367</v>
      </c>
      <c r="J37" s="258" t="s">
        <v>355</v>
      </c>
      <c r="K37" s="258" t="s">
        <v>196</v>
      </c>
      <c r="L37" s="258" t="s">
        <v>594</v>
      </c>
      <c r="M37" s="234"/>
      <c r="N37" s="234"/>
      <c r="O37" s="234"/>
      <c r="P37" s="262"/>
      <c r="Q37" s="258"/>
      <c r="R37" s="258"/>
    </row>
    <row r="38" spans="1:18" s="263" customFormat="1">
      <c r="A38" s="222">
        <v>45325</v>
      </c>
      <c r="B38" s="263" t="s">
        <v>461</v>
      </c>
      <c r="C38" s="258" t="s">
        <v>74</v>
      </c>
      <c r="E38" s="263">
        <v>29000</v>
      </c>
      <c r="F38" s="272"/>
      <c r="G38" s="261">
        <f t="shared" si="0"/>
        <v>18369115</v>
      </c>
      <c r="H38" s="274" t="s">
        <v>46</v>
      </c>
      <c r="P38" s="262"/>
      <c r="Q38" s="258"/>
      <c r="R38" s="258"/>
    </row>
    <row r="39" spans="1:18" s="263" customFormat="1">
      <c r="A39" s="224">
        <v>45325</v>
      </c>
      <c r="B39" s="263" t="s">
        <v>462</v>
      </c>
      <c r="C39" s="263" t="s">
        <v>33</v>
      </c>
      <c r="D39" s="234" t="s">
        <v>526</v>
      </c>
      <c r="F39" s="263">
        <v>7000</v>
      </c>
      <c r="G39" s="261">
        <f t="shared" si="0"/>
        <v>18362115</v>
      </c>
      <c r="H39" s="234" t="s">
        <v>46</v>
      </c>
      <c r="I39" s="258" t="s">
        <v>378</v>
      </c>
      <c r="J39" s="263" t="s">
        <v>355</v>
      </c>
      <c r="K39" s="263" t="s">
        <v>196</v>
      </c>
      <c r="L39" s="263" t="s">
        <v>594</v>
      </c>
      <c r="M39" s="234"/>
      <c r="N39" s="266"/>
      <c r="P39" s="262"/>
      <c r="Q39" s="258"/>
      <c r="R39" s="258"/>
    </row>
    <row r="40" spans="1:18" s="263" customFormat="1">
      <c r="A40" s="221">
        <v>45325</v>
      </c>
      <c r="B40" s="258" t="s">
        <v>463</v>
      </c>
      <c r="C40" s="259" t="s">
        <v>340</v>
      </c>
      <c r="D40" s="234" t="s">
        <v>526</v>
      </c>
      <c r="F40" s="234">
        <v>10000</v>
      </c>
      <c r="G40" s="261">
        <f t="shared" si="0"/>
        <v>18352115</v>
      </c>
      <c r="H40" s="258" t="s">
        <v>46</v>
      </c>
      <c r="I40" s="258" t="s">
        <v>378</v>
      </c>
      <c r="J40" s="263" t="s">
        <v>355</v>
      </c>
      <c r="K40" s="263" t="s">
        <v>196</v>
      </c>
      <c r="L40" s="263" t="s">
        <v>594</v>
      </c>
      <c r="M40" s="258"/>
      <c r="N40" s="258"/>
      <c r="O40" s="258"/>
      <c r="P40" s="262"/>
      <c r="Q40" s="258"/>
      <c r="R40" s="258"/>
    </row>
    <row r="41" spans="1:18" s="263" customFormat="1">
      <c r="A41" s="221">
        <v>45325</v>
      </c>
      <c r="B41" s="258" t="s">
        <v>517</v>
      </c>
      <c r="C41" s="258" t="s">
        <v>341</v>
      </c>
      <c r="D41" s="258" t="s">
        <v>152</v>
      </c>
      <c r="E41" s="259"/>
      <c r="F41" s="260">
        <v>29750</v>
      </c>
      <c r="G41" s="261">
        <f t="shared" si="0"/>
        <v>18322365</v>
      </c>
      <c r="H41" s="258" t="s">
        <v>292</v>
      </c>
      <c r="I41" s="234" t="s">
        <v>367</v>
      </c>
      <c r="J41" s="258" t="s">
        <v>355</v>
      </c>
      <c r="K41" s="258" t="s">
        <v>196</v>
      </c>
      <c r="L41" s="258" t="s">
        <v>594</v>
      </c>
      <c r="M41" s="258"/>
      <c r="N41" s="258"/>
      <c r="O41" s="258"/>
      <c r="P41" s="262"/>
      <c r="Q41" s="258"/>
      <c r="R41" s="258"/>
    </row>
    <row r="42" spans="1:18" s="263" customFormat="1">
      <c r="A42" s="221">
        <v>45325</v>
      </c>
      <c r="B42" s="258" t="s">
        <v>571</v>
      </c>
      <c r="C42" s="258" t="s">
        <v>74</v>
      </c>
      <c r="D42" s="260"/>
      <c r="E42" s="259">
        <v>115000</v>
      </c>
      <c r="F42" s="260"/>
      <c r="G42" s="261">
        <f t="shared" si="0"/>
        <v>18437365</v>
      </c>
      <c r="H42" s="258" t="s">
        <v>293</v>
      </c>
      <c r="I42" s="234"/>
      <c r="J42" s="258"/>
      <c r="K42" s="258"/>
      <c r="L42" s="258"/>
      <c r="M42" s="258"/>
      <c r="N42" s="258"/>
      <c r="O42" s="258"/>
      <c r="P42" s="262"/>
      <c r="Q42" s="258"/>
      <c r="R42" s="258"/>
    </row>
    <row r="43" spans="1:18" s="263" customFormat="1">
      <c r="A43" s="221">
        <v>45326</v>
      </c>
      <c r="B43" s="258" t="s">
        <v>572</v>
      </c>
      <c r="C43" s="258" t="s">
        <v>33</v>
      </c>
      <c r="D43" s="260" t="s">
        <v>152</v>
      </c>
      <c r="E43" s="259"/>
      <c r="F43" s="260">
        <v>8000</v>
      </c>
      <c r="G43" s="261">
        <f t="shared" si="0"/>
        <v>18429365</v>
      </c>
      <c r="H43" s="258" t="s">
        <v>293</v>
      </c>
      <c r="I43" s="234" t="s">
        <v>367</v>
      </c>
      <c r="J43" s="258" t="s">
        <v>595</v>
      </c>
      <c r="K43" s="258" t="s">
        <v>197</v>
      </c>
      <c r="L43" s="258" t="s">
        <v>594</v>
      </c>
      <c r="M43" s="258" t="s">
        <v>633</v>
      </c>
      <c r="N43" s="258" t="s">
        <v>606</v>
      </c>
      <c r="O43" s="258"/>
      <c r="P43" s="262"/>
      <c r="Q43" s="258"/>
      <c r="R43" s="258"/>
    </row>
    <row r="44" spans="1:18" s="263" customFormat="1">
      <c r="A44" s="221">
        <v>45326</v>
      </c>
      <c r="B44" s="258" t="s">
        <v>464</v>
      </c>
      <c r="C44" s="258" t="s">
        <v>465</v>
      </c>
      <c r="D44" s="234" t="s">
        <v>526</v>
      </c>
      <c r="E44" s="259"/>
      <c r="F44" s="260">
        <v>15000</v>
      </c>
      <c r="G44" s="261">
        <f t="shared" si="0"/>
        <v>18414365</v>
      </c>
      <c r="H44" s="258" t="s">
        <v>46</v>
      </c>
      <c r="I44" s="234" t="s">
        <v>378</v>
      </c>
      <c r="J44" s="263" t="s">
        <v>355</v>
      </c>
      <c r="K44" s="263" t="s">
        <v>196</v>
      </c>
      <c r="L44" s="263" t="s">
        <v>594</v>
      </c>
      <c r="M44" s="258"/>
      <c r="N44" s="258"/>
      <c r="O44" s="258"/>
      <c r="P44" s="262"/>
      <c r="Q44" s="258"/>
      <c r="R44" s="258"/>
    </row>
    <row r="45" spans="1:18" s="263" customFormat="1">
      <c r="A45" s="221">
        <v>45326</v>
      </c>
      <c r="B45" s="258" t="s">
        <v>466</v>
      </c>
      <c r="C45" s="258" t="s">
        <v>33</v>
      </c>
      <c r="D45" s="234" t="s">
        <v>526</v>
      </c>
      <c r="E45" s="259"/>
      <c r="F45" s="260">
        <v>7000</v>
      </c>
      <c r="G45" s="261">
        <f t="shared" si="0"/>
        <v>18407365</v>
      </c>
      <c r="H45" s="258" t="s">
        <v>46</v>
      </c>
      <c r="I45" s="234" t="s">
        <v>378</v>
      </c>
      <c r="J45" s="263" t="s">
        <v>355</v>
      </c>
      <c r="K45" s="263" t="s">
        <v>196</v>
      </c>
      <c r="L45" s="263" t="s">
        <v>594</v>
      </c>
      <c r="M45" s="258"/>
      <c r="N45" s="258"/>
      <c r="O45" s="258"/>
      <c r="P45" s="262"/>
      <c r="Q45" s="258"/>
      <c r="R45" s="258"/>
    </row>
    <row r="46" spans="1:18" s="263" customFormat="1">
      <c r="A46" s="221">
        <v>45326</v>
      </c>
      <c r="B46" s="258" t="s">
        <v>573</v>
      </c>
      <c r="C46" s="258" t="s">
        <v>465</v>
      </c>
      <c r="D46" s="260" t="s">
        <v>152</v>
      </c>
      <c r="E46" s="259"/>
      <c r="F46" s="260">
        <v>150000</v>
      </c>
      <c r="G46" s="261">
        <f t="shared" si="0"/>
        <v>18257365</v>
      </c>
      <c r="H46" s="258" t="s">
        <v>293</v>
      </c>
      <c r="I46" s="258" t="s">
        <v>367</v>
      </c>
      <c r="J46" s="258" t="s">
        <v>595</v>
      </c>
      <c r="K46" s="258" t="s">
        <v>197</v>
      </c>
      <c r="L46" s="258" t="s">
        <v>594</v>
      </c>
      <c r="M46" s="258" t="s">
        <v>634</v>
      </c>
      <c r="N46" s="258" t="s">
        <v>612</v>
      </c>
      <c r="O46" s="258"/>
      <c r="P46" s="262"/>
      <c r="Q46" s="258"/>
      <c r="R46" s="258"/>
    </row>
    <row r="47" spans="1:18" s="263" customFormat="1">
      <c r="A47" s="221">
        <v>45327</v>
      </c>
      <c r="B47" s="258" t="s">
        <v>379</v>
      </c>
      <c r="C47" s="258" t="s">
        <v>350</v>
      </c>
      <c r="D47" s="258" t="s">
        <v>313</v>
      </c>
      <c r="E47" s="259"/>
      <c r="F47" s="260">
        <v>126000</v>
      </c>
      <c r="G47" s="261">
        <f t="shared" si="0"/>
        <v>18131365</v>
      </c>
      <c r="H47" s="258" t="s">
        <v>24</v>
      </c>
      <c r="I47" s="234" t="s">
        <v>378</v>
      </c>
      <c r="J47" s="263" t="s">
        <v>355</v>
      </c>
      <c r="K47" s="263" t="s">
        <v>196</v>
      </c>
      <c r="L47" s="263" t="s">
        <v>594</v>
      </c>
      <c r="M47" s="258"/>
      <c r="N47" s="258"/>
      <c r="O47" s="258"/>
      <c r="P47" s="262"/>
      <c r="Q47" s="258"/>
      <c r="R47" s="258"/>
    </row>
    <row r="48" spans="1:18" s="263" customFormat="1">
      <c r="A48" s="222">
        <v>45327</v>
      </c>
      <c r="B48" s="263" t="s">
        <v>28</v>
      </c>
      <c r="C48" s="258" t="s">
        <v>74</v>
      </c>
      <c r="E48" s="264"/>
      <c r="F48" s="265">
        <v>40000</v>
      </c>
      <c r="G48" s="261">
        <f t="shared" si="0"/>
        <v>18091365</v>
      </c>
      <c r="H48" s="263" t="s">
        <v>24</v>
      </c>
      <c r="N48" s="266"/>
      <c r="P48" s="262"/>
      <c r="Q48" s="258"/>
      <c r="R48" s="258"/>
    </row>
    <row r="49" spans="1:18" s="263" customFormat="1">
      <c r="A49" s="221">
        <v>45327</v>
      </c>
      <c r="B49" s="258" t="s">
        <v>263</v>
      </c>
      <c r="C49" s="258" t="s">
        <v>74</v>
      </c>
      <c r="D49" s="258"/>
      <c r="E49" s="259"/>
      <c r="F49" s="260">
        <v>40000</v>
      </c>
      <c r="G49" s="261">
        <f t="shared" si="0"/>
        <v>18051365</v>
      </c>
      <c r="H49" s="258" t="s">
        <v>24</v>
      </c>
      <c r="I49" s="258"/>
      <c r="J49" s="258"/>
      <c r="K49" s="258"/>
      <c r="L49" s="258"/>
      <c r="M49" s="258"/>
      <c r="N49" s="258"/>
      <c r="O49" s="258"/>
      <c r="P49" s="262"/>
      <c r="Q49" s="258"/>
      <c r="R49" s="258"/>
    </row>
    <row r="50" spans="1:18" s="263" customFormat="1">
      <c r="A50" s="221">
        <v>45327</v>
      </c>
      <c r="B50" s="258" t="s">
        <v>306</v>
      </c>
      <c r="C50" s="258" t="s">
        <v>74</v>
      </c>
      <c r="D50" s="258"/>
      <c r="E50" s="259"/>
      <c r="F50" s="260">
        <v>40000</v>
      </c>
      <c r="G50" s="261">
        <f t="shared" si="0"/>
        <v>18011365</v>
      </c>
      <c r="H50" s="258" t="s">
        <v>24</v>
      </c>
      <c r="I50" s="258"/>
      <c r="J50" s="258"/>
      <c r="K50" s="258"/>
      <c r="L50" s="258"/>
      <c r="M50" s="258"/>
      <c r="N50" s="258"/>
      <c r="O50" s="258"/>
      <c r="P50" s="262"/>
      <c r="Q50" s="258"/>
      <c r="R50" s="258"/>
    </row>
    <row r="51" spans="1:18" s="263" customFormat="1">
      <c r="A51" s="221">
        <v>45327</v>
      </c>
      <c r="B51" s="258" t="s">
        <v>494</v>
      </c>
      <c r="C51" s="258" t="s">
        <v>74</v>
      </c>
      <c r="D51" s="258"/>
      <c r="E51" s="259">
        <v>40000</v>
      </c>
      <c r="F51" s="260"/>
      <c r="G51" s="261">
        <f t="shared" si="0"/>
        <v>18051365</v>
      </c>
      <c r="H51" s="258" t="s">
        <v>263</v>
      </c>
      <c r="I51" s="258"/>
      <c r="J51" s="258"/>
      <c r="K51" s="258"/>
      <c r="L51" s="258"/>
      <c r="M51" s="258"/>
      <c r="N51" s="258"/>
      <c r="O51" s="258"/>
      <c r="P51" s="262"/>
      <c r="Q51" s="258"/>
      <c r="R51" s="258"/>
    </row>
    <row r="52" spans="1:18" s="263" customFormat="1">
      <c r="A52" s="221">
        <v>45327</v>
      </c>
      <c r="B52" s="258" t="s">
        <v>495</v>
      </c>
      <c r="C52" s="259" t="s">
        <v>33</v>
      </c>
      <c r="D52" s="260" t="s">
        <v>4</v>
      </c>
      <c r="F52" s="234">
        <v>7000</v>
      </c>
      <c r="G52" s="261">
        <f t="shared" si="0"/>
        <v>18044365</v>
      </c>
      <c r="H52" s="258" t="s">
        <v>263</v>
      </c>
      <c r="I52" s="258" t="s">
        <v>367</v>
      </c>
      <c r="J52" s="258" t="s">
        <v>595</v>
      </c>
      <c r="K52" s="258" t="s">
        <v>197</v>
      </c>
      <c r="L52" s="258" t="s">
        <v>594</v>
      </c>
      <c r="M52" s="258" t="s">
        <v>635</v>
      </c>
      <c r="N52" s="258" t="s">
        <v>606</v>
      </c>
      <c r="O52" s="258"/>
      <c r="P52" s="262"/>
      <c r="Q52" s="258"/>
      <c r="R52" s="258"/>
    </row>
    <row r="53" spans="1:18" s="263" customFormat="1">
      <c r="A53" s="221">
        <v>45327</v>
      </c>
      <c r="B53" s="260" t="s">
        <v>554</v>
      </c>
      <c r="C53" s="258" t="s">
        <v>74</v>
      </c>
      <c r="D53" s="260"/>
      <c r="E53" s="258">
        <v>40000</v>
      </c>
      <c r="F53" s="234"/>
      <c r="G53" s="261">
        <f t="shared" si="0"/>
        <v>18084365</v>
      </c>
      <c r="H53" s="234" t="s">
        <v>306</v>
      </c>
      <c r="I53" s="258"/>
      <c r="M53" s="258"/>
      <c r="N53" s="258"/>
      <c r="O53" s="258"/>
      <c r="P53" s="262"/>
      <c r="Q53" s="258"/>
      <c r="R53" s="258"/>
    </row>
    <row r="54" spans="1:18" s="263" customFormat="1">
      <c r="A54" s="221">
        <v>45327</v>
      </c>
      <c r="B54" s="260" t="s">
        <v>555</v>
      </c>
      <c r="C54" s="259" t="s">
        <v>33</v>
      </c>
      <c r="D54" s="260" t="s">
        <v>4</v>
      </c>
      <c r="E54" s="258"/>
      <c r="F54" s="234">
        <v>10000</v>
      </c>
      <c r="G54" s="261">
        <f t="shared" si="0"/>
        <v>18074365</v>
      </c>
      <c r="H54" s="234" t="s">
        <v>306</v>
      </c>
      <c r="I54" s="258" t="s">
        <v>367</v>
      </c>
      <c r="J54" s="258" t="s">
        <v>595</v>
      </c>
      <c r="K54" s="258" t="s">
        <v>197</v>
      </c>
      <c r="L54" s="258" t="s">
        <v>594</v>
      </c>
      <c r="M54" s="258" t="s">
        <v>636</v>
      </c>
      <c r="N54" s="258" t="s">
        <v>606</v>
      </c>
      <c r="O54" s="258"/>
      <c r="P54" s="262"/>
      <c r="Q54" s="258"/>
      <c r="R54" s="258"/>
    </row>
    <row r="55" spans="1:18" s="263" customFormat="1">
      <c r="A55" s="221">
        <v>45327</v>
      </c>
      <c r="B55" s="258" t="s">
        <v>584</v>
      </c>
      <c r="C55" s="258" t="s">
        <v>74</v>
      </c>
      <c r="D55" s="260"/>
      <c r="E55" s="259">
        <v>40000</v>
      </c>
      <c r="F55" s="260"/>
      <c r="G55" s="261">
        <f t="shared" si="0"/>
        <v>18114365</v>
      </c>
      <c r="H55" s="258" t="s">
        <v>28</v>
      </c>
      <c r="I55" s="258"/>
      <c r="J55" s="234"/>
      <c r="K55" s="234"/>
      <c r="L55" s="234"/>
      <c r="M55" s="258"/>
      <c r="N55" s="258"/>
      <c r="O55" s="258"/>
      <c r="P55" s="262"/>
      <c r="Q55" s="258"/>
      <c r="R55" s="258"/>
    </row>
    <row r="56" spans="1:18" s="263" customFormat="1">
      <c r="A56" s="221">
        <v>45328</v>
      </c>
      <c r="B56" s="258" t="s">
        <v>757</v>
      </c>
      <c r="C56" s="258" t="s">
        <v>33</v>
      </c>
      <c r="D56" s="260" t="s">
        <v>4</v>
      </c>
      <c r="E56" s="259"/>
      <c r="F56" s="260">
        <v>7000</v>
      </c>
      <c r="G56" s="261">
        <f t="shared" si="0"/>
        <v>18107365</v>
      </c>
      <c r="H56" s="258" t="s">
        <v>28</v>
      </c>
      <c r="I56" s="234" t="s">
        <v>522</v>
      </c>
      <c r="J56" s="258" t="s">
        <v>595</v>
      </c>
      <c r="K56" s="258" t="s">
        <v>197</v>
      </c>
      <c r="L56" s="258" t="s">
        <v>594</v>
      </c>
      <c r="M56" s="258" t="s">
        <v>637</v>
      </c>
      <c r="N56" s="258" t="s">
        <v>606</v>
      </c>
      <c r="O56" s="258"/>
      <c r="P56" s="262"/>
      <c r="Q56" s="258"/>
      <c r="R56" s="258"/>
    </row>
    <row r="57" spans="1:18" s="263" customFormat="1">
      <c r="A57" s="221">
        <v>45328</v>
      </c>
      <c r="B57" s="260" t="s">
        <v>615</v>
      </c>
      <c r="C57" s="259" t="s">
        <v>351</v>
      </c>
      <c r="D57" s="260" t="s">
        <v>313</v>
      </c>
      <c r="E57" s="258"/>
      <c r="F57" s="234">
        <v>23345</v>
      </c>
      <c r="G57" s="261">
        <f t="shared" si="0"/>
        <v>18084020</v>
      </c>
      <c r="H57" s="234" t="s">
        <v>23</v>
      </c>
      <c r="I57" s="258" t="s">
        <v>434</v>
      </c>
      <c r="J57" s="258" t="s">
        <v>355</v>
      </c>
      <c r="K57" s="258" t="s">
        <v>196</v>
      </c>
      <c r="L57" s="263" t="s">
        <v>594</v>
      </c>
      <c r="M57" s="258"/>
      <c r="N57" s="258"/>
      <c r="O57" s="258"/>
      <c r="P57" s="262"/>
      <c r="Q57" s="258"/>
      <c r="R57" s="258"/>
    </row>
    <row r="58" spans="1:18" s="263" customFormat="1">
      <c r="A58" s="221">
        <v>45328</v>
      </c>
      <c r="B58" s="258" t="s">
        <v>141</v>
      </c>
      <c r="C58" s="258" t="s">
        <v>74</v>
      </c>
      <c r="D58" s="258"/>
      <c r="E58" s="259"/>
      <c r="F58" s="260">
        <v>20000</v>
      </c>
      <c r="G58" s="261">
        <f t="shared" si="0"/>
        <v>18064020</v>
      </c>
      <c r="H58" s="258" t="s">
        <v>24</v>
      </c>
      <c r="I58" s="258"/>
      <c r="J58" s="258"/>
      <c r="K58" s="258"/>
      <c r="L58" s="258"/>
      <c r="M58" s="258"/>
      <c r="N58" s="258"/>
      <c r="O58" s="258"/>
      <c r="P58" s="262"/>
      <c r="Q58" s="258"/>
      <c r="R58" s="258"/>
    </row>
    <row r="59" spans="1:18" s="263" customFormat="1">
      <c r="A59" s="221">
        <v>45328</v>
      </c>
      <c r="B59" s="258" t="s">
        <v>380</v>
      </c>
      <c r="C59" s="258" t="s">
        <v>340</v>
      </c>
      <c r="D59" s="258" t="s">
        <v>152</v>
      </c>
      <c r="E59" s="259"/>
      <c r="F59" s="260">
        <v>20000</v>
      </c>
      <c r="G59" s="261">
        <f t="shared" si="0"/>
        <v>18044020</v>
      </c>
      <c r="H59" s="258" t="s">
        <v>24</v>
      </c>
      <c r="I59" s="258" t="s">
        <v>381</v>
      </c>
      <c r="J59" s="263" t="s">
        <v>355</v>
      </c>
      <c r="K59" s="263" t="s">
        <v>196</v>
      </c>
      <c r="L59" s="263" t="s">
        <v>594</v>
      </c>
      <c r="M59" s="258"/>
      <c r="N59" s="258"/>
      <c r="O59" s="258"/>
      <c r="P59" s="262"/>
      <c r="Q59" s="258"/>
      <c r="R59" s="258"/>
    </row>
    <row r="60" spans="1:18" s="263" customFormat="1">
      <c r="A60" s="221">
        <v>45328</v>
      </c>
      <c r="B60" s="258" t="s">
        <v>382</v>
      </c>
      <c r="C60" s="258" t="s">
        <v>340</v>
      </c>
      <c r="D60" s="258" t="s">
        <v>152</v>
      </c>
      <c r="E60" s="259"/>
      <c r="F60" s="260">
        <v>20000</v>
      </c>
      <c r="G60" s="261">
        <f t="shared" si="0"/>
        <v>18024020</v>
      </c>
      <c r="H60" s="258" t="s">
        <v>24</v>
      </c>
      <c r="I60" s="234" t="s">
        <v>381</v>
      </c>
      <c r="J60" s="263" t="s">
        <v>355</v>
      </c>
      <c r="K60" s="263" t="s">
        <v>196</v>
      </c>
      <c r="L60" s="263" t="s">
        <v>594</v>
      </c>
      <c r="M60" s="258"/>
      <c r="N60" s="258"/>
      <c r="O60" s="258"/>
      <c r="P60" s="262"/>
      <c r="Q60" s="258"/>
      <c r="R60" s="258"/>
    </row>
    <row r="61" spans="1:18" s="263" customFormat="1">
      <c r="A61" s="221">
        <v>45328</v>
      </c>
      <c r="B61" s="258" t="s">
        <v>383</v>
      </c>
      <c r="C61" s="258" t="s">
        <v>340</v>
      </c>
      <c r="D61" s="258" t="s">
        <v>152</v>
      </c>
      <c r="E61" s="259"/>
      <c r="F61" s="260">
        <v>70000</v>
      </c>
      <c r="G61" s="261">
        <f t="shared" si="0"/>
        <v>17954020</v>
      </c>
      <c r="H61" s="258" t="s">
        <v>24</v>
      </c>
      <c r="I61" s="234" t="s">
        <v>381</v>
      </c>
      <c r="J61" s="263" t="s">
        <v>355</v>
      </c>
      <c r="K61" s="263" t="s">
        <v>196</v>
      </c>
      <c r="L61" s="263" t="s">
        <v>594</v>
      </c>
      <c r="M61" s="258"/>
      <c r="N61" s="258"/>
      <c r="O61" s="258"/>
      <c r="P61" s="262"/>
      <c r="Q61" s="258"/>
      <c r="R61" s="258"/>
    </row>
    <row r="62" spans="1:18" s="263" customFormat="1">
      <c r="A62" s="221">
        <v>45328</v>
      </c>
      <c r="B62" s="234" t="s">
        <v>384</v>
      </c>
      <c r="C62" s="258" t="s">
        <v>74</v>
      </c>
      <c r="D62" s="258"/>
      <c r="E62" s="234">
        <v>30000</v>
      </c>
      <c r="F62" s="234"/>
      <c r="G62" s="261">
        <f t="shared" si="0"/>
        <v>17984020</v>
      </c>
      <c r="H62" s="234" t="s">
        <v>24</v>
      </c>
      <c r="I62" s="258"/>
      <c r="J62" s="258"/>
      <c r="K62" s="258"/>
      <c r="L62" s="258"/>
      <c r="M62" s="258"/>
      <c r="N62" s="258"/>
      <c r="O62" s="234"/>
      <c r="P62" s="262"/>
      <c r="Q62" s="258"/>
      <c r="R62" s="258"/>
    </row>
    <row r="63" spans="1:18" s="263" customFormat="1">
      <c r="A63" s="221">
        <v>45328</v>
      </c>
      <c r="B63" s="258" t="s">
        <v>496</v>
      </c>
      <c r="C63" s="258" t="s">
        <v>353</v>
      </c>
      <c r="D63" s="260" t="s">
        <v>4</v>
      </c>
      <c r="E63" s="259"/>
      <c r="F63" s="260">
        <v>80000</v>
      </c>
      <c r="G63" s="261">
        <f t="shared" si="0"/>
        <v>17904020</v>
      </c>
      <c r="H63" s="258" t="s">
        <v>263</v>
      </c>
      <c r="I63" s="234" t="s">
        <v>472</v>
      </c>
      <c r="J63" s="258" t="s">
        <v>595</v>
      </c>
      <c r="K63" s="258" t="s">
        <v>197</v>
      </c>
      <c r="L63" s="258" t="s">
        <v>594</v>
      </c>
      <c r="M63" s="258" t="s">
        <v>638</v>
      </c>
      <c r="N63" s="258" t="s">
        <v>612</v>
      </c>
      <c r="O63" s="258"/>
      <c r="P63" s="262"/>
      <c r="Q63" s="258"/>
      <c r="R63" s="258"/>
    </row>
    <row r="64" spans="1:18" s="263" customFormat="1">
      <c r="A64" s="221">
        <v>45328</v>
      </c>
      <c r="B64" s="258" t="s">
        <v>537</v>
      </c>
      <c r="C64" s="258" t="s">
        <v>74</v>
      </c>
      <c r="D64" s="258"/>
      <c r="E64" s="259"/>
      <c r="F64" s="260">
        <v>30000</v>
      </c>
      <c r="G64" s="261">
        <f t="shared" si="0"/>
        <v>17874020</v>
      </c>
      <c r="H64" s="258" t="s">
        <v>300</v>
      </c>
      <c r="I64" s="234"/>
      <c r="J64" s="258"/>
      <c r="K64" s="258"/>
      <c r="L64" s="258"/>
      <c r="M64" s="258"/>
      <c r="N64" s="258"/>
      <c r="O64" s="258"/>
      <c r="P64" s="262"/>
      <c r="Q64" s="258"/>
      <c r="R64" s="258"/>
    </row>
    <row r="65" spans="1:18" s="263" customFormat="1">
      <c r="A65" s="221">
        <v>45328</v>
      </c>
      <c r="B65" s="234" t="s">
        <v>551</v>
      </c>
      <c r="C65" s="258" t="s">
        <v>74</v>
      </c>
      <c r="D65" s="260"/>
      <c r="E65" s="234">
        <v>20000</v>
      </c>
      <c r="F65" s="234"/>
      <c r="G65" s="261">
        <f t="shared" si="0"/>
        <v>17894020</v>
      </c>
      <c r="H65" s="234" t="s">
        <v>141</v>
      </c>
      <c r="I65" s="234"/>
      <c r="J65" s="258"/>
      <c r="K65" s="258"/>
      <c r="L65" s="258"/>
      <c r="M65" s="258"/>
      <c r="N65" s="258"/>
      <c r="O65" s="234"/>
      <c r="P65" s="262"/>
      <c r="Q65" s="258"/>
      <c r="R65" s="258"/>
    </row>
    <row r="66" spans="1:18" s="263" customFormat="1">
      <c r="A66" s="221">
        <v>45328</v>
      </c>
      <c r="B66" s="258" t="s">
        <v>556</v>
      </c>
      <c r="C66" s="258" t="s">
        <v>465</v>
      </c>
      <c r="D66" s="260" t="s">
        <v>4</v>
      </c>
      <c r="E66" s="259"/>
      <c r="F66" s="260">
        <v>80000</v>
      </c>
      <c r="G66" s="261">
        <f t="shared" si="0"/>
        <v>17814020</v>
      </c>
      <c r="H66" s="258" t="s">
        <v>306</v>
      </c>
      <c r="I66" s="234" t="s">
        <v>472</v>
      </c>
      <c r="J66" s="258" t="s">
        <v>595</v>
      </c>
      <c r="K66" s="258" t="s">
        <v>197</v>
      </c>
      <c r="L66" s="258" t="s">
        <v>594</v>
      </c>
      <c r="M66" s="258" t="s">
        <v>639</v>
      </c>
      <c r="N66" s="258" t="s">
        <v>612</v>
      </c>
      <c r="O66" s="258"/>
      <c r="P66" s="262"/>
      <c r="Q66" s="258"/>
      <c r="R66" s="258"/>
    </row>
    <row r="67" spans="1:18" s="263" customFormat="1">
      <c r="A67" s="221">
        <v>45328</v>
      </c>
      <c r="B67" s="258" t="s">
        <v>748</v>
      </c>
      <c r="C67" s="258" t="s">
        <v>465</v>
      </c>
      <c r="D67" s="260" t="s">
        <v>4</v>
      </c>
      <c r="E67" s="259"/>
      <c r="F67" s="260">
        <v>80000</v>
      </c>
      <c r="G67" s="261">
        <f t="shared" si="0"/>
        <v>17734020</v>
      </c>
      <c r="H67" s="258" t="s">
        <v>28</v>
      </c>
      <c r="I67" s="258" t="s">
        <v>381</v>
      </c>
      <c r="J67" s="258" t="s">
        <v>595</v>
      </c>
      <c r="K67" s="258" t="s">
        <v>197</v>
      </c>
      <c r="L67" s="258" t="s">
        <v>594</v>
      </c>
      <c r="M67" s="258" t="s">
        <v>640</v>
      </c>
      <c r="N67" s="258" t="s">
        <v>612</v>
      </c>
      <c r="O67" s="258"/>
      <c r="P67" s="262"/>
      <c r="Q67" s="258"/>
      <c r="R67" s="258"/>
    </row>
    <row r="68" spans="1:18" s="263" customFormat="1">
      <c r="A68" s="221">
        <v>45329</v>
      </c>
      <c r="B68" s="234" t="s">
        <v>28</v>
      </c>
      <c r="C68" s="258" t="s">
        <v>74</v>
      </c>
      <c r="D68" s="258"/>
      <c r="E68" s="234"/>
      <c r="F68" s="234">
        <v>219000</v>
      </c>
      <c r="G68" s="261">
        <f t="shared" si="0"/>
        <v>17515020</v>
      </c>
      <c r="H68" s="234" t="s">
        <v>24</v>
      </c>
      <c r="I68" s="234"/>
      <c r="J68" s="258"/>
      <c r="K68" s="258"/>
      <c r="L68" s="258"/>
      <c r="M68" s="258"/>
      <c r="N68" s="258"/>
      <c r="O68" s="234"/>
      <c r="P68" s="262"/>
      <c r="Q68" s="258"/>
      <c r="R68" s="258"/>
    </row>
    <row r="69" spans="1:18" s="263" customFormat="1">
      <c r="A69" s="222">
        <v>45329</v>
      </c>
      <c r="B69" s="263" t="s">
        <v>263</v>
      </c>
      <c r="C69" s="258" t="s">
        <v>74</v>
      </c>
      <c r="D69" s="258"/>
      <c r="E69" s="264"/>
      <c r="F69" s="264">
        <v>217000</v>
      </c>
      <c r="G69" s="261">
        <f t="shared" si="0"/>
        <v>17298020</v>
      </c>
      <c r="H69" s="263" t="s">
        <v>24</v>
      </c>
      <c r="J69" s="258"/>
      <c r="K69" s="258"/>
      <c r="L69" s="258"/>
      <c r="M69" s="258"/>
      <c r="N69" s="258"/>
      <c r="P69" s="262"/>
      <c r="Q69" s="258"/>
      <c r="R69" s="258"/>
    </row>
    <row r="70" spans="1:18" s="263" customFormat="1">
      <c r="A70" s="222">
        <v>45329</v>
      </c>
      <c r="B70" s="263" t="s">
        <v>306</v>
      </c>
      <c r="C70" s="258" t="s">
        <v>74</v>
      </c>
      <c r="D70" s="258"/>
      <c r="E70" s="264"/>
      <c r="F70" s="264">
        <v>241000</v>
      </c>
      <c r="G70" s="261">
        <f t="shared" si="0"/>
        <v>17057020</v>
      </c>
      <c r="H70" s="263" t="s">
        <v>24</v>
      </c>
      <c r="J70" s="258"/>
      <c r="K70" s="258"/>
      <c r="L70" s="258"/>
      <c r="M70" s="258"/>
      <c r="N70" s="258"/>
      <c r="P70" s="262"/>
      <c r="Q70" s="258"/>
      <c r="R70" s="258"/>
    </row>
    <row r="71" spans="1:18" s="263" customFormat="1">
      <c r="A71" s="222">
        <v>45329</v>
      </c>
      <c r="B71" s="263" t="s">
        <v>385</v>
      </c>
      <c r="C71" s="263" t="s">
        <v>349</v>
      </c>
      <c r="D71" s="258" t="s">
        <v>313</v>
      </c>
      <c r="E71" s="264"/>
      <c r="F71" s="264">
        <v>20310</v>
      </c>
      <c r="G71" s="261">
        <f t="shared" si="0"/>
        <v>17036710</v>
      </c>
      <c r="H71" s="263" t="s">
        <v>24</v>
      </c>
      <c r="I71" s="263" t="s">
        <v>378</v>
      </c>
      <c r="J71" s="258" t="s">
        <v>595</v>
      </c>
      <c r="K71" s="258" t="s">
        <v>197</v>
      </c>
      <c r="L71" s="258" t="s">
        <v>594</v>
      </c>
      <c r="M71" s="258" t="s">
        <v>641</v>
      </c>
      <c r="N71" s="258" t="s">
        <v>596</v>
      </c>
      <c r="P71" s="262"/>
      <c r="Q71" s="258"/>
      <c r="R71" s="258"/>
    </row>
    <row r="72" spans="1:18" s="263" customFormat="1">
      <c r="A72" s="221">
        <v>45329</v>
      </c>
      <c r="B72" s="234" t="s">
        <v>613</v>
      </c>
      <c r="C72" s="234" t="s">
        <v>341</v>
      </c>
      <c r="D72" s="260" t="s">
        <v>313</v>
      </c>
      <c r="E72" s="234"/>
      <c r="F72" s="234">
        <v>54500</v>
      </c>
      <c r="G72" s="261">
        <f t="shared" si="0"/>
        <v>16982210</v>
      </c>
      <c r="H72" s="234" t="s">
        <v>24</v>
      </c>
      <c r="I72" s="234" t="s">
        <v>367</v>
      </c>
      <c r="J72" s="258" t="s">
        <v>595</v>
      </c>
      <c r="K72" s="258" t="s">
        <v>197</v>
      </c>
      <c r="L72" s="258" t="s">
        <v>594</v>
      </c>
      <c r="M72" s="258" t="s">
        <v>642</v>
      </c>
      <c r="N72" s="258" t="s">
        <v>602</v>
      </c>
      <c r="O72" s="234"/>
      <c r="P72" s="262"/>
      <c r="Q72" s="258"/>
      <c r="R72" s="258"/>
    </row>
    <row r="73" spans="1:18" s="263" customFormat="1">
      <c r="A73" s="221">
        <v>45329</v>
      </c>
      <c r="B73" s="258" t="s">
        <v>494</v>
      </c>
      <c r="C73" s="258" t="s">
        <v>74</v>
      </c>
      <c r="D73" s="258"/>
      <c r="E73" s="259">
        <v>217000</v>
      </c>
      <c r="F73" s="260"/>
      <c r="G73" s="261">
        <f t="shared" si="0"/>
        <v>17199210</v>
      </c>
      <c r="H73" s="258" t="s">
        <v>263</v>
      </c>
      <c r="I73" s="234"/>
      <c r="J73" s="258"/>
      <c r="K73" s="258"/>
      <c r="L73" s="258"/>
      <c r="M73" s="258"/>
      <c r="N73" s="258"/>
      <c r="O73" s="258"/>
      <c r="P73" s="262"/>
      <c r="Q73" s="258"/>
      <c r="R73" s="258"/>
    </row>
    <row r="74" spans="1:18" s="263" customFormat="1">
      <c r="A74" s="221">
        <v>45329</v>
      </c>
      <c r="B74" s="258" t="s">
        <v>554</v>
      </c>
      <c r="C74" s="258" t="s">
        <v>74</v>
      </c>
      <c r="D74" s="260"/>
      <c r="E74" s="259">
        <v>241000</v>
      </c>
      <c r="F74" s="260"/>
      <c r="G74" s="261">
        <f t="shared" si="0"/>
        <v>17440210</v>
      </c>
      <c r="H74" s="258" t="s">
        <v>306</v>
      </c>
      <c r="I74" s="234"/>
      <c r="J74" s="258"/>
      <c r="K74" s="258"/>
      <c r="L74" s="258"/>
      <c r="M74" s="258"/>
      <c r="N74" s="258"/>
      <c r="O74" s="258"/>
      <c r="P74" s="262"/>
      <c r="Q74" s="258"/>
      <c r="R74" s="258"/>
    </row>
    <row r="75" spans="1:18" s="263" customFormat="1">
      <c r="A75" s="221">
        <v>45329</v>
      </c>
      <c r="B75" s="258" t="s">
        <v>585</v>
      </c>
      <c r="C75" s="258" t="s">
        <v>74</v>
      </c>
      <c r="D75" s="260"/>
      <c r="E75" s="259">
        <v>219000</v>
      </c>
      <c r="F75" s="260"/>
      <c r="G75" s="261">
        <f t="shared" si="0"/>
        <v>17659210</v>
      </c>
      <c r="H75" s="258" t="s">
        <v>28</v>
      </c>
      <c r="I75" s="234"/>
      <c r="J75" s="258"/>
      <c r="K75" s="258"/>
      <c r="L75" s="258"/>
      <c r="M75" s="258"/>
      <c r="N75" s="258"/>
      <c r="O75" s="258"/>
      <c r="P75" s="262"/>
      <c r="Q75" s="258"/>
      <c r="R75" s="258"/>
    </row>
    <row r="76" spans="1:18" s="263" customFormat="1">
      <c r="A76" s="222">
        <v>45330</v>
      </c>
      <c r="B76" s="263" t="s">
        <v>386</v>
      </c>
      <c r="C76" s="258" t="s">
        <v>74</v>
      </c>
      <c r="E76" s="264">
        <v>100000</v>
      </c>
      <c r="F76" s="264"/>
      <c r="G76" s="261">
        <f t="shared" si="0"/>
        <v>17759210</v>
      </c>
      <c r="H76" s="263" t="s">
        <v>24</v>
      </c>
      <c r="N76" s="266"/>
      <c r="P76" s="262"/>
      <c r="Q76" s="258"/>
      <c r="R76" s="258"/>
    </row>
    <row r="77" spans="1:18" s="263" customFormat="1">
      <c r="A77" s="221">
        <v>45330</v>
      </c>
      <c r="B77" s="258" t="s">
        <v>387</v>
      </c>
      <c r="C77" s="258" t="s">
        <v>172</v>
      </c>
      <c r="D77" s="258" t="s">
        <v>313</v>
      </c>
      <c r="E77" s="259"/>
      <c r="F77" s="260">
        <v>32000</v>
      </c>
      <c r="G77" s="261">
        <f t="shared" si="0"/>
        <v>17727210</v>
      </c>
      <c r="H77" s="258" t="s">
        <v>24</v>
      </c>
      <c r="I77" s="234" t="s">
        <v>367</v>
      </c>
      <c r="J77" s="258" t="s">
        <v>595</v>
      </c>
      <c r="K77" s="258" t="s">
        <v>197</v>
      </c>
      <c r="L77" s="258" t="s">
        <v>594</v>
      </c>
      <c r="M77" s="258" t="s">
        <v>643</v>
      </c>
      <c r="N77" s="258" t="s">
        <v>604</v>
      </c>
      <c r="O77" s="258"/>
      <c r="P77" s="262"/>
      <c r="Q77" s="258"/>
      <c r="R77" s="258"/>
    </row>
    <row r="78" spans="1:18" s="263" customFormat="1">
      <c r="A78" s="221">
        <v>45330</v>
      </c>
      <c r="B78" s="258" t="s">
        <v>46</v>
      </c>
      <c r="C78" s="258" t="s">
        <v>74</v>
      </c>
      <c r="D78" s="258"/>
      <c r="E78" s="259"/>
      <c r="F78" s="260">
        <v>75000</v>
      </c>
      <c r="G78" s="261">
        <f t="shared" ref="G78:G141" si="1">G77+E78-F78</f>
        <v>17652210</v>
      </c>
      <c r="H78" s="258" t="s">
        <v>24</v>
      </c>
      <c r="I78" s="234"/>
      <c r="J78" s="258"/>
      <c r="K78" s="258"/>
      <c r="L78" s="258"/>
      <c r="M78" s="258"/>
      <c r="N78" s="258"/>
      <c r="O78" s="258"/>
      <c r="P78" s="262"/>
      <c r="Q78" s="258"/>
      <c r="R78" s="258"/>
    </row>
    <row r="79" spans="1:18" s="263" customFormat="1">
      <c r="A79" s="221">
        <v>45330</v>
      </c>
      <c r="B79" s="258" t="s">
        <v>292</v>
      </c>
      <c r="C79" s="258" t="s">
        <v>74</v>
      </c>
      <c r="D79" s="260"/>
      <c r="E79" s="258"/>
      <c r="F79" s="234">
        <v>114000</v>
      </c>
      <c r="G79" s="261">
        <f t="shared" si="1"/>
        <v>17538210</v>
      </c>
      <c r="H79" s="234" t="s">
        <v>24</v>
      </c>
      <c r="I79" s="258"/>
      <c r="M79" s="258"/>
      <c r="N79" s="258"/>
      <c r="O79" s="258"/>
      <c r="P79" s="262"/>
      <c r="Q79" s="258"/>
      <c r="R79" s="258"/>
    </row>
    <row r="80" spans="1:18" s="263" customFormat="1">
      <c r="A80" s="221">
        <v>45330</v>
      </c>
      <c r="B80" s="267" t="s">
        <v>377</v>
      </c>
      <c r="C80" s="234" t="s">
        <v>349</v>
      </c>
      <c r="D80" s="234" t="s">
        <v>313</v>
      </c>
      <c r="E80" s="234"/>
      <c r="F80" s="234">
        <v>7290</v>
      </c>
      <c r="G80" s="261">
        <f t="shared" si="1"/>
        <v>17530920</v>
      </c>
      <c r="H80" s="234" t="s">
        <v>24</v>
      </c>
      <c r="I80" s="258" t="s">
        <v>367</v>
      </c>
      <c r="J80" s="258" t="s">
        <v>595</v>
      </c>
      <c r="K80" s="258" t="s">
        <v>197</v>
      </c>
      <c r="L80" s="258" t="s">
        <v>594</v>
      </c>
      <c r="M80" s="258" t="s">
        <v>644</v>
      </c>
      <c r="N80" s="258" t="s">
        <v>596</v>
      </c>
      <c r="O80" s="234"/>
      <c r="P80" s="262"/>
      <c r="Q80" s="258"/>
      <c r="R80" s="258"/>
    </row>
    <row r="81" spans="1:18" s="263" customFormat="1">
      <c r="A81" s="221">
        <v>45330</v>
      </c>
      <c r="B81" s="258" t="s">
        <v>461</v>
      </c>
      <c r="C81" s="258" t="s">
        <v>74</v>
      </c>
      <c r="D81" s="260"/>
      <c r="E81" s="259">
        <v>75000</v>
      </c>
      <c r="F81" s="260"/>
      <c r="G81" s="261">
        <f t="shared" si="1"/>
        <v>17605920</v>
      </c>
      <c r="H81" s="258" t="s">
        <v>46</v>
      </c>
      <c r="I81" s="234"/>
      <c r="J81" s="258"/>
      <c r="K81" s="258"/>
      <c r="L81" s="258"/>
      <c r="M81" s="258"/>
      <c r="N81" s="258"/>
      <c r="O81" s="258"/>
      <c r="P81" s="262"/>
      <c r="Q81" s="258"/>
      <c r="R81" s="258"/>
    </row>
    <row r="82" spans="1:18" s="263" customFormat="1">
      <c r="A82" s="221">
        <v>45330</v>
      </c>
      <c r="B82" s="258" t="s">
        <v>497</v>
      </c>
      <c r="C82" s="258" t="s">
        <v>33</v>
      </c>
      <c r="D82" s="260" t="s">
        <v>4</v>
      </c>
      <c r="E82" s="259"/>
      <c r="F82" s="260">
        <v>5000</v>
      </c>
      <c r="G82" s="261">
        <f t="shared" si="1"/>
        <v>17600920</v>
      </c>
      <c r="H82" s="258" t="s">
        <v>263</v>
      </c>
      <c r="I82" s="234" t="s">
        <v>367</v>
      </c>
      <c r="J82" s="258" t="s">
        <v>595</v>
      </c>
      <c r="K82" s="258" t="s">
        <v>197</v>
      </c>
      <c r="L82" s="258" t="s">
        <v>594</v>
      </c>
      <c r="M82" s="258" t="s">
        <v>645</v>
      </c>
      <c r="N82" s="258" t="s">
        <v>606</v>
      </c>
      <c r="O82" s="258"/>
      <c r="P82" s="262"/>
      <c r="Q82" s="258"/>
      <c r="R82" s="258"/>
    </row>
    <row r="83" spans="1:18" s="263" customFormat="1">
      <c r="A83" s="221">
        <v>45330</v>
      </c>
      <c r="B83" s="258" t="s">
        <v>516</v>
      </c>
      <c r="C83" s="258" t="s">
        <v>74</v>
      </c>
      <c r="D83" s="258"/>
      <c r="E83" s="259">
        <v>114000</v>
      </c>
      <c r="F83" s="260"/>
      <c r="G83" s="261">
        <f t="shared" si="1"/>
        <v>17714920</v>
      </c>
      <c r="H83" s="258" t="s">
        <v>292</v>
      </c>
      <c r="I83" s="234"/>
      <c r="J83" s="258"/>
      <c r="K83" s="258"/>
      <c r="L83" s="258"/>
      <c r="M83" s="258"/>
      <c r="N83" s="258"/>
      <c r="O83" s="258"/>
      <c r="P83" s="262"/>
      <c r="Q83" s="258"/>
      <c r="R83" s="258"/>
    </row>
    <row r="84" spans="1:18" s="263" customFormat="1">
      <c r="A84" s="221">
        <v>45330</v>
      </c>
      <c r="B84" s="258" t="s">
        <v>538</v>
      </c>
      <c r="C84" s="258" t="s">
        <v>74</v>
      </c>
      <c r="D84" s="258"/>
      <c r="E84" s="259"/>
      <c r="F84" s="260">
        <v>100000</v>
      </c>
      <c r="G84" s="261">
        <f t="shared" si="1"/>
        <v>17614920</v>
      </c>
      <c r="H84" s="258" t="s">
        <v>300</v>
      </c>
      <c r="I84" s="234"/>
      <c r="J84" s="258"/>
      <c r="K84" s="258"/>
      <c r="L84" s="258"/>
      <c r="M84" s="258"/>
      <c r="N84" s="258"/>
      <c r="O84" s="258"/>
      <c r="P84" s="262"/>
      <c r="Q84" s="258"/>
      <c r="R84" s="258"/>
    </row>
    <row r="85" spans="1:18" s="263" customFormat="1">
      <c r="A85" s="221">
        <v>45330</v>
      </c>
      <c r="B85" s="234" t="s">
        <v>755</v>
      </c>
      <c r="C85" s="234" t="s">
        <v>465</v>
      </c>
      <c r="D85" s="260" t="s">
        <v>4</v>
      </c>
      <c r="E85" s="234"/>
      <c r="F85" s="234">
        <v>30000</v>
      </c>
      <c r="G85" s="261">
        <f t="shared" si="1"/>
        <v>17584920</v>
      </c>
      <c r="H85" s="234" t="s">
        <v>28</v>
      </c>
      <c r="I85" s="258" t="s">
        <v>522</v>
      </c>
      <c r="J85" s="258" t="s">
        <v>595</v>
      </c>
      <c r="K85" s="258" t="s">
        <v>197</v>
      </c>
      <c r="L85" s="258" t="s">
        <v>594</v>
      </c>
      <c r="M85" s="258" t="s">
        <v>646</v>
      </c>
      <c r="N85" s="258" t="s">
        <v>612</v>
      </c>
      <c r="O85" s="234"/>
      <c r="P85" s="262"/>
      <c r="Q85" s="258"/>
      <c r="R85" s="258"/>
    </row>
    <row r="86" spans="1:18" s="263" customFormat="1">
      <c r="A86" s="221">
        <v>45330</v>
      </c>
      <c r="B86" s="260" t="s">
        <v>586</v>
      </c>
      <c r="C86" s="259" t="s">
        <v>33</v>
      </c>
      <c r="D86" s="260" t="s">
        <v>4</v>
      </c>
      <c r="E86" s="258"/>
      <c r="F86" s="234">
        <v>3000</v>
      </c>
      <c r="G86" s="261">
        <f t="shared" si="1"/>
        <v>17581920</v>
      </c>
      <c r="H86" s="234" t="s">
        <v>28</v>
      </c>
      <c r="I86" s="258" t="s">
        <v>522</v>
      </c>
      <c r="J86" s="258" t="s">
        <v>595</v>
      </c>
      <c r="K86" s="258" t="s">
        <v>197</v>
      </c>
      <c r="L86" s="258" t="s">
        <v>594</v>
      </c>
      <c r="M86" s="258" t="s">
        <v>647</v>
      </c>
      <c r="N86" s="258" t="s">
        <v>606</v>
      </c>
      <c r="O86" s="258"/>
      <c r="P86" s="262"/>
      <c r="Q86" s="258"/>
      <c r="R86" s="258"/>
    </row>
    <row r="87" spans="1:18" s="263" customFormat="1">
      <c r="A87" s="221">
        <v>45331</v>
      </c>
      <c r="B87" s="258" t="s">
        <v>498</v>
      </c>
      <c r="C87" s="258" t="s">
        <v>33</v>
      </c>
      <c r="D87" s="260" t="s">
        <v>4</v>
      </c>
      <c r="E87" s="259"/>
      <c r="F87" s="260">
        <v>3000</v>
      </c>
      <c r="G87" s="261">
        <f t="shared" si="1"/>
        <v>17578920</v>
      </c>
      <c r="H87" s="258" t="s">
        <v>263</v>
      </c>
      <c r="I87" s="234" t="s">
        <v>367</v>
      </c>
      <c r="J87" s="258" t="s">
        <v>595</v>
      </c>
      <c r="K87" s="258" t="s">
        <v>197</v>
      </c>
      <c r="L87" s="258" t="s">
        <v>594</v>
      </c>
      <c r="M87" s="258" t="s">
        <v>648</v>
      </c>
      <c r="N87" s="258" t="s">
        <v>606</v>
      </c>
      <c r="O87" s="258"/>
      <c r="P87" s="262"/>
      <c r="Q87" s="258"/>
      <c r="R87" s="258"/>
    </row>
    <row r="88" spans="1:18" s="263" customFormat="1">
      <c r="A88" s="221">
        <v>45331</v>
      </c>
      <c r="B88" s="258" t="s">
        <v>499</v>
      </c>
      <c r="C88" s="258" t="s">
        <v>353</v>
      </c>
      <c r="D88" s="260" t="s">
        <v>4</v>
      </c>
      <c r="E88" s="259"/>
      <c r="F88" s="260">
        <v>45000</v>
      </c>
      <c r="G88" s="261">
        <f t="shared" si="1"/>
        <v>17533920</v>
      </c>
      <c r="H88" s="258" t="s">
        <v>263</v>
      </c>
      <c r="I88" s="234" t="s">
        <v>367</v>
      </c>
      <c r="J88" s="258" t="s">
        <v>595</v>
      </c>
      <c r="K88" s="258" t="s">
        <v>197</v>
      </c>
      <c r="L88" s="258" t="s">
        <v>594</v>
      </c>
      <c r="M88" s="258" t="s">
        <v>649</v>
      </c>
      <c r="N88" s="258" t="s">
        <v>612</v>
      </c>
      <c r="O88" s="258"/>
      <c r="P88" s="262"/>
      <c r="Q88" s="258"/>
      <c r="R88" s="258"/>
    </row>
    <row r="89" spans="1:18" s="263" customFormat="1">
      <c r="A89" s="221">
        <v>45331</v>
      </c>
      <c r="B89" s="258" t="s">
        <v>518</v>
      </c>
      <c r="C89" s="263" t="s">
        <v>489</v>
      </c>
      <c r="D89" s="258" t="s">
        <v>152</v>
      </c>
      <c r="E89" s="259"/>
      <c r="F89" s="260">
        <v>128000</v>
      </c>
      <c r="G89" s="261">
        <f t="shared" si="1"/>
        <v>17405920</v>
      </c>
      <c r="H89" s="258" t="s">
        <v>292</v>
      </c>
      <c r="I89" s="234" t="s">
        <v>472</v>
      </c>
      <c r="J89" s="263" t="s">
        <v>355</v>
      </c>
      <c r="K89" s="263" t="s">
        <v>196</v>
      </c>
      <c r="L89" s="263" t="s">
        <v>594</v>
      </c>
      <c r="M89" s="258"/>
      <c r="N89" s="258"/>
      <c r="O89" s="258"/>
      <c r="P89" s="262"/>
      <c r="Q89" s="258"/>
      <c r="R89" s="258"/>
    </row>
    <row r="90" spans="1:18" s="263" customFormat="1">
      <c r="A90" s="221">
        <v>45331</v>
      </c>
      <c r="B90" s="258" t="s">
        <v>557</v>
      </c>
      <c r="C90" s="258" t="s">
        <v>465</v>
      </c>
      <c r="D90" s="260" t="s">
        <v>4</v>
      </c>
      <c r="E90" s="259"/>
      <c r="F90" s="260">
        <v>45000</v>
      </c>
      <c r="G90" s="261">
        <f t="shared" si="1"/>
        <v>17360920</v>
      </c>
      <c r="H90" s="258" t="s">
        <v>306</v>
      </c>
      <c r="I90" s="234" t="s">
        <v>367</v>
      </c>
      <c r="J90" s="258" t="s">
        <v>595</v>
      </c>
      <c r="K90" s="258" t="s">
        <v>197</v>
      </c>
      <c r="L90" s="258" t="s">
        <v>594</v>
      </c>
      <c r="M90" s="258" t="s">
        <v>650</v>
      </c>
      <c r="N90" s="258" t="s">
        <v>612</v>
      </c>
      <c r="O90" s="258"/>
      <c r="P90" s="262"/>
      <c r="Q90" s="258"/>
      <c r="R90" s="258"/>
    </row>
    <row r="91" spans="1:18" s="263" customFormat="1">
      <c r="A91" s="221">
        <v>45331</v>
      </c>
      <c r="B91" s="258" t="s">
        <v>558</v>
      </c>
      <c r="C91" s="259" t="s">
        <v>33</v>
      </c>
      <c r="D91" s="260" t="s">
        <v>4</v>
      </c>
      <c r="E91" s="258"/>
      <c r="F91" s="234">
        <v>4000</v>
      </c>
      <c r="G91" s="261">
        <f t="shared" si="1"/>
        <v>17356920</v>
      </c>
      <c r="H91" s="234" t="s">
        <v>306</v>
      </c>
      <c r="I91" s="258" t="s">
        <v>367</v>
      </c>
      <c r="J91" s="258" t="s">
        <v>595</v>
      </c>
      <c r="K91" s="258" t="s">
        <v>197</v>
      </c>
      <c r="L91" s="258" t="s">
        <v>594</v>
      </c>
      <c r="M91" s="258" t="s">
        <v>651</v>
      </c>
      <c r="N91" s="258" t="s">
        <v>606</v>
      </c>
      <c r="O91" s="258"/>
      <c r="P91" s="262"/>
      <c r="Q91" s="258"/>
      <c r="R91" s="258"/>
    </row>
    <row r="92" spans="1:18" s="263" customFormat="1">
      <c r="A92" s="221">
        <v>45332</v>
      </c>
      <c r="B92" s="258" t="s">
        <v>617</v>
      </c>
      <c r="C92" s="258" t="s">
        <v>33</v>
      </c>
      <c r="D92" s="260" t="s">
        <v>2</v>
      </c>
      <c r="E92" s="259"/>
      <c r="F92" s="260">
        <v>8000</v>
      </c>
      <c r="G92" s="261">
        <f t="shared" si="1"/>
        <v>17348920</v>
      </c>
      <c r="H92" s="258" t="s">
        <v>46</v>
      </c>
      <c r="I92" s="234" t="s">
        <v>378</v>
      </c>
      <c r="J92" s="258" t="s">
        <v>595</v>
      </c>
      <c r="K92" s="258" t="s">
        <v>197</v>
      </c>
      <c r="L92" s="258" t="s">
        <v>594</v>
      </c>
      <c r="M92" s="258" t="s">
        <v>652</v>
      </c>
      <c r="N92" s="258" t="s">
        <v>606</v>
      </c>
      <c r="O92" s="258"/>
      <c r="P92" s="262"/>
      <c r="Q92" s="258"/>
      <c r="R92" s="258"/>
    </row>
    <row r="93" spans="1:18" s="263" customFormat="1">
      <c r="A93" s="221">
        <v>45332</v>
      </c>
      <c r="B93" s="258" t="s">
        <v>519</v>
      </c>
      <c r="C93" s="259" t="s">
        <v>307</v>
      </c>
      <c r="D93" s="260" t="s">
        <v>152</v>
      </c>
      <c r="F93" s="234">
        <v>8000</v>
      </c>
      <c r="G93" s="261">
        <f t="shared" si="1"/>
        <v>17340920</v>
      </c>
      <c r="H93" s="234" t="s">
        <v>292</v>
      </c>
      <c r="I93" s="258" t="s">
        <v>367</v>
      </c>
      <c r="J93" s="258" t="s">
        <v>595</v>
      </c>
      <c r="K93" s="258" t="s">
        <v>197</v>
      </c>
      <c r="L93" s="258" t="s">
        <v>594</v>
      </c>
      <c r="M93" s="258" t="s">
        <v>653</v>
      </c>
      <c r="N93" s="258" t="s">
        <v>606</v>
      </c>
      <c r="O93" s="258"/>
      <c r="P93" s="262"/>
      <c r="Q93" s="258"/>
      <c r="R93" s="258"/>
    </row>
    <row r="94" spans="1:18" s="263" customFormat="1">
      <c r="A94" s="221">
        <v>45332</v>
      </c>
      <c r="B94" s="258" t="s">
        <v>467</v>
      </c>
      <c r="C94" s="258" t="s">
        <v>353</v>
      </c>
      <c r="D94" s="258" t="s">
        <v>2</v>
      </c>
      <c r="E94" s="259"/>
      <c r="F94" s="260">
        <v>240000</v>
      </c>
      <c r="G94" s="261">
        <f t="shared" si="1"/>
        <v>17100920</v>
      </c>
      <c r="H94" s="258" t="s">
        <v>46</v>
      </c>
      <c r="I94" s="258" t="s">
        <v>378</v>
      </c>
      <c r="J94" s="258" t="s">
        <v>355</v>
      </c>
      <c r="K94" s="258" t="s">
        <v>197</v>
      </c>
      <c r="L94" s="258" t="s">
        <v>594</v>
      </c>
      <c r="M94" s="258" t="s">
        <v>654</v>
      </c>
      <c r="N94" s="258" t="s">
        <v>612</v>
      </c>
      <c r="O94" s="258"/>
      <c r="P94" s="262"/>
      <c r="Q94" s="258"/>
      <c r="R94" s="258"/>
    </row>
    <row r="95" spans="1:18" s="263" customFormat="1">
      <c r="A95" s="221">
        <v>45332</v>
      </c>
      <c r="B95" s="258" t="s">
        <v>520</v>
      </c>
      <c r="C95" s="258" t="s">
        <v>465</v>
      </c>
      <c r="D95" s="258" t="s">
        <v>152</v>
      </c>
      <c r="E95" s="259"/>
      <c r="F95" s="260">
        <v>210000</v>
      </c>
      <c r="G95" s="261">
        <f t="shared" si="1"/>
        <v>16890920</v>
      </c>
      <c r="H95" s="258" t="s">
        <v>292</v>
      </c>
      <c r="I95" s="234" t="s">
        <v>367</v>
      </c>
      <c r="J95" s="258" t="s">
        <v>355</v>
      </c>
      <c r="K95" s="258" t="s">
        <v>197</v>
      </c>
      <c r="L95" s="258" t="s">
        <v>594</v>
      </c>
      <c r="M95" s="258" t="s">
        <v>655</v>
      </c>
      <c r="N95" s="258" t="s">
        <v>612</v>
      </c>
      <c r="O95" s="258"/>
      <c r="P95" s="262"/>
      <c r="Q95" s="258"/>
      <c r="R95" s="258"/>
    </row>
    <row r="96" spans="1:18" s="263" customFormat="1">
      <c r="A96" s="221">
        <v>45334</v>
      </c>
      <c r="B96" s="258" t="s">
        <v>388</v>
      </c>
      <c r="C96" s="258" t="s">
        <v>74</v>
      </c>
      <c r="D96" s="260"/>
      <c r="E96" s="258">
        <v>2000000</v>
      </c>
      <c r="F96" s="234"/>
      <c r="G96" s="261">
        <f t="shared" si="1"/>
        <v>18890920</v>
      </c>
      <c r="H96" s="234" t="s">
        <v>24</v>
      </c>
      <c r="I96" s="258"/>
      <c r="M96" s="258"/>
      <c r="N96" s="258"/>
      <c r="O96" s="258"/>
      <c r="P96" s="262"/>
      <c r="Q96" s="258"/>
      <c r="R96" s="258"/>
    </row>
    <row r="97" spans="1:18" s="263" customFormat="1">
      <c r="A97" s="221">
        <v>45334</v>
      </c>
      <c r="B97" s="258" t="s">
        <v>389</v>
      </c>
      <c r="C97" s="258" t="s">
        <v>74</v>
      </c>
      <c r="D97" s="260"/>
      <c r="E97" s="258"/>
      <c r="F97" s="234">
        <v>100000</v>
      </c>
      <c r="G97" s="261">
        <f t="shared" si="1"/>
        <v>18790920</v>
      </c>
      <c r="H97" s="234" t="s">
        <v>24</v>
      </c>
      <c r="I97" s="258"/>
      <c r="M97" s="258"/>
      <c r="N97" s="258"/>
      <c r="O97" s="258"/>
      <c r="P97" s="262"/>
      <c r="Q97" s="258"/>
      <c r="R97" s="258"/>
    </row>
    <row r="98" spans="1:18" s="263" customFormat="1">
      <c r="A98" s="221">
        <v>45334</v>
      </c>
      <c r="B98" s="258" t="s">
        <v>390</v>
      </c>
      <c r="C98" s="259" t="s">
        <v>340</v>
      </c>
      <c r="D98" s="260" t="s">
        <v>153</v>
      </c>
      <c r="E98" s="258"/>
      <c r="F98" s="234">
        <v>36000</v>
      </c>
      <c r="G98" s="261">
        <f t="shared" si="1"/>
        <v>18754920</v>
      </c>
      <c r="H98" s="234" t="s">
        <v>24</v>
      </c>
      <c r="I98" s="258" t="s">
        <v>381</v>
      </c>
      <c r="J98" s="263" t="s">
        <v>355</v>
      </c>
      <c r="K98" s="263" t="s">
        <v>196</v>
      </c>
      <c r="L98" s="263" t="s">
        <v>594</v>
      </c>
      <c r="M98" s="258"/>
      <c r="N98" s="258"/>
      <c r="O98" s="258"/>
      <c r="P98" s="262"/>
      <c r="Q98" s="258"/>
      <c r="R98" s="258"/>
    </row>
    <row r="99" spans="1:18" s="263" customFormat="1">
      <c r="A99" s="221">
        <v>45334</v>
      </c>
      <c r="B99" s="258" t="s">
        <v>391</v>
      </c>
      <c r="C99" s="259" t="s">
        <v>340</v>
      </c>
      <c r="D99" s="260" t="s">
        <v>152</v>
      </c>
      <c r="E99" s="258"/>
      <c r="F99" s="234">
        <v>65000</v>
      </c>
      <c r="G99" s="261">
        <f t="shared" si="1"/>
        <v>18689920</v>
      </c>
      <c r="H99" s="234" t="s">
        <v>24</v>
      </c>
      <c r="I99" s="258" t="s">
        <v>381</v>
      </c>
      <c r="J99" s="263" t="s">
        <v>355</v>
      </c>
      <c r="K99" s="263" t="s">
        <v>196</v>
      </c>
      <c r="L99" s="263" t="s">
        <v>594</v>
      </c>
      <c r="M99" s="258"/>
      <c r="N99" s="258"/>
      <c r="O99" s="258"/>
      <c r="P99" s="262"/>
      <c r="Q99" s="258"/>
      <c r="R99" s="258"/>
    </row>
    <row r="100" spans="1:18" s="263" customFormat="1">
      <c r="A100" s="221">
        <v>45334</v>
      </c>
      <c r="B100" s="260" t="s">
        <v>392</v>
      </c>
      <c r="C100" s="259" t="s">
        <v>340</v>
      </c>
      <c r="D100" s="260" t="s">
        <v>152</v>
      </c>
      <c r="E100" s="258"/>
      <c r="F100" s="234">
        <v>20000</v>
      </c>
      <c r="G100" s="261">
        <f t="shared" si="1"/>
        <v>18669920</v>
      </c>
      <c r="H100" s="234" t="s">
        <v>24</v>
      </c>
      <c r="I100" s="258" t="s">
        <v>381</v>
      </c>
      <c r="J100" s="263" t="s">
        <v>355</v>
      </c>
      <c r="K100" s="263" t="s">
        <v>196</v>
      </c>
      <c r="L100" s="263" t="s">
        <v>594</v>
      </c>
      <c r="M100" s="258"/>
      <c r="N100" s="258"/>
      <c r="O100" s="258"/>
      <c r="P100" s="262"/>
      <c r="Q100" s="258"/>
      <c r="R100" s="258"/>
    </row>
    <row r="101" spans="1:18" s="263" customFormat="1">
      <c r="A101" s="221">
        <v>45334</v>
      </c>
      <c r="B101" s="258" t="s">
        <v>393</v>
      </c>
      <c r="C101" s="258" t="s">
        <v>340</v>
      </c>
      <c r="D101" s="258" t="s">
        <v>152</v>
      </c>
      <c r="E101" s="259"/>
      <c r="F101" s="259">
        <v>100000</v>
      </c>
      <c r="G101" s="261">
        <f t="shared" si="1"/>
        <v>18569920</v>
      </c>
      <c r="H101" s="258" t="s">
        <v>24</v>
      </c>
      <c r="I101" s="234" t="s">
        <v>381</v>
      </c>
      <c r="J101" s="263" t="s">
        <v>355</v>
      </c>
      <c r="K101" s="263" t="s">
        <v>196</v>
      </c>
      <c r="L101" s="263" t="s">
        <v>594</v>
      </c>
      <c r="M101" s="258"/>
      <c r="N101" s="258"/>
      <c r="O101" s="258"/>
      <c r="P101" s="262"/>
      <c r="Q101" s="258"/>
      <c r="R101" s="258"/>
    </row>
    <row r="102" spans="1:18" s="263" customFormat="1">
      <c r="A102" s="221">
        <v>45334</v>
      </c>
      <c r="B102" s="258" t="s">
        <v>394</v>
      </c>
      <c r="C102" s="258" t="s">
        <v>340</v>
      </c>
      <c r="D102" s="258" t="s">
        <v>152</v>
      </c>
      <c r="E102" s="259"/>
      <c r="F102" s="260">
        <v>50000</v>
      </c>
      <c r="G102" s="261">
        <f t="shared" si="1"/>
        <v>18519920</v>
      </c>
      <c r="H102" s="258" t="s">
        <v>24</v>
      </c>
      <c r="I102" s="234" t="s">
        <v>381</v>
      </c>
      <c r="J102" s="263" t="s">
        <v>355</v>
      </c>
      <c r="K102" s="263" t="s">
        <v>196</v>
      </c>
      <c r="L102" s="263" t="s">
        <v>594</v>
      </c>
      <c r="M102" s="258"/>
      <c r="N102" s="258"/>
      <c r="O102" s="258"/>
      <c r="P102" s="262"/>
      <c r="Q102" s="258"/>
      <c r="R102" s="258"/>
    </row>
    <row r="103" spans="1:18" s="263" customFormat="1">
      <c r="A103" s="221">
        <v>45334</v>
      </c>
      <c r="B103" s="258" t="s">
        <v>435</v>
      </c>
      <c r="C103" s="259" t="s">
        <v>352</v>
      </c>
      <c r="D103" s="260"/>
      <c r="E103" s="258">
        <v>17530655</v>
      </c>
      <c r="F103" s="234"/>
      <c r="G103" s="261">
        <f t="shared" si="1"/>
        <v>36050575</v>
      </c>
      <c r="H103" s="234" t="s">
        <v>23</v>
      </c>
      <c r="I103" s="258" t="s">
        <v>434</v>
      </c>
      <c r="J103" s="258" t="s">
        <v>355</v>
      </c>
      <c r="K103" s="258"/>
      <c r="M103" s="258"/>
      <c r="N103" s="258"/>
      <c r="O103" s="258"/>
      <c r="P103" s="262"/>
      <c r="Q103" s="258"/>
      <c r="R103" s="258"/>
    </row>
    <row r="104" spans="1:18" s="263" customFormat="1">
      <c r="A104" s="221">
        <v>45334</v>
      </c>
      <c r="B104" s="258" t="s">
        <v>436</v>
      </c>
      <c r="C104" s="259" t="s">
        <v>437</v>
      </c>
      <c r="D104" s="260" t="s">
        <v>313</v>
      </c>
      <c r="E104" s="258"/>
      <c r="F104" s="234">
        <v>200000</v>
      </c>
      <c r="G104" s="261">
        <f t="shared" si="1"/>
        <v>35850575</v>
      </c>
      <c r="H104" s="234" t="s">
        <v>23</v>
      </c>
      <c r="I104" s="258">
        <v>3654599</v>
      </c>
      <c r="J104" s="263" t="s">
        <v>355</v>
      </c>
      <c r="K104" s="263" t="s">
        <v>196</v>
      </c>
      <c r="L104" s="263" t="s">
        <v>594</v>
      </c>
      <c r="M104" s="258"/>
      <c r="N104" s="258"/>
      <c r="O104" s="258"/>
      <c r="P104" s="262"/>
      <c r="Q104" s="258"/>
      <c r="R104" s="258"/>
    </row>
    <row r="105" spans="1:18" s="263" customFormat="1">
      <c r="A105" s="221">
        <v>45334</v>
      </c>
      <c r="B105" s="260" t="s">
        <v>438</v>
      </c>
      <c r="C105" s="234" t="s">
        <v>437</v>
      </c>
      <c r="D105" s="234" t="s">
        <v>313</v>
      </c>
      <c r="E105" s="234"/>
      <c r="F105" s="234">
        <v>200000</v>
      </c>
      <c r="G105" s="261">
        <f t="shared" si="1"/>
        <v>35650575</v>
      </c>
      <c r="H105" s="234" t="s">
        <v>23</v>
      </c>
      <c r="I105" s="258">
        <v>3654610</v>
      </c>
      <c r="J105" s="263" t="s">
        <v>355</v>
      </c>
      <c r="K105" s="263" t="s">
        <v>196</v>
      </c>
      <c r="L105" s="263" t="s">
        <v>594</v>
      </c>
      <c r="M105" s="258"/>
      <c r="N105" s="258"/>
      <c r="O105" s="234"/>
      <c r="P105" s="262"/>
      <c r="Q105" s="258"/>
      <c r="R105" s="258"/>
    </row>
    <row r="106" spans="1:18" s="263" customFormat="1">
      <c r="A106" s="221">
        <v>45334</v>
      </c>
      <c r="B106" s="260" t="s">
        <v>439</v>
      </c>
      <c r="C106" s="234" t="s">
        <v>437</v>
      </c>
      <c r="D106" s="234" t="s">
        <v>313</v>
      </c>
      <c r="E106" s="234"/>
      <c r="F106" s="234">
        <v>300000</v>
      </c>
      <c r="G106" s="261">
        <f t="shared" si="1"/>
        <v>35350575</v>
      </c>
      <c r="H106" s="234" t="s">
        <v>23</v>
      </c>
      <c r="I106" s="258">
        <v>3654609</v>
      </c>
      <c r="J106" s="263" t="s">
        <v>355</v>
      </c>
      <c r="K106" s="263" t="s">
        <v>196</v>
      </c>
      <c r="L106" s="263" t="s">
        <v>594</v>
      </c>
      <c r="M106" s="234"/>
      <c r="N106" s="234"/>
      <c r="O106" s="234"/>
      <c r="P106" s="262"/>
      <c r="Q106" s="258"/>
      <c r="R106" s="258"/>
    </row>
    <row r="107" spans="1:18" s="263" customFormat="1">
      <c r="A107" s="221">
        <v>45334</v>
      </c>
      <c r="B107" s="260" t="s">
        <v>446</v>
      </c>
      <c r="C107" s="234" t="s">
        <v>437</v>
      </c>
      <c r="D107" s="234" t="s">
        <v>313</v>
      </c>
      <c r="E107" s="234"/>
      <c r="F107" s="234">
        <v>300000</v>
      </c>
      <c r="G107" s="261">
        <f t="shared" si="1"/>
        <v>35050575</v>
      </c>
      <c r="H107" s="234" t="s">
        <v>23</v>
      </c>
      <c r="I107" s="258">
        <v>3654608</v>
      </c>
      <c r="J107" s="263" t="s">
        <v>355</v>
      </c>
      <c r="K107" s="263" t="s">
        <v>196</v>
      </c>
      <c r="L107" s="263" t="s">
        <v>594</v>
      </c>
      <c r="M107" s="258"/>
      <c r="N107" s="258"/>
      <c r="O107" s="234"/>
      <c r="P107" s="262"/>
      <c r="Q107" s="258"/>
      <c r="R107" s="258"/>
    </row>
    <row r="108" spans="1:18" s="263" customFormat="1">
      <c r="A108" s="221">
        <v>45334</v>
      </c>
      <c r="B108" s="260" t="s">
        <v>440</v>
      </c>
      <c r="C108" s="263" t="s">
        <v>437</v>
      </c>
      <c r="D108" s="234" t="s">
        <v>313</v>
      </c>
      <c r="E108" s="258"/>
      <c r="F108" s="234">
        <v>300000</v>
      </c>
      <c r="G108" s="261">
        <f t="shared" si="1"/>
        <v>34750575</v>
      </c>
      <c r="H108" s="234" t="s">
        <v>23</v>
      </c>
      <c r="I108" s="258">
        <v>3654607</v>
      </c>
      <c r="J108" s="263" t="s">
        <v>355</v>
      </c>
      <c r="K108" s="263" t="s">
        <v>196</v>
      </c>
      <c r="L108" s="263" t="s">
        <v>594</v>
      </c>
      <c r="M108" s="258"/>
      <c r="N108" s="258"/>
      <c r="O108" s="258"/>
      <c r="P108" s="262"/>
      <c r="Q108" s="258"/>
      <c r="R108" s="258"/>
    </row>
    <row r="109" spans="1:18" s="263" customFormat="1">
      <c r="A109" s="221">
        <v>45334</v>
      </c>
      <c r="B109" s="260" t="s">
        <v>448</v>
      </c>
      <c r="C109" s="258" t="s">
        <v>74</v>
      </c>
      <c r="D109" s="260"/>
      <c r="F109" s="273">
        <v>2000000</v>
      </c>
      <c r="G109" s="261">
        <f t="shared" si="1"/>
        <v>32750575</v>
      </c>
      <c r="H109" s="258" t="s">
        <v>146</v>
      </c>
      <c r="I109" s="258">
        <v>3667442</v>
      </c>
      <c r="J109" s="258"/>
      <c r="L109" s="258"/>
      <c r="M109" s="258"/>
      <c r="N109" s="258"/>
      <c r="O109" s="258"/>
      <c r="P109" s="262"/>
      <c r="Q109" s="258"/>
      <c r="R109" s="258"/>
    </row>
    <row r="110" spans="1:18" s="263" customFormat="1">
      <c r="A110" s="221">
        <v>45334</v>
      </c>
      <c r="B110" s="258" t="s">
        <v>449</v>
      </c>
      <c r="C110" s="259" t="s">
        <v>437</v>
      </c>
      <c r="D110" s="260" t="s">
        <v>152</v>
      </c>
      <c r="F110" s="273">
        <v>300000</v>
      </c>
      <c r="G110" s="261">
        <f t="shared" si="1"/>
        <v>32450575</v>
      </c>
      <c r="H110" s="258" t="s">
        <v>146</v>
      </c>
      <c r="I110" s="258">
        <v>3667447</v>
      </c>
      <c r="J110" s="263" t="s">
        <v>355</v>
      </c>
      <c r="K110" s="263" t="s">
        <v>196</v>
      </c>
      <c r="L110" s="263" t="s">
        <v>594</v>
      </c>
      <c r="M110" s="258"/>
      <c r="N110" s="258"/>
      <c r="O110" s="258"/>
      <c r="P110" s="262"/>
      <c r="Q110" s="258"/>
      <c r="R110" s="258"/>
    </row>
    <row r="111" spans="1:18" s="263" customFormat="1">
      <c r="A111" s="221">
        <v>45334</v>
      </c>
      <c r="B111" s="263" t="s">
        <v>500</v>
      </c>
      <c r="C111" s="234" t="s">
        <v>353</v>
      </c>
      <c r="D111" s="260" t="s">
        <v>4</v>
      </c>
      <c r="F111" s="263">
        <v>45000</v>
      </c>
      <c r="G111" s="261">
        <f t="shared" si="1"/>
        <v>32405575</v>
      </c>
      <c r="H111" s="234" t="s">
        <v>263</v>
      </c>
      <c r="I111" s="263" t="s">
        <v>367</v>
      </c>
      <c r="J111" s="258" t="s">
        <v>595</v>
      </c>
      <c r="K111" s="258" t="s">
        <v>197</v>
      </c>
      <c r="L111" s="258" t="s">
        <v>594</v>
      </c>
      <c r="M111" s="258" t="s">
        <v>656</v>
      </c>
      <c r="N111" s="258" t="s">
        <v>612</v>
      </c>
      <c r="P111" s="262"/>
      <c r="Q111" s="258"/>
      <c r="R111" s="258"/>
    </row>
    <row r="112" spans="1:18" s="263" customFormat="1">
      <c r="A112" s="221">
        <v>45334</v>
      </c>
      <c r="B112" s="263" t="s">
        <v>501</v>
      </c>
      <c r="C112" s="234" t="s">
        <v>33</v>
      </c>
      <c r="D112" s="260" t="s">
        <v>4</v>
      </c>
      <c r="F112" s="263">
        <v>7000</v>
      </c>
      <c r="G112" s="261">
        <f t="shared" si="1"/>
        <v>32398575</v>
      </c>
      <c r="H112" s="234" t="s">
        <v>263</v>
      </c>
      <c r="I112" s="263" t="s">
        <v>367</v>
      </c>
      <c r="J112" s="258" t="s">
        <v>595</v>
      </c>
      <c r="K112" s="258" t="s">
        <v>197</v>
      </c>
      <c r="L112" s="258" t="s">
        <v>594</v>
      </c>
      <c r="M112" s="258" t="s">
        <v>657</v>
      </c>
      <c r="N112" s="258" t="s">
        <v>606</v>
      </c>
      <c r="P112" s="262"/>
      <c r="Q112" s="258"/>
      <c r="R112" s="258"/>
    </row>
    <row r="113" spans="1:18" s="263" customFormat="1">
      <c r="A113" s="221">
        <v>45334</v>
      </c>
      <c r="B113" s="258" t="s">
        <v>539</v>
      </c>
      <c r="C113" s="258" t="s">
        <v>74</v>
      </c>
      <c r="D113" s="258"/>
      <c r="E113" s="259">
        <v>100000</v>
      </c>
      <c r="F113" s="260"/>
      <c r="G113" s="261">
        <f t="shared" si="1"/>
        <v>32498575</v>
      </c>
      <c r="H113" s="258" t="s">
        <v>300</v>
      </c>
      <c r="I113" s="234"/>
      <c r="J113" s="258"/>
      <c r="K113" s="258"/>
      <c r="L113" s="258"/>
      <c r="M113" s="258"/>
      <c r="N113" s="258"/>
      <c r="O113" s="258"/>
      <c r="P113" s="262"/>
      <c r="Q113" s="258"/>
      <c r="R113" s="258"/>
    </row>
    <row r="114" spans="1:18" s="263" customFormat="1">
      <c r="A114" s="221">
        <v>45334</v>
      </c>
      <c r="B114" s="260" t="s">
        <v>754</v>
      </c>
      <c r="C114" s="234" t="s">
        <v>465</v>
      </c>
      <c r="D114" s="260" t="s">
        <v>4</v>
      </c>
      <c r="E114" s="234"/>
      <c r="F114" s="234">
        <v>60000</v>
      </c>
      <c r="G114" s="261">
        <f t="shared" si="1"/>
        <v>32438575</v>
      </c>
      <c r="H114" s="234" t="s">
        <v>28</v>
      </c>
      <c r="I114" s="258" t="s">
        <v>522</v>
      </c>
      <c r="J114" s="258" t="s">
        <v>355</v>
      </c>
      <c r="K114" s="258" t="s">
        <v>197</v>
      </c>
      <c r="L114" s="258" t="s">
        <v>594</v>
      </c>
      <c r="M114" s="258" t="s">
        <v>658</v>
      </c>
      <c r="N114" s="258" t="s">
        <v>612</v>
      </c>
      <c r="O114" s="234"/>
      <c r="P114" s="262"/>
      <c r="Q114" s="258"/>
      <c r="R114" s="258"/>
    </row>
    <row r="115" spans="1:18" s="263" customFormat="1">
      <c r="A115" s="221">
        <v>45334</v>
      </c>
      <c r="B115" s="260" t="s">
        <v>587</v>
      </c>
      <c r="C115" s="234" t="s">
        <v>33</v>
      </c>
      <c r="D115" s="260" t="s">
        <v>4</v>
      </c>
      <c r="E115" s="234"/>
      <c r="F115" s="234">
        <v>3000</v>
      </c>
      <c r="G115" s="261">
        <f t="shared" si="1"/>
        <v>32435575</v>
      </c>
      <c r="H115" s="234" t="s">
        <v>28</v>
      </c>
      <c r="I115" s="258" t="s">
        <v>522</v>
      </c>
      <c r="J115" s="258" t="s">
        <v>595</v>
      </c>
      <c r="K115" s="258" t="s">
        <v>197</v>
      </c>
      <c r="L115" s="258" t="s">
        <v>594</v>
      </c>
      <c r="M115" s="258" t="s">
        <v>659</v>
      </c>
      <c r="N115" s="258" t="s">
        <v>606</v>
      </c>
      <c r="O115" s="234"/>
      <c r="P115" s="262"/>
      <c r="Q115" s="258"/>
      <c r="R115" s="258"/>
    </row>
    <row r="116" spans="1:18" s="263" customFormat="1">
      <c r="A116" s="221">
        <v>45335</v>
      </c>
      <c r="B116" s="258" t="s">
        <v>395</v>
      </c>
      <c r="C116" s="258" t="s">
        <v>74</v>
      </c>
      <c r="D116" s="258"/>
      <c r="E116" s="259"/>
      <c r="F116" s="260">
        <v>40000</v>
      </c>
      <c r="G116" s="261">
        <f t="shared" si="1"/>
        <v>32395575</v>
      </c>
      <c r="H116" s="258" t="s">
        <v>24</v>
      </c>
      <c r="I116" s="234"/>
      <c r="J116" s="258"/>
      <c r="K116" s="258"/>
      <c r="L116" s="258"/>
      <c r="M116" s="258"/>
      <c r="N116" s="258"/>
      <c r="O116" s="258"/>
      <c r="P116" s="262"/>
      <c r="Q116" s="258"/>
      <c r="R116" s="258"/>
    </row>
    <row r="117" spans="1:18" s="263" customFormat="1">
      <c r="A117" s="221">
        <v>45335</v>
      </c>
      <c r="B117" s="258" t="s">
        <v>396</v>
      </c>
      <c r="C117" s="258" t="s">
        <v>74</v>
      </c>
      <c r="D117" s="258"/>
      <c r="E117" s="259"/>
      <c r="F117" s="260">
        <v>40000</v>
      </c>
      <c r="G117" s="261">
        <f t="shared" si="1"/>
        <v>32355575</v>
      </c>
      <c r="H117" s="258" t="s">
        <v>24</v>
      </c>
      <c r="I117" s="258"/>
      <c r="J117" s="258"/>
      <c r="K117" s="258"/>
      <c r="L117" s="258"/>
      <c r="M117" s="258"/>
      <c r="N117" s="258"/>
      <c r="O117" s="258"/>
      <c r="P117" s="262"/>
      <c r="Q117" s="258"/>
      <c r="R117" s="258"/>
    </row>
    <row r="118" spans="1:18" s="263" customFormat="1">
      <c r="A118" s="221">
        <v>45335</v>
      </c>
      <c r="B118" s="258" t="s">
        <v>397</v>
      </c>
      <c r="C118" s="258" t="s">
        <v>74</v>
      </c>
      <c r="D118" s="258"/>
      <c r="E118" s="259"/>
      <c r="F118" s="260">
        <v>50000</v>
      </c>
      <c r="G118" s="261">
        <f t="shared" si="1"/>
        <v>32305575</v>
      </c>
      <c r="H118" s="258" t="s">
        <v>24</v>
      </c>
      <c r="I118" s="234"/>
      <c r="J118" s="258"/>
      <c r="K118" s="258"/>
      <c r="L118" s="258"/>
      <c r="M118" s="258"/>
      <c r="N118" s="258"/>
      <c r="O118" s="258"/>
      <c r="P118" s="262"/>
      <c r="Q118" s="258"/>
      <c r="R118" s="258"/>
    </row>
    <row r="119" spans="1:18" s="263" customFormat="1">
      <c r="A119" s="221">
        <v>45335</v>
      </c>
      <c r="B119" s="258" t="s">
        <v>516</v>
      </c>
      <c r="C119" s="258" t="s">
        <v>74</v>
      </c>
      <c r="D119" s="258"/>
      <c r="E119" s="259">
        <v>50000</v>
      </c>
      <c r="F119" s="260"/>
      <c r="G119" s="261">
        <f t="shared" si="1"/>
        <v>32355575</v>
      </c>
      <c r="H119" s="258" t="s">
        <v>292</v>
      </c>
      <c r="I119" s="234"/>
      <c r="J119" s="258"/>
      <c r="K119" s="258"/>
      <c r="L119" s="258"/>
      <c r="M119" s="258"/>
      <c r="N119" s="258"/>
      <c r="O119" s="258"/>
      <c r="P119" s="262"/>
      <c r="Q119" s="258"/>
      <c r="R119" s="258"/>
    </row>
    <row r="120" spans="1:18" s="263" customFormat="1">
      <c r="A120" s="221">
        <v>45335</v>
      </c>
      <c r="B120" s="258" t="s">
        <v>571</v>
      </c>
      <c r="C120" s="258" t="s">
        <v>74</v>
      </c>
      <c r="D120" s="260"/>
      <c r="E120" s="259">
        <v>40000</v>
      </c>
      <c r="F120" s="260"/>
      <c r="G120" s="261">
        <f t="shared" si="1"/>
        <v>32395575</v>
      </c>
      <c r="H120" s="258" t="s">
        <v>293</v>
      </c>
      <c r="I120" s="234"/>
      <c r="J120" s="258"/>
      <c r="K120" s="258"/>
      <c r="L120" s="258"/>
      <c r="M120" s="258"/>
      <c r="N120" s="258"/>
      <c r="O120" s="258"/>
      <c r="P120" s="262"/>
      <c r="Q120" s="258"/>
      <c r="R120" s="258"/>
    </row>
    <row r="121" spans="1:18" s="263" customFormat="1">
      <c r="A121" s="221">
        <v>45335</v>
      </c>
      <c r="B121" s="258" t="s">
        <v>571</v>
      </c>
      <c r="C121" s="258" t="s">
        <v>74</v>
      </c>
      <c r="D121" s="258"/>
      <c r="E121" s="259">
        <v>40000</v>
      </c>
      <c r="F121" s="260"/>
      <c r="G121" s="261">
        <f t="shared" si="1"/>
        <v>32435575</v>
      </c>
      <c r="H121" s="258" t="s">
        <v>293</v>
      </c>
      <c r="I121" s="234"/>
      <c r="J121" s="258"/>
      <c r="K121" s="258"/>
      <c r="L121" s="258"/>
      <c r="M121" s="258"/>
      <c r="N121" s="258"/>
      <c r="O121" s="258"/>
      <c r="P121" s="262"/>
      <c r="Q121" s="258"/>
      <c r="R121" s="258"/>
    </row>
    <row r="122" spans="1:18" s="263" customFormat="1">
      <c r="A122" s="221">
        <v>45335</v>
      </c>
      <c r="B122" s="258" t="s">
        <v>588</v>
      </c>
      <c r="C122" s="259" t="s">
        <v>33</v>
      </c>
      <c r="D122" s="260" t="s">
        <v>4</v>
      </c>
      <c r="E122" s="258"/>
      <c r="F122" s="234">
        <v>8000</v>
      </c>
      <c r="G122" s="261">
        <f t="shared" si="1"/>
        <v>32427575</v>
      </c>
      <c r="H122" s="234" t="s">
        <v>28</v>
      </c>
      <c r="I122" s="258" t="s">
        <v>522</v>
      </c>
      <c r="J122" s="258" t="s">
        <v>595</v>
      </c>
      <c r="K122" s="258" t="s">
        <v>197</v>
      </c>
      <c r="L122" s="258" t="s">
        <v>594</v>
      </c>
      <c r="M122" s="258" t="s">
        <v>660</v>
      </c>
      <c r="N122" s="258" t="s">
        <v>606</v>
      </c>
      <c r="O122" s="258"/>
      <c r="P122" s="262"/>
      <c r="Q122" s="258"/>
      <c r="R122" s="258"/>
    </row>
    <row r="123" spans="1:18" s="263" customFormat="1">
      <c r="A123" s="221">
        <v>45336</v>
      </c>
      <c r="B123" s="258" t="s">
        <v>398</v>
      </c>
      <c r="C123" s="258" t="s">
        <v>168</v>
      </c>
      <c r="D123" s="258" t="s">
        <v>2</v>
      </c>
      <c r="E123" s="259"/>
      <c r="F123" s="260">
        <v>209963</v>
      </c>
      <c r="G123" s="261">
        <f t="shared" si="1"/>
        <v>32217612</v>
      </c>
      <c r="H123" s="258" t="s">
        <v>24</v>
      </c>
      <c r="I123" s="234" t="s">
        <v>367</v>
      </c>
      <c r="J123" s="258" t="s">
        <v>355</v>
      </c>
      <c r="K123" s="258" t="s">
        <v>196</v>
      </c>
      <c r="L123" s="258" t="s">
        <v>594</v>
      </c>
      <c r="M123" s="258"/>
      <c r="N123" s="258"/>
      <c r="O123" s="258"/>
      <c r="P123" s="262"/>
      <c r="Q123" s="258"/>
      <c r="R123" s="258"/>
    </row>
    <row r="124" spans="1:18" s="263" customFormat="1">
      <c r="A124" s="221">
        <v>45336</v>
      </c>
      <c r="B124" s="234" t="s">
        <v>399</v>
      </c>
      <c r="C124" s="234" t="s">
        <v>168</v>
      </c>
      <c r="D124" s="260" t="s">
        <v>2</v>
      </c>
      <c r="E124" s="234"/>
      <c r="F124" s="234">
        <v>386128</v>
      </c>
      <c r="G124" s="261">
        <f t="shared" si="1"/>
        <v>31831484</v>
      </c>
      <c r="H124" s="234" t="s">
        <v>24</v>
      </c>
      <c r="I124" s="234" t="s">
        <v>367</v>
      </c>
      <c r="J124" s="258" t="s">
        <v>355</v>
      </c>
      <c r="K124" s="258" t="s">
        <v>196</v>
      </c>
      <c r="L124" s="258" t="s">
        <v>594</v>
      </c>
      <c r="M124" s="258"/>
      <c r="N124" s="258"/>
      <c r="O124" s="234"/>
      <c r="P124" s="262"/>
      <c r="Q124" s="258"/>
      <c r="R124" s="258"/>
    </row>
    <row r="125" spans="1:18" s="263" customFormat="1">
      <c r="A125" s="221">
        <v>45336</v>
      </c>
      <c r="B125" s="258" t="s">
        <v>400</v>
      </c>
      <c r="C125" s="259" t="s">
        <v>340</v>
      </c>
      <c r="D125" s="260" t="s">
        <v>153</v>
      </c>
      <c r="F125" s="234">
        <v>54000</v>
      </c>
      <c r="G125" s="261">
        <f t="shared" si="1"/>
        <v>31777484</v>
      </c>
      <c r="H125" s="258" t="s">
        <v>24</v>
      </c>
      <c r="I125" s="258" t="s">
        <v>367</v>
      </c>
      <c r="J125" s="263" t="s">
        <v>355</v>
      </c>
      <c r="K125" s="263" t="s">
        <v>196</v>
      </c>
      <c r="L125" s="263" t="s">
        <v>594</v>
      </c>
      <c r="M125" s="258"/>
      <c r="N125" s="258"/>
      <c r="O125" s="258"/>
      <c r="P125" s="262"/>
      <c r="Q125" s="258"/>
      <c r="R125" s="258"/>
    </row>
    <row r="126" spans="1:18" s="263" customFormat="1">
      <c r="A126" s="221">
        <v>45336</v>
      </c>
      <c r="B126" s="258" t="s">
        <v>292</v>
      </c>
      <c r="C126" s="258" t="s">
        <v>74</v>
      </c>
      <c r="D126" s="258"/>
      <c r="F126" s="234">
        <v>40000</v>
      </c>
      <c r="G126" s="261">
        <f t="shared" si="1"/>
        <v>31737484</v>
      </c>
      <c r="H126" s="258" t="s">
        <v>24</v>
      </c>
      <c r="I126" s="258"/>
      <c r="J126" s="258"/>
      <c r="K126" s="258"/>
      <c r="L126" s="258"/>
      <c r="M126" s="258"/>
      <c r="N126" s="258"/>
      <c r="O126" s="258"/>
      <c r="P126" s="262"/>
      <c r="Q126" s="258"/>
      <c r="R126" s="258"/>
    </row>
    <row r="127" spans="1:18" s="263" customFormat="1">
      <c r="A127" s="221">
        <v>45336</v>
      </c>
      <c r="B127" s="258" t="s">
        <v>195</v>
      </c>
      <c r="C127" s="258" t="s">
        <v>74</v>
      </c>
      <c r="D127" s="258"/>
      <c r="E127" s="259"/>
      <c r="F127" s="260">
        <v>40000</v>
      </c>
      <c r="G127" s="261">
        <f t="shared" si="1"/>
        <v>31697484</v>
      </c>
      <c r="H127" s="258" t="s">
        <v>24</v>
      </c>
      <c r="I127" s="234"/>
      <c r="J127" s="258"/>
      <c r="K127" s="258"/>
      <c r="L127" s="258"/>
      <c r="M127" s="258"/>
      <c r="N127" s="258"/>
      <c r="O127" s="258"/>
      <c r="P127" s="262"/>
      <c r="Q127" s="258"/>
      <c r="R127" s="258"/>
    </row>
    <row r="128" spans="1:18" s="263" customFormat="1">
      <c r="A128" s="221">
        <v>45336</v>
      </c>
      <c r="B128" s="258" t="s">
        <v>30</v>
      </c>
      <c r="C128" s="258" t="s">
        <v>74</v>
      </c>
      <c r="D128" s="258"/>
      <c r="E128" s="259"/>
      <c r="F128" s="260">
        <v>40000</v>
      </c>
      <c r="G128" s="261">
        <f t="shared" si="1"/>
        <v>31657484</v>
      </c>
      <c r="H128" s="258" t="s">
        <v>24</v>
      </c>
      <c r="I128" s="234"/>
      <c r="J128" s="258"/>
      <c r="K128" s="258"/>
      <c r="L128" s="258"/>
      <c r="M128" s="258"/>
      <c r="N128" s="258"/>
      <c r="O128" s="258"/>
      <c r="P128" s="262"/>
      <c r="Q128" s="258"/>
      <c r="R128" s="258"/>
    </row>
    <row r="129" spans="1:18" s="263" customFormat="1">
      <c r="A129" s="222">
        <v>45336</v>
      </c>
      <c r="B129" s="258" t="s">
        <v>441</v>
      </c>
      <c r="C129" s="259" t="s">
        <v>437</v>
      </c>
      <c r="D129" s="260" t="s">
        <v>313</v>
      </c>
      <c r="E129" s="258"/>
      <c r="F129" s="234">
        <v>150000</v>
      </c>
      <c r="G129" s="261">
        <f t="shared" si="1"/>
        <v>31507484</v>
      </c>
      <c r="H129" s="234" t="s">
        <v>23</v>
      </c>
      <c r="I129" s="258">
        <v>3654601</v>
      </c>
      <c r="J129" s="263" t="s">
        <v>355</v>
      </c>
      <c r="K129" s="263" t="s">
        <v>196</v>
      </c>
      <c r="L129" s="263" t="s">
        <v>594</v>
      </c>
      <c r="M129" s="258"/>
      <c r="N129" s="258"/>
      <c r="O129" s="258"/>
      <c r="P129" s="262"/>
      <c r="Q129" s="258"/>
      <c r="R129" s="258"/>
    </row>
    <row r="130" spans="1:18" s="263" customFormat="1">
      <c r="A130" s="222">
        <v>45336</v>
      </c>
      <c r="B130" s="258" t="s">
        <v>442</v>
      </c>
      <c r="C130" s="259" t="s">
        <v>3</v>
      </c>
      <c r="D130" s="260" t="s">
        <v>313</v>
      </c>
      <c r="E130" s="258"/>
      <c r="F130" s="234">
        <v>227686</v>
      </c>
      <c r="G130" s="261">
        <f t="shared" si="1"/>
        <v>31279798</v>
      </c>
      <c r="H130" s="234" t="s">
        <v>23</v>
      </c>
      <c r="I130" s="258">
        <v>3654613</v>
      </c>
      <c r="J130" s="263" t="s">
        <v>355</v>
      </c>
      <c r="K130" s="263" t="s">
        <v>196</v>
      </c>
      <c r="L130" s="263" t="s">
        <v>594</v>
      </c>
      <c r="M130" s="258"/>
      <c r="N130" s="258"/>
      <c r="O130" s="258"/>
      <c r="P130" s="262"/>
      <c r="Q130" s="258"/>
      <c r="R130" s="258"/>
    </row>
    <row r="131" spans="1:18" s="263" customFormat="1">
      <c r="A131" s="222">
        <v>45336</v>
      </c>
      <c r="B131" s="258" t="s">
        <v>486</v>
      </c>
      <c r="C131" s="258" t="s">
        <v>74</v>
      </c>
      <c r="D131" s="258"/>
      <c r="E131" s="259">
        <v>40000</v>
      </c>
      <c r="F131" s="260"/>
      <c r="G131" s="261">
        <f t="shared" si="1"/>
        <v>31319798</v>
      </c>
      <c r="H131" s="258" t="s">
        <v>195</v>
      </c>
      <c r="I131" s="234"/>
      <c r="J131" s="258"/>
      <c r="K131" s="258"/>
      <c r="L131" s="258"/>
      <c r="M131" s="258"/>
      <c r="N131" s="258"/>
      <c r="O131" s="258"/>
      <c r="P131" s="262"/>
      <c r="Q131" s="258"/>
      <c r="R131" s="258"/>
    </row>
    <row r="132" spans="1:18" s="263" customFormat="1">
      <c r="A132" s="222">
        <v>45336</v>
      </c>
      <c r="B132" s="258" t="s">
        <v>487</v>
      </c>
      <c r="C132" s="258" t="s">
        <v>33</v>
      </c>
      <c r="D132" s="258" t="s">
        <v>152</v>
      </c>
      <c r="E132" s="259"/>
      <c r="F132" s="260">
        <v>8000</v>
      </c>
      <c r="G132" s="261">
        <f t="shared" si="1"/>
        <v>31311798</v>
      </c>
      <c r="H132" s="258" t="s">
        <v>195</v>
      </c>
      <c r="I132" s="234" t="s">
        <v>378</v>
      </c>
      <c r="J132" s="258" t="s">
        <v>595</v>
      </c>
      <c r="K132" s="258" t="s">
        <v>197</v>
      </c>
      <c r="L132" s="258" t="s">
        <v>594</v>
      </c>
      <c r="M132" s="258" t="s">
        <v>661</v>
      </c>
      <c r="N132" s="258" t="s">
        <v>606</v>
      </c>
      <c r="O132" s="258"/>
      <c r="P132" s="262"/>
      <c r="Q132" s="258"/>
      <c r="R132" s="258"/>
    </row>
    <row r="133" spans="1:18" s="263" customFormat="1">
      <c r="A133" s="222">
        <v>45336</v>
      </c>
      <c r="B133" s="258" t="s">
        <v>502</v>
      </c>
      <c r="C133" s="258" t="s">
        <v>353</v>
      </c>
      <c r="D133" s="260" t="s">
        <v>4</v>
      </c>
      <c r="E133" s="259"/>
      <c r="F133" s="260">
        <v>30000</v>
      </c>
      <c r="G133" s="261">
        <f t="shared" si="1"/>
        <v>31281798</v>
      </c>
      <c r="H133" s="258" t="s">
        <v>263</v>
      </c>
      <c r="I133" s="234" t="s">
        <v>367</v>
      </c>
      <c r="J133" s="258" t="s">
        <v>355</v>
      </c>
      <c r="K133" s="258" t="s">
        <v>196</v>
      </c>
      <c r="L133" s="258" t="s">
        <v>594</v>
      </c>
      <c r="M133" s="258"/>
      <c r="N133" s="258"/>
      <c r="O133" s="258"/>
      <c r="P133" s="262"/>
      <c r="Q133" s="258"/>
      <c r="R133" s="258"/>
    </row>
    <row r="134" spans="1:18" s="263" customFormat="1">
      <c r="A134" s="222">
        <v>45336</v>
      </c>
      <c r="B134" s="263" t="s">
        <v>503</v>
      </c>
      <c r="C134" s="263" t="s">
        <v>33</v>
      </c>
      <c r="D134" s="260" t="s">
        <v>4</v>
      </c>
      <c r="F134" s="263">
        <v>5000</v>
      </c>
      <c r="G134" s="261">
        <f t="shared" si="1"/>
        <v>31276798</v>
      </c>
      <c r="H134" s="263" t="s">
        <v>263</v>
      </c>
      <c r="I134" s="258" t="s">
        <v>367</v>
      </c>
      <c r="J134" s="258" t="s">
        <v>595</v>
      </c>
      <c r="K134" s="258" t="s">
        <v>197</v>
      </c>
      <c r="L134" s="258" t="s">
        <v>594</v>
      </c>
      <c r="M134" s="258" t="s">
        <v>662</v>
      </c>
      <c r="N134" s="258" t="s">
        <v>606</v>
      </c>
      <c r="P134" s="262"/>
      <c r="Q134" s="258"/>
      <c r="R134" s="258"/>
    </row>
    <row r="135" spans="1:18" s="263" customFormat="1">
      <c r="A135" s="222">
        <v>45336</v>
      </c>
      <c r="B135" s="263" t="s">
        <v>516</v>
      </c>
      <c r="C135" s="258" t="s">
        <v>74</v>
      </c>
      <c r="E135" s="263">
        <v>40000</v>
      </c>
      <c r="G135" s="261">
        <f t="shared" si="1"/>
        <v>31316798</v>
      </c>
      <c r="H135" s="263" t="s">
        <v>292</v>
      </c>
      <c r="P135" s="262"/>
      <c r="Q135" s="258"/>
      <c r="R135" s="258"/>
    </row>
    <row r="136" spans="1:18" s="263" customFormat="1">
      <c r="A136" s="222">
        <v>45336</v>
      </c>
      <c r="B136" s="263" t="s">
        <v>521</v>
      </c>
      <c r="C136" s="234" t="s">
        <v>307</v>
      </c>
      <c r="D136" s="263" t="s">
        <v>152</v>
      </c>
      <c r="F136" s="263">
        <v>8000</v>
      </c>
      <c r="G136" s="261">
        <f t="shared" si="1"/>
        <v>31308798</v>
      </c>
      <c r="H136" s="234" t="s">
        <v>292</v>
      </c>
      <c r="I136" s="263" t="s">
        <v>522</v>
      </c>
      <c r="J136" s="258" t="s">
        <v>595</v>
      </c>
      <c r="K136" s="258" t="s">
        <v>197</v>
      </c>
      <c r="L136" s="258" t="s">
        <v>594</v>
      </c>
      <c r="M136" s="258" t="s">
        <v>663</v>
      </c>
      <c r="N136" s="258" t="s">
        <v>606</v>
      </c>
      <c r="P136" s="262"/>
      <c r="Q136" s="258"/>
      <c r="R136" s="258"/>
    </row>
    <row r="137" spans="1:18" s="263" customFormat="1">
      <c r="A137" s="222">
        <v>45336</v>
      </c>
      <c r="B137" s="263" t="s">
        <v>542</v>
      </c>
      <c r="C137" s="258" t="s">
        <v>74</v>
      </c>
      <c r="E137" s="264">
        <v>40000</v>
      </c>
      <c r="F137" s="264"/>
      <c r="G137" s="261">
        <f t="shared" si="1"/>
        <v>31348798</v>
      </c>
      <c r="H137" s="263" t="s">
        <v>30</v>
      </c>
      <c r="P137" s="262"/>
      <c r="Q137" s="258"/>
      <c r="R137" s="258"/>
    </row>
    <row r="138" spans="1:18" s="263" customFormat="1">
      <c r="A138" s="222">
        <v>45336</v>
      </c>
      <c r="B138" s="263" t="s">
        <v>608</v>
      </c>
      <c r="C138" s="234" t="s">
        <v>33</v>
      </c>
      <c r="D138" s="263" t="s">
        <v>153</v>
      </c>
      <c r="E138" s="264"/>
      <c r="F138" s="265">
        <v>8000</v>
      </c>
      <c r="G138" s="261">
        <f t="shared" si="1"/>
        <v>31340798</v>
      </c>
      <c r="H138" s="263" t="s">
        <v>30</v>
      </c>
      <c r="I138" s="258" t="s">
        <v>367</v>
      </c>
      <c r="J138" s="258" t="s">
        <v>595</v>
      </c>
      <c r="K138" s="258" t="s">
        <v>197</v>
      </c>
      <c r="L138" s="258" t="s">
        <v>594</v>
      </c>
      <c r="M138" s="258" t="s">
        <v>664</v>
      </c>
      <c r="N138" s="258" t="s">
        <v>606</v>
      </c>
      <c r="P138" s="262"/>
      <c r="Q138" s="258"/>
      <c r="R138" s="258"/>
    </row>
    <row r="139" spans="1:18" s="263" customFormat="1">
      <c r="A139" s="222">
        <v>45336</v>
      </c>
      <c r="B139" s="258" t="s">
        <v>559</v>
      </c>
      <c r="C139" s="258" t="s">
        <v>465</v>
      </c>
      <c r="D139" s="260" t="s">
        <v>4</v>
      </c>
      <c r="E139" s="259"/>
      <c r="F139" s="260">
        <v>75000</v>
      </c>
      <c r="G139" s="261">
        <f t="shared" si="1"/>
        <v>31265798</v>
      </c>
      <c r="H139" s="258" t="s">
        <v>306</v>
      </c>
      <c r="I139" s="258" t="s">
        <v>367</v>
      </c>
      <c r="J139" s="258" t="s">
        <v>355</v>
      </c>
      <c r="K139" s="258" t="s">
        <v>197</v>
      </c>
      <c r="L139" s="258" t="s">
        <v>594</v>
      </c>
      <c r="M139" s="258" t="s">
        <v>665</v>
      </c>
      <c r="N139" s="258" t="s">
        <v>612</v>
      </c>
      <c r="O139" s="258"/>
      <c r="P139" s="262"/>
      <c r="Q139" s="258"/>
      <c r="R139" s="258"/>
    </row>
    <row r="140" spans="1:18" s="263" customFormat="1">
      <c r="A140" s="222">
        <v>45336</v>
      </c>
      <c r="B140" s="234" t="s">
        <v>560</v>
      </c>
      <c r="C140" s="234" t="s">
        <v>33</v>
      </c>
      <c r="D140" s="260" t="s">
        <v>4</v>
      </c>
      <c r="E140" s="234"/>
      <c r="F140" s="234">
        <v>10000</v>
      </c>
      <c r="G140" s="261">
        <f t="shared" si="1"/>
        <v>31255798</v>
      </c>
      <c r="H140" s="258" t="s">
        <v>306</v>
      </c>
      <c r="I140" s="234" t="s">
        <v>367</v>
      </c>
      <c r="J140" s="258" t="s">
        <v>595</v>
      </c>
      <c r="K140" s="258" t="s">
        <v>197</v>
      </c>
      <c r="L140" s="258" t="s">
        <v>594</v>
      </c>
      <c r="M140" s="258" t="s">
        <v>666</v>
      </c>
      <c r="N140" s="258" t="s">
        <v>606</v>
      </c>
      <c r="O140" s="234"/>
      <c r="P140" s="262"/>
      <c r="Q140" s="258"/>
      <c r="R140" s="258"/>
    </row>
    <row r="141" spans="1:18" s="263" customFormat="1">
      <c r="A141" s="221">
        <v>45336</v>
      </c>
      <c r="B141" s="258" t="s">
        <v>574</v>
      </c>
      <c r="C141" s="258" t="s">
        <v>465</v>
      </c>
      <c r="D141" s="260" t="s">
        <v>152</v>
      </c>
      <c r="E141" s="259"/>
      <c r="F141" s="260">
        <v>100000</v>
      </c>
      <c r="G141" s="261">
        <f t="shared" si="1"/>
        <v>31155798</v>
      </c>
      <c r="H141" s="258" t="s">
        <v>293</v>
      </c>
      <c r="I141" s="258" t="s">
        <v>381</v>
      </c>
      <c r="J141" s="258" t="s">
        <v>355</v>
      </c>
      <c r="K141" s="258" t="s">
        <v>197</v>
      </c>
      <c r="L141" s="258" t="s">
        <v>594</v>
      </c>
      <c r="M141" s="258" t="s">
        <v>667</v>
      </c>
      <c r="N141" s="258" t="s">
        <v>612</v>
      </c>
      <c r="O141" s="258"/>
      <c r="P141" s="262"/>
      <c r="Q141" s="258"/>
      <c r="R141" s="258"/>
    </row>
    <row r="142" spans="1:18" s="263" customFormat="1">
      <c r="A142" s="221">
        <v>45336</v>
      </c>
      <c r="B142" s="258" t="s">
        <v>575</v>
      </c>
      <c r="C142" s="258" t="s">
        <v>33</v>
      </c>
      <c r="D142" s="258" t="s">
        <v>152</v>
      </c>
      <c r="E142" s="259"/>
      <c r="F142" s="260">
        <v>8000</v>
      </c>
      <c r="G142" s="261">
        <f t="shared" ref="G142:G205" si="2">G141+E142-F142</f>
        <v>31147798</v>
      </c>
      <c r="H142" s="258" t="s">
        <v>293</v>
      </c>
      <c r="I142" s="234" t="s">
        <v>367</v>
      </c>
      <c r="J142" s="258" t="s">
        <v>595</v>
      </c>
      <c r="K142" s="258" t="s">
        <v>197</v>
      </c>
      <c r="L142" s="258" t="s">
        <v>594</v>
      </c>
      <c r="M142" s="258" t="s">
        <v>668</v>
      </c>
      <c r="N142" s="258" t="s">
        <v>606</v>
      </c>
      <c r="O142" s="258"/>
      <c r="P142" s="262"/>
      <c r="Q142" s="258"/>
      <c r="R142" s="258"/>
    </row>
    <row r="143" spans="1:18" s="263" customFormat="1">
      <c r="A143" s="221">
        <v>45336</v>
      </c>
      <c r="B143" s="258" t="s">
        <v>576</v>
      </c>
      <c r="C143" s="258" t="s">
        <v>33</v>
      </c>
      <c r="D143" s="258" t="s">
        <v>152</v>
      </c>
      <c r="E143" s="259"/>
      <c r="F143" s="260">
        <v>4000</v>
      </c>
      <c r="G143" s="261">
        <f t="shared" si="2"/>
        <v>31143798</v>
      </c>
      <c r="H143" s="258" t="s">
        <v>293</v>
      </c>
      <c r="I143" s="234" t="s">
        <v>367</v>
      </c>
      <c r="J143" s="258" t="s">
        <v>595</v>
      </c>
      <c r="K143" s="258" t="s">
        <v>197</v>
      </c>
      <c r="L143" s="258" t="s">
        <v>594</v>
      </c>
      <c r="M143" s="258" t="s">
        <v>669</v>
      </c>
      <c r="N143" s="258" t="s">
        <v>606</v>
      </c>
      <c r="O143" s="258"/>
      <c r="P143" s="262"/>
      <c r="Q143" s="258"/>
      <c r="R143" s="258"/>
    </row>
    <row r="144" spans="1:18" s="263" customFormat="1">
      <c r="A144" s="221">
        <v>45336</v>
      </c>
      <c r="B144" s="258" t="s">
        <v>753</v>
      </c>
      <c r="C144" s="258" t="s">
        <v>465</v>
      </c>
      <c r="D144" s="260" t="s">
        <v>4</v>
      </c>
      <c r="E144" s="259"/>
      <c r="F144" s="260">
        <v>30000</v>
      </c>
      <c r="G144" s="261">
        <f t="shared" si="2"/>
        <v>31113798</v>
      </c>
      <c r="H144" s="258" t="s">
        <v>28</v>
      </c>
      <c r="I144" s="234" t="s">
        <v>522</v>
      </c>
      <c r="J144" s="258" t="s">
        <v>355</v>
      </c>
      <c r="K144" s="258" t="s">
        <v>197</v>
      </c>
      <c r="L144" s="258" t="s">
        <v>594</v>
      </c>
      <c r="M144" s="258" t="s">
        <v>670</v>
      </c>
      <c r="N144" s="258" t="s">
        <v>612</v>
      </c>
      <c r="O144" s="258"/>
      <c r="P144" s="262"/>
      <c r="Q144" s="258"/>
      <c r="R144" s="258"/>
    </row>
    <row r="145" spans="1:18" s="263" customFormat="1">
      <c r="A145" s="221">
        <v>45337</v>
      </c>
      <c r="B145" s="258" t="s">
        <v>614</v>
      </c>
      <c r="C145" s="258" t="s">
        <v>401</v>
      </c>
      <c r="D145" s="258" t="s">
        <v>313</v>
      </c>
      <c r="E145" s="259"/>
      <c r="F145" s="260">
        <v>25000</v>
      </c>
      <c r="G145" s="261">
        <f t="shared" si="2"/>
        <v>31088798</v>
      </c>
      <c r="H145" s="258" t="s">
        <v>24</v>
      </c>
      <c r="I145" s="234" t="s">
        <v>367</v>
      </c>
      <c r="J145" s="258" t="s">
        <v>595</v>
      </c>
      <c r="K145" s="258" t="s">
        <v>197</v>
      </c>
      <c r="L145" s="258" t="s">
        <v>594</v>
      </c>
      <c r="M145" s="258" t="s">
        <v>671</v>
      </c>
      <c r="N145" s="258" t="s">
        <v>602</v>
      </c>
      <c r="O145" s="258"/>
      <c r="P145" s="262"/>
      <c r="Q145" s="258"/>
      <c r="R145" s="258"/>
    </row>
    <row r="146" spans="1:18" s="263" customFormat="1">
      <c r="A146" s="221">
        <v>45337</v>
      </c>
      <c r="B146" s="258" t="s">
        <v>402</v>
      </c>
      <c r="C146" s="258" t="s">
        <v>169</v>
      </c>
      <c r="D146" s="258" t="s">
        <v>2</v>
      </c>
      <c r="E146" s="259"/>
      <c r="F146" s="260">
        <v>15000</v>
      </c>
      <c r="G146" s="261">
        <f t="shared" si="2"/>
        <v>31073798</v>
      </c>
      <c r="H146" s="258" t="s">
        <v>24</v>
      </c>
      <c r="I146" s="234" t="s">
        <v>367</v>
      </c>
      <c r="J146" s="258" t="s">
        <v>595</v>
      </c>
      <c r="K146" s="258" t="s">
        <v>197</v>
      </c>
      <c r="L146" s="258" t="s">
        <v>594</v>
      </c>
      <c r="M146" s="258" t="s">
        <v>672</v>
      </c>
      <c r="N146" s="258" t="s">
        <v>605</v>
      </c>
      <c r="O146" s="258"/>
      <c r="P146" s="262"/>
      <c r="Q146" s="258"/>
      <c r="R146" s="258"/>
    </row>
    <row r="147" spans="1:18" s="263" customFormat="1">
      <c r="A147" s="221">
        <v>45337</v>
      </c>
      <c r="B147" s="258" t="s">
        <v>403</v>
      </c>
      <c r="C147" s="258" t="s">
        <v>169</v>
      </c>
      <c r="D147" s="258" t="s">
        <v>152</v>
      </c>
      <c r="E147" s="259"/>
      <c r="F147" s="260">
        <v>30000</v>
      </c>
      <c r="G147" s="261">
        <f t="shared" si="2"/>
        <v>31043798</v>
      </c>
      <c r="H147" s="258" t="s">
        <v>24</v>
      </c>
      <c r="I147" s="258" t="s">
        <v>367</v>
      </c>
      <c r="J147" s="258" t="s">
        <v>595</v>
      </c>
      <c r="K147" s="258" t="s">
        <v>197</v>
      </c>
      <c r="L147" s="258" t="s">
        <v>594</v>
      </c>
      <c r="M147" s="258" t="s">
        <v>673</v>
      </c>
      <c r="N147" s="258" t="s">
        <v>605</v>
      </c>
      <c r="O147" s="258"/>
      <c r="P147" s="262"/>
      <c r="Q147" s="258"/>
      <c r="R147" s="258"/>
    </row>
    <row r="148" spans="1:18" s="263" customFormat="1">
      <c r="A148" s="221">
        <v>45337</v>
      </c>
      <c r="B148" s="258" t="s">
        <v>404</v>
      </c>
      <c r="C148" s="258" t="s">
        <v>169</v>
      </c>
      <c r="D148" s="260" t="s">
        <v>4</v>
      </c>
      <c r="E148" s="259"/>
      <c r="F148" s="260">
        <v>40000</v>
      </c>
      <c r="G148" s="261">
        <f t="shared" si="2"/>
        <v>31003798</v>
      </c>
      <c r="H148" s="258" t="s">
        <v>24</v>
      </c>
      <c r="I148" s="234" t="s">
        <v>367</v>
      </c>
      <c r="J148" s="258" t="s">
        <v>595</v>
      </c>
      <c r="K148" s="258" t="s">
        <v>197</v>
      </c>
      <c r="L148" s="258" t="s">
        <v>594</v>
      </c>
      <c r="M148" s="258" t="s">
        <v>674</v>
      </c>
      <c r="N148" s="258" t="s">
        <v>605</v>
      </c>
      <c r="O148" s="258"/>
      <c r="P148" s="262"/>
      <c r="Q148" s="258"/>
      <c r="R148" s="258"/>
    </row>
    <row r="149" spans="1:18" s="263" customFormat="1">
      <c r="A149" s="222">
        <v>45337</v>
      </c>
      <c r="B149" s="263" t="s">
        <v>405</v>
      </c>
      <c r="C149" s="263" t="s">
        <v>169</v>
      </c>
      <c r="D149" s="263" t="s">
        <v>153</v>
      </c>
      <c r="E149" s="264"/>
      <c r="F149" s="264">
        <v>10000</v>
      </c>
      <c r="G149" s="261">
        <f t="shared" si="2"/>
        <v>30993798</v>
      </c>
      <c r="H149" s="263" t="s">
        <v>24</v>
      </c>
      <c r="I149" s="263" t="s">
        <v>367</v>
      </c>
      <c r="J149" s="258" t="s">
        <v>595</v>
      </c>
      <c r="K149" s="258" t="s">
        <v>197</v>
      </c>
      <c r="L149" s="258" t="s">
        <v>594</v>
      </c>
      <c r="M149" s="258" t="s">
        <v>675</v>
      </c>
      <c r="N149" s="258" t="s">
        <v>605</v>
      </c>
      <c r="P149" s="262"/>
      <c r="Q149" s="258"/>
      <c r="R149" s="258"/>
    </row>
    <row r="150" spans="1:18" s="263" customFormat="1">
      <c r="A150" s="222">
        <v>45337</v>
      </c>
      <c r="B150" s="268" t="s">
        <v>406</v>
      </c>
      <c r="C150" s="263" t="s">
        <v>169</v>
      </c>
      <c r="D150" s="263" t="s">
        <v>2</v>
      </c>
      <c r="F150" s="269">
        <v>5000</v>
      </c>
      <c r="G150" s="261">
        <f t="shared" si="2"/>
        <v>30988798</v>
      </c>
      <c r="H150" s="263" t="s">
        <v>24</v>
      </c>
      <c r="I150" s="263" t="s">
        <v>367</v>
      </c>
      <c r="J150" s="258" t="s">
        <v>595</v>
      </c>
      <c r="K150" s="258" t="s">
        <v>197</v>
      </c>
      <c r="L150" s="258" t="s">
        <v>594</v>
      </c>
      <c r="M150" s="258" t="s">
        <v>676</v>
      </c>
      <c r="N150" s="258" t="s">
        <v>605</v>
      </c>
      <c r="P150" s="262"/>
      <c r="Q150" s="258"/>
      <c r="R150" s="258"/>
    </row>
    <row r="151" spans="1:18" s="263" customFormat="1">
      <c r="A151" s="221">
        <v>45337</v>
      </c>
      <c r="B151" s="258" t="s">
        <v>407</v>
      </c>
      <c r="C151" s="258" t="s">
        <v>169</v>
      </c>
      <c r="D151" s="258" t="s">
        <v>152</v>
      </c>
      <c r="E151" s="259"/>
      <c r="F151" s="260">
        <v>10000</v>
      </c>
      <c r="G151" s="261">
        <f t="shared" si="2"/>
        <v>30978798</v>
      </c>
      <c r="H151" s="258" t="s">
        <v>24</v>
      </c>
      <c r="I151" s="234" t="s">
        <v>367</v>
      </c>
      <c r="J151" s="258" t="s">
        <v>595</v>
      </c>
      <c r="K151" s="258" t="s">
        <v>197</v>
      </c>
      <c r="L151" s="258" t="s">
        <v>594</v>
      </c>
      <c r="M151" s="258" t="s">
        <v>677</v>
      </c>
      <c r="N151" s="258" t="s">
        <v>605</v>
      </c>
      <c r="O151" s="258"/>
      <c r="P151" s="262"/>
      <c r="Q151" s="258"/>
      <c r="R151" s="258"/>
    </row>
    <row r="152" spans="1:18" s="263" customFormat="1">
      <c r="A152" s="221">
        <v>45337</v>
      </c>
      <c r="B152" s="258" t="s">
        <v>408</v>
      </c>
      <c r="C152" s="258" t="s">
        <v>169</v>
      </c>
      <c r="D152" s="260" t="s">
        <v>4</v>
      </c>
      <c r="E152" s="259"/>
      <c r="F152" s="260">
        <v>5000</v>
      </c>
      <c r="G152" s="261">
        <f t="shared" si="2"/>
        <v>30973798</v>
      </c>
      <c r="H152" s="258" t="s">
        <v>24</v>
      </c>
      <c r="I152" s="234" t="s">
        <v>367</v>
      </c>
      <c r="J152" s="258" t="s">
        <v>595</v>
      </c>
      <c r="K152" s="258" t="s">
        <v>197</v>
      </c>
      <c r="L152" s="258" t="s">
        <v>594</v>
      </c>
      <c r="M152" s="258" t="s">
        <v>678</v>
      </c>
      <c r="N152" s="258" t="s">
        <v>605</v>
      </c>
      <c r="O152" s="258"/>
      <c r="P152" s="262"/>
      <c r="Q152" s="258"/>
      <c r="R152" s="258"/>
    </row>
    <row r="153" spans="1:18" s="263" customFormat="1">
      <c r="A153" s="222">
        <v>45337</v>
      </c>
      <c r="B153" s="274" t="s">
        <v>751</v>
      </c>
      <c r="C153" s="263" t="s">
        <v>465</v>
      </c>
      <c r="D153" s="258" t="s">
        <v>152</v>
      </c>
      <c r="E153" s="276"/>
      <c r="F153" s="276">
        <v>50000</v>
      </c>
      <c r="G153" s="261">
        <f t="shared" si="2"/>
        <v>30923798</v>
      </c>
      <c r="H153" s="263" t="s">
        <v>195</v>
      </c>
      <c r="I153" s="263" t="s">
        <v>472</v>
      </c>
      <c r="J153" s="258" t="s">
        <v>355</v>
      </c>
      <c r="K153" s="258" t="s">
        <v>197</v>
      </c>
      <c r="L153" s="258" t="s">
        <v>594</v>
      </c>
      <c r="M153" s="258" t="s">
        <v>679</v>
      </c>
      <c r="N153" s="258" t="s">
        <v>612</v>
      </c>
      <c r="P153" s="262"/>
      <c r="Q153" s="258"/>
      <c r="R153" s="258"/>
    </row>
    <row r="154" spans="1:18" s="263" customFormat="1">
      <c r="A154" s="221">
        <v>45337</v>
      </c>
      <c r="B154" s="258" t="s">
        <v>523</v>
      </c>
      <c r="C154" s="259" t="s">
        <v>465</v>
      </c>
      <c r="D154" s="260" t="s">
        <v>152</v>
      </c>
      <c r="F154" s="234">
        <v>60000</v>
      </c>
      <c r="G154" s="261">
        <f t="shared" si="2"/>
        <v>30863798</v>
      </c>
      <c r="H154" s="258" t="s">
        <v>292</v>
      </c>
      <c r="I154" s="258" t="s">
        <v>522</v>
      </c>
      <c r="J154" s="258" t="s">
        <v>355</v>
      </c>
      <c r="K154" s="258" t="s">
        <v>197</v>
      </c>
      <c r="L154" s="258" t="s">
        <v>594</v>
      </c>
      <c r="M154" s="258" t="s">
        <v>680</v>
      </c>
      <c r="N154" s="258" t="s">
        <v>612</v>
      </c>
      <c r="O154" s="258"/>
      <c r="P154" s="262"/>
      <c r="Q154" s="258"/>
      <c r="R154" s="258"/>
    </row>
    <row r="155" spans="1:18" s="263" customFormat="1">
      <c r="A155" s="221">
        <v>45337</v>
      </c>
      <c r="B155" s="258" t="s">
        <v>543</v>
      </c>
      <c r="C155" s="258" t="s">
        <v>465</v>
      </c>
      <c r="D155" s="258" t="s">
        <v>153</v>
      </c>
      <c r="E155" s="259"/>
      <c r="F155" s="260">
        <v>30000</v>
      </c>
      <c r="G155" s="261">
        <f t="shared" si="2"/>
        <v>30833798</v>
      </c>
      <c r="H155" s="258" t="s">
        <v>30</v>
      </c>
      <c r="I155" s="234" t="s">
        <v>472</v>
      </c>
      <c r="J155" s="258" t="s">
        <v>355</v>
      </c>
      <c r="K155" s="258" t="s">
        <v>197</v>
      </c>
      <c r="L155" s="258" t="s">
        <v>594</v>
      </c>
      <c r="M155" s="258" t="s">
        <v>681</v>
      </c>
      <c r="N155" s="258" t="s">
        <v>612</v>
      </c>
      <c r="O155" s="258"/>
      <c r="P155" s="262"/>
      <c r="Q155" s="258"/>
      <c r="R155" s="258"/>
    </row>
    <row r="156" spans="1:18" s="263" customFormat="1">
      <c r="A156" s="223">
        <v>45337</v>
      </c>
      <c r="B156" s="263" t="s">
        <v>577</v>
      </c>
      <c r="C156" s="263" t="s">
        <v>489</v>
      </c>
      <c r="D156" s="258" t="s">
        <v>152</v>
      </c>
      <c r="F156" s="263">
        <v>10350</v>
      </c>
      <c r="G156" s="261">
        <f t="shared" si="2"/>
        <v>30823448</v>
      </c>
      <c r="H156" s="234" t="s">
        <v>293</v>
      </c>
      <c r="I156" s="263" t="s">
        <v>367</v>
      </c>
      <c r="J156" s="263" t="s">
        <v>355</v>
      </c>
      <c r="K156" s="263" t="s">
        <v>196</v>
      </c>
      <c r="L156" s="263" t="s">
        <v>594</v>
      </c>
      <c r="M156" s="258"/>
      <c r="N156" s="258"/>
      <c r="P156" s="262"/>
      <c r="Q156" s="258"/>
      <c r="R156" s="258"/>
    </row>
    <row r="157" spans="1:18" s="263" customFormat="1">
      <c r="A157" s="221">
        <v>45338</v>
      </c>
      <c r="B157" s="258" t="s">
        <v>141</v>
      </c>
      <c r="C157" s="258" t="s">
        <v>74</v>
      </c>
      <c r="D157" s="258"/>
      <c r="E157" s="259"/>
      <c r="F157" s="260">
        <v>20000</v>
      </c>
      <c r="G157" s="261">
        <f t="shared" si="2"/>
        <v>30803448</v>
      </c>
      <c r="H157" s="258" t="s">
        <v>24</v>
      </c>
      <c r="I157" s="234"/>
      <c r="J157" s="258"/>
      <c r="K157" s="258"/>
      <c r="L157" s="258"/>
      <c r="M157" s="258"/>
      <c r="N157" s="258"/>
      <c r="O157" s="258"/>
      <c r="P157" s="262"/>
      <c r="Q157" s="258"/>
      <c r="R157" s="258"/>
    </row>
    <row r="158" spans="1:18" s="263" customFormat="1">
      <c r="A158" s="221">
        <v>45338</v>
      </c>
      <c r="B158" s="258" t="s">
        <v>409</v>
      </c>
      <c r="C158" s="258" t="s">
        <v>74</v>
      </c>
      <c r="D158" s="258"/>
      <c r="E158" s="259">
        <v>2000000</v>
      </c>
      <c r="F158" s="260"/>
      <c r="G158" s="261">
        <f t="shared" si="2"/>
        <v>32803448</v>
      </c>
      <c r="H158" s="258" t="s">
        <v>24</v>
      </c>
      <c r="I158" s="234"/>
      <c r="J158" s="258"/>
      <c r="K158" s="258"/>
      <c r="L158" s="258"/>
      <c r="M158" s="258"/>
      <c r="N158" s="258"/>
      <c r="O158" s="258"/>
      <c r="P158" s="262"/>
      <c r="Q158" s="258"/>
      <c r="R158" s="258"/>
    </row>
    <row r="159" spans="1:18" s="263" customFormat="1">
      <c r="A159" s="221">
        <v>45338</v>
      </c>
      <c r="B159" s="258" t="s">
        <v>292</v>
      </c>
      <c r="C159" s="258" t="s">
        <v>74</v>
      </c>
      <c r="D159" s="258"/>
      <c r="E159" s="259"/>
      <c r="F159" s="260">
        <v>39000</v>
      </c>
      <c r="G159" s="261">
        <f t="shared" si="2"/>
        <v>32764448</v>
      </c>
      <c r="H159" s="258" t="s">
        <v>24</v>
      </c>
      <c r="I159" s="234"/>
      <c r="J159" s="258"/>
      <c r="K159" s="258"/>
      <c r="L159" s="258"/>
      <c r="M159" s="258"/>
      <c r="N159" s="258"/>
      <c r="O159" s="258"/>
      <c r="P159" s="262"/>
      <c r="Q159" s="258"/>
      <c r="R159" s="258"/>
    </row>
    <row r="160" spans="1:18" s="263" customFormat="1">
      <c r="A160" s="221">
        <v>45338</v>
      </c>
      <c r="B160" s="258" t="s">
        <v>195</v>
      </c>
      <c r="C160" s="258" t="s">
        <v>74</v>
      </c>
      <c r="D160" s="258"/>
      <c r="E160" s="259"/>
      <c r="F160" s="260">
        <v>66000</v>
      </c>
      <c r="G160" s="261">
        <f t="shared" si="2"/>
        <v>32698448</v>
      </c>
      <c r="H160" s="258" t="s">
        <v>24</v>
      </c>
      <c r="I160" s="234"/>
      <c r="J160" s="258"/>
      <c r="K160" s="258"/>
      <c r="L160" s="258"/>
      <c r="M160" s="258"/>
      <c r="N160" s="258"/>
      <c r="O160" s="258"/>
      <c r="P160" s="262"/>
      <c r="Q160" s="258"/>
      <c r="R160" s="258"/>
    </row>
    <row r="161" spans="1:18" s="263" customFormat="1">
      <c r="A161" s="221">
        <v>45338</v>
      </c>
      <c r="B161" s="258" t="s">
        <v>30</v>
      </c>
      <c r="C161" s="258" t="s">
        <v>74</v>
      </c>
      <c r="D161" s="258"/>
      <c r="E161" s="259"/>
      <c r="F161" s="260">
        <v>67000</v>
      </c>
      <c r="G161" s="261">
        <f t="shared" si="2"/>
        <v>32631448</v>
      </c>
      <c r="H161" s="258" t="s">
        <v>24</v>
      </c>
      <c r="I161" s="234"/>
      <c r="J161" s="258"/>
      <c r="K161" s="258"/>
      <c r="L161" s="258"/>
      <c r="M161" s="258"/>
      <c r="N161" s="258"/>
      <c r="O161" s="258"/>
      <c r="P161" s="262"/>
      <c r="Q161" s="258"/>
      <c r="R161" s="258"/>
    </row>
    <row r="162" spans="1:18" s="263" customFormat="1">
      <c r="A162" s="221">
        <v>45338</v>
      </c>
      <c r="B162" s="258" t="s">
        <v>195</v>
      </c>
      <c r="C162" s="258" t="s">
        <v>74</v>
      </c>
      <c r="D162" s="258"/>
      <c r="E162" s="259"/>
      <c r="F162" s="260">
        <v>50000</v>
      </c>
      <c r="G162" s="261">
        <f t="shared" si="2"/>
        <v>32581448</v>
      </c>
      <c r="H162" s="258" t="s">
        <v>24</v>
      </c>
      <c r="I162" s="258"/>
      <c r="J162" s="258"/>
      <c r="K162" s="258"/>
      <c r="L162" s="258"/>
      <c r="M162" s="258"/>
      <c r="N162" s="258"/>
      <c r="O162" s="258"/>
      <c r="P162" s="262"/>
      <c r="Q162" s="258"/>
      <c r="R162" s="258"/>
    </row>
    <row r="163" spans="1:18" s="263" customFormat="1">
      <c r="A163" s="221">
        <v>45338</v>
      </c>
      <c r="B163" s="258" t="s">
        <v>293</v>
      </c>
      <c r="C163" s="258" t="s">
        <v>74</v>
      </c>
      <c r="D163" s="258"/>
      <c r="E163" s="259"/>
      <c r="F163" s="260">
        <v>106350</v>
      </c>
      <c r="G163" s="261">
        <f t="shared" si="2"/>
        <v>32475098</v>
      </c>
      <c r="H163" s="258" t="s">
        <v>24</v>
      </c>
      <c r="I163" s="258"/>
      <c r="J163" s="258"/>
      <c r="K163" s="258"/>
      <c r="L163" s="258"/>
      <c r="M163" s="258"/>
      <c r="N163" s="258"/>
      <c r="O163" s="258"/>
      <c r="P163" s="262"/>
      <c r="Q163" s="258"/>
      <c r="R163" s="258"/>
    </row>
    <row r="164" spans="1:18" s="263" customFormat="1">
      <c r="A164" s="221">
        <v>45338</v>
      </c>
      <c r="B164" s="258" t="s">
        <v>377</v>
      </c>
      <c r="C164" s="258" t="s">
        <v>349</v>
      </c>
      <c r="D164" s="258" t="s">
        <v>313</v>
      </c>
      <c r="E164" s="259"/>
      <c r="F164" s="260">
        <v>9850</v>
      </c>
      <c r="G164" s="261">
        <f t="shared" si="2"/>
        <v>32465248</v>
      </c>
      <c r="H164" s="258" t="s">
        <v>24</v>
      </c>
      <c r="I164" s="258" t="s">
        <v>367</v>
      </c>
      <c r="J164" s="258" t="s">
        <v>595</v>
      </c>
      <c r="K164" s="258" t="s">
        <v>197</v>
      </c>
      <c r="L164" s="258" t="s">
        <v>594</v>
      </c>
      <c r="M164" s="258" t="s">
        <v>682</v>
      </c>
      <c r="N164" s="258" t="s">
        <v>596</v>
      </c>
      <c r="O164" s="258"/>
      <c r="P164" s="262"/>
      <c r="Q164" s="258"/>
      <c r="R164" s="258"/>
    </row>
    <row r="165" spans="1:18" s="263" customFormat="1">
      <c r="A165" s="221">
        <v>45338</v>
      </c>
      <c r="B165" s="258" t="s">
        <v>28</v>
      </c>
      <c r="C165" s="258" t="s">
        <v>74</v>
      </c>
      <c r="D165" s="258"/>
      <c r="E165" s="259"/>
      <c r="F165" s="260">
        <v>40000</v>
      </c>
      <c r="G165" s="261">
        <f t="shared" si="2"/>
        <v>32425248</v>
      </c>
      <c r="H165" s="258" t="s">
        <v>24</v>
      </c>
      <c r="I165" s="258"/>
      <c r="J165" s="258"/>
      <c r="K165" s="258"/>
      <c r="L165" s="258"/>
      <c r="M165" s="258"/>
      <c r="N165" s="258"/>
      <c r="O165" s="258"/>
      <c r="P165" s="262"/>
      <c r="Q165" s="258"/>
      <c r="R165" s="258"/>
    </row>
    <row r="166" spans="1:18" s="263" customFormat="1">
      <c r="A166" s="221">
        <v>45338</v>
      </c>
      <c r="B166" s="258" t="s">
        <v>306</v>
      </c>
      <c r="C166" s="258" t="s">
        <v>74</v>
      </c>
      <c r="D166" s="258"/>
      <c r="E166" s="259"/>
      <c r="F166" s="260">
        <v>40000</v>
      </c>
      <c r="G166" s="261">
        <f t="shared" si="2"/>
        <v>32385248</v>
      </c>
      <c r="H166" s="258" t="s">
        <v>24</v>
      </c>
      <c r="I166" s="258"/>
      <c r="J166" s="258"/>
      <c r="K166" s="258"/>
      <c r="L166" s="258"/>
      <c r="M166" s="258"/>
      <c r="N166" s="258"/>
      <c r="O166" s="258"/>
      <c r="P166" s="262"/>
      <c r="Q166" s="258"/>
      <c r="R166" s="258"/>
    </row>
    <row r="167" spans="1:18" s="263" customFormat="1">
      <c r="A167" s="221">
        <v>45338</v>
      </c>
      <c r="B167" s="258" t="s">
        <v>263</v>
      </c>
      <c r="C167" s="258" t="s">
        <v>74</v>
      </c>
      <c r="D167" s="258"/>
      <c r="E167" s="259"/>
      <c r="F167" s="260">
        <v>40000</v>
      </c>
      <c r="G167" s="261">
        <f t="shared" si="2"/>
        <v>32345248</v>
      </c>
      <c r="H167" s="258" t="s">
        <v>24</v>
      </c>
      <c r="I167" s="234"/>
      <c r="J167" s="258"/>
      <c r="K167" s="258"/>
      <c r="L167" s="258"/>
      <c r="M167" s="258"/>
      <c r="N167" s="258"/>
      <c r="O167" s="258"/>
      <c r="P167" s="262"/>
      <c r="Q167" s="258"/>
      <c r="R167" s="258"/>
    </row>
    <row r="168" spans="1:18" s="263" customFormat="1">
      <c r="A168" s="221">
        <v>45338</v>
      </c>
      <c r="B168" s="258" t="s">
        <v>443</v>
      </c>
      <c r="C168" s="258" t="s">
        <v>74</v>
      </c>
      <c r="D168" s="260"/>
      <c r="E168" s="258"/>
      <c r="F168" s="234">
        <v>2000000</v>
      </c>
      <c r="G168" s="261">
        <f t="shared" si="2"/>
        <v>30345248</v>
      </c>
      <c r="H168" s="234" t="s">
        <v>23</v>
      </c>
      <c r="I168" s="258">
        <v>3654600</v>
      </c>
      <c r="M168" s="258"/>
      <c r="N168" s="258"/>
      <c r="O168" s="258"/>
      <c r="P168" s="262"/>
      <c r="Q168" s="258"/>
      <c r="R168" s="258"/>
    </row>
    <row r="169" spans="1:18" s="263" customFormat="1">
      <c r="A169" s="222">
        <v>45338</v>
      </c>
      <c r="B169" s="263" t="s">
        <v>486</v>
      </c>
      <c r="C169" s="258" t="s">
        <v>74</v>
      </c>
      <c r="D169" s="258"/>
      <c r="E169" s="263">
        <v>66000</v>
      </c>
      <c r="G169" s="261">
        <f t="shared" si="2"/>
        <v>30411248</v>
      </c>
      <c r="H169" s="263" t="s">
        <v>195</v>
      </c>
      <c r="I169" s="268"/>
      <c r="J169" s="258"/>
      <c r="K169" s="258"/>
      <c r="L169" s="258"/>
      <c r="M169" s="258"/>
      <c r="N169" s="258"/>
      <c r="P169" s="262"/>
      <c r="Q169" s="258"/>
      <c r="R169" s="258"/>
    </row>
    <row r="170" spans="1:18" s="263" customFormat="1">
      <c r="A170" s="222">
        <v>45338</v>
      </c>
      <c r="B170" s="274" t="s">
        <v>486</v>
      </c>
      <c r="C170" s="258" t="s">
        <v>74</v>
      </c>
      <c r="E170" s="276">
        <v>50000</v>
      </c>
      <c r="F170" s="276"/>
      <c r="G170" s="261">
        <f t="shared" si="2"/>
        <v>30461248</v>
      </c>
      <c r="H170" s="274" t="s">
        <v>195</v>
      </c>
      <c r="J170" s="258"/>
      <c r="K170" s="258"/>
      <c r="L170" s="258"/>
      <c r="M170" s="258"/>
      <c r="N170" s="258"/>
      <c r="P170" s="262"/>
      <c r="Q170" s="258"/>
      <c r="R170" s="258"/>
    </row>
    <row r="171" spans="1:18" s="263" customFormat="1">
      <c r="A171" s="222">
        <v>45338</v>
      </c>
      <c r="B171" s="263" t="s">
        <v>488</v>
      </c>
      <c r="C171" s="263" t="s">
        <v>489</v>
      </c>
      <c r="D171" s="263" t="s">
        <v>152</v>
      </c>
      <c r="F171" s="263">
        <v>43335</v>
      </c>
      <c r="G171" s="261">
        <f t="shared" si="2"/>
        <v>30417913</v>
      </c>
      <c r="H171" s="263" t="s">
        <v>195</v>
      </c>
      <c r="I171" s="263" t="s">
        <v>378</v>
      </c>
      <c r="J171" s="263" t="s">
        <v>355</v>
      </c>
      <c r="K171" s="263" t="s">
        <v>196</v>
      </c>
      <c r="L171" s="263" t="s">
        <v>594</v>
      </c>
      <c r="M171" s="258"/>
      <c r="N171" s="258"/>
      <c r="P171" s="262"/>
      <c r="Q171" s="258"/>
      <c r="R171" s="258"/>
    </row>
    <row r="172" spans="1:18" s="263" customFormat="1">
      <c r="A172" s="222">
        <v>45338</v>
      </c>
      <c r="B172" s="258" t="s">
        <v>494</v>
      </c>
      <c r="C172" s="258" t="s">
        <v>74</v>
      </c>
      <c r="D172" s="258"/>
      <c r="E172" s="259">
        <v>40000</v>
      </c>
      <c r="F172" s="260"/>
      <c r="G172" s="261">
        <f t="shared" si="2"/>
        <v>30457913</v>
      </c>
      <c r="H172" s="258" t="s">
        <v>263</v>
      </c>
      <c r="I172" s="234"/>
      <c r="J172" s="258"/>
      <c r="K172" s="258"/>
      <c r="L172" s="258"/>
      <c r="M172" s="258"/>
      <c r="N172" s="258"/>
      <c r="O172" s="258"/>
      <c r="P172" s="262"/>
      <c r="Q172" s="258"/>
      <c r="R172" s="258"/>
    </row>
    <row r="173" spans="1:18" s="263" customFormat="1">
      <c r="A173" s="222">
        <v>45338</v>
      </c>
      <c r="B173" s="265" t="s">
        <v>524</v>
      </c>
      <c r="C173" s="258" t="s">
        <v>74</v>
      </c>
      <c r="E173" s="263">
        <v>39000</v>
      </c>
      <c r="G173" s="261">
        <f t="shared" si="2"/>
        <v>30496913</v>
      </c>
      <c r="H173" s="263" t="s">
        <v>292</v>
      </c>
      <c r="I173" s="258"/>
      <c r="L173" s="274"/>
      <c r="M173" s="234"/>
      <c r="N173" s="266"/>
      <c r="P173" s="262"/>
      <c r="Q173" s="258"/>
      <c r="R173" s="258"/>
    </row>
    <row r="174" spans="1:18" s="263" customFormat="1">
      <c r="A174" s="222">
        <v>45338</v>
      </c>
      <c r="B174" s="258" t="s">
        <v>544</v>
      </c>
      <c r="C174" s="258" t="s">
        <v>74</v>
      </c>
      <c r="D174" s="258"/>
      <c r="E174" s="259">
        <v>67000</v>
      </c>
      <c r="F174" s="260"/>
      <c r="G174" s="261">
        <f t="shared" si="2"/>
        <v>30563913</v>
      </c>
      <c r="H174" s="258" t="s">
        <v>30</v>
      </c>
      <c r="I174" s="234"/>
      <c r="J174" s="258"/>
      <c r="L174" s="258"/>
      <c r="M174" s="258"/>
      <c r="N174" s="258"/>
      <c r="O174" s="258"/>
      <c r="P174" s="262"/>
      <c r="Q174" s="258"/>
      <c r="R174" s="258"/>
    </row>
    <row r="175" spans="1:18" s="263" customFormat="1">
      <c r="A175" s="222">
        <v>45338</v>
      </c>
      <c r="B175" s="258" t="s">
        <v>551</v>
      </c>
      <c r="C175" s="258" t="s">
        <v>74</v>
      </c>
      <c r="D175" s="260"/>
      <c r="E175" s="259">
        <v>20000</v>
      </c>
      <c r="F175" s="260"/>
      <c r="G175" s="261">
        <f t="shared" si="2"/>
        <v>30583913</v>
      </c>
      <c r="H175" s="258" t="s">
        <v>141</v>
      </c>
      <c r="I175" s="234"/>
      <c r="J175" s="258"/>
      <c r="K175" s="258"/>
      <c r="L175" s="258"/>
      <c r="M175" s="258"/>
      <c r="N175" s="258"/>
      <c r="O175" s="258"/>
      <c r="P175" s="262"/>
      <c r="Q175" s="258"/>
      <c r="R175" s="258"/>
    </row>
    <row r="176" spans="1:18" s="263" customFormat="1">
      <c r="A176" s="222">
        <v>45338</v>
      </c>
      <c r="B176" s="258" t="s">
        <v>554</v>
      </c>
      <c r="C176" s="258" t="s">
        <v>74</v>
      </c>
      <c r="D176" s="258"/>
      <c r="E176" s="259">
        <v>40000</v>
      </c>
      <c r="F176" s="260"/>
      <c r="G176" s="261">
        <f t="shared" si="2"/>
        <v>30623913</v>
      </c>
      <c r="H176" s="258" t="s">
        <v>306</v>
      </c>
      <c r="I176" s="234"/>
      <c r="J176" s="258"/>
      <c r="K176" s="258"/>
      <c r="L176" s="258"/>
      <c r="M176" s="258"/>
      <c r="N176" s="258"/>
      <c r="O176" s="258"/>
      <c r="P176" s="262"/>
      <c r="Q176" s="258"/>
      <c r="R176" s="258"/>
    </row>
    <row r="177" spans="1:18" s="263" customFormat="1">
      <c r="A177" s="222">
        <v>45338</v>
      </c>
      <c r="B177" s="263" t="s">
        <v>571</v>
      </c>
      <c r="C177" s="258" t="s">
        <v>74</v>
      </c>
      <c r="D177" s="258"/>
      <c r="E177" s="263">
        <v>106350</v>
      </c>
      <c r="G177" s="261">
        <f t="shared" si="2"/>
        <v>30730263</v>
      </c>
      <c r="H177" s="234" t="s">
        <v>293</v>
      </c>
      <c r="J177" s="258"/>
      <c r="K177" s="258"/>
      <c r="L177" s="258"/>
      <c r="M177" s="258"/>
      <c r="N177" s="258"/>
      <c r="P177" s="262"/>
      <c r="Q177" s="258"/>
      <c r="R177" s="258"/>
    </row>
    <row r="178" spans="1:18" s="263" customFormat="1">
      <c r="A178" s="221">
        <v>45338</v>
      </c>
      <c r="B178" s="258" t="s">
        <v>584</v>
      </c>
      <c r="C178" s="258" t="s">
        <v>74</v>
      </c>
      <c r="D178" s="258"/>
      <c r="E178" s="259">
        <v>40000</v>
      </c>
      <c r="F178" s="260"/>
      <c r="G178" s="261">
        <f t="shared" si="2"/>
        <v>30770263</v>
      </c>
      <c r="H178" s="258" t="s">
        <v>28</v>
      </c>
      <c r="I178" s="234"/>
      <c r="J178" s="258"/>
      <c r="K178" s="258"/>
      <c r="L178" s="258"/>
      <c r="M178" s="258"/>
      <c r="N178" s="258"/>
      <c r="O178" s="258"/>
      <c r="P178" s="262"/>
      <c r="Q178" s="258"/>
      <c r="R178" s="258"/>
    </row>
    <row r="179" spans="1:18" s="263" customFormat="1">
      <c r="A179" s="221">
        <v>45339</v>
      </c>
      <c r="B179" s="263" t="s">
        <v>293</v>
      </c>
      <c r="C179" s="258" t="s">
        <v>74</v>
      </c>
      <c r="F179" s="263">
        <v>101000</v>
      </c>
      <c r="G179" s="261">
        <f t="shared" si="2"/>
        <v>30669263</v>
      </c>
      <c r="H179" s="234" t="s">
        <v>24</v>
      </c>
      <c r="P179" s="262"/>
      <c r="Q179" s="258"/>
      <c r="R179" s="258"/>
    </row>
    <row r="180" spans="1:18" s="263" customFormat="1">
      <c r="A180" s="221">
        <v>45339</v>
      </c>
      <c r="B180" s="263" t="s">
        <v>195</v>
      </c>
      <c r="C180" s="258" t="s">
        <v>74</v>
      </c>
      <c r="D180" s="258"/>
      <c r="F180" s="263">
        <v>141000</v>
      </c>
      <c r="G180" s="261">
        <f t="shared" si="2"/>
        <v>30528263</v>
      </c>
      <c r="H180" s="234" t="s">
        <v>24</v>
      </c>
      <c r="J180" s="258"/>
      <c r="K180" s="258"/>
      <c r="L180" s="258"/>
      <c r="M180" s="258"/>
      <c r="N180" s="258"/>
      <c r="P180" s="262"/>
      <c r="Q180" s="258"/>
      <c r="R180" s="258"/>
    </row>
    <row r="181" spans="1:18" s="263" customFormat="1">
      <c r="A181" s="221">
        <v>45339</v>
      </c>
      <c r="B181" s="263" t="s">
        <v>292</v>
      </c>
      <c r="C181" s="258" t="s">
        <v>74</v>
      </c>
      <c r="D181" s="270"/>
      <c r="E181" s="264"/>
      <c r="F181" s="264">
        <v>87000</v>
      </c>
      <c r="G181" s="261">
        <f t="shared" si="2"/>
        <v>30441263</v>
      </c>
      <c r="H181" s="263" t="s">
        <v>24</v>
      </c>
      <c r="M181" s="234"/>
      <c r="N181" s="266"/>
      <c r="P181" s="262"/>
      <c r="Q181" s="258"/>
      <c r="R181" s="258"/>
    </row>
    <row r="182" spans="1:18" s="263" customFormat="1">
      <c r="A182" s="221">
        <v>45339</v>
      </c>
      <c r="B182" s="263" t="s">
        <v>377</v>
      </c>
      <c r="C182" s="234" t="s">
        <v>349</v>
      </c>
      <c r="D182" s="263" t="s">
        <v>313</v>
      </c>
      <c r="E182" s="264"/>
      <c r="F182" s="265">
        <v>21270</v>
      </c>
      <c r="G182" s="261">
        <f t="shared" si="2"/>
        <v>30419993</v>
      </c>
      <c r="H182" s="263" t="s">
        <v>24</v>
      </c>
      <c r="I182" s="263" t="s">
        <v>367</v>
      </c>
      <c r="J182" s="258" t="s">
        <v>595</v>
      </c>
      <c r="K182" s="258" t="s">
        <v>197</v>
      </c>
      <c r="L182" s="258" t="s">
        <v>594</v>
      </c>
      <c r="M182" s="258" t="s">
        <v>683</v>
      </c>
      <c r="N182" s="258" t="s">
        <v>596</v>
      </c>
      <c r="P182" s="262"/>
      <c r="Q182" s="258"/>
      <c r="R182" s="258"/>
    </row>
    <row r="183" spans="1:18" s="263" customFormat="1">
      <c r="A183" s="221">
        <v>45339</v>
      </c>
      <c r="B183" s="258" t="s">
        <v>410</v>
      </c>
      <c r="C183" s="258" t="s">
        <v>74</v>
      </c>
      <c r="D183" s="258"/>
      <c r="E183" s="259"/>
      <c r="F183" s="260">
        <v>380000</v>
      </c>
      <c r="G183" s="261">
        <f t="shared" si="2"/>
        <v>30039993</v>
      </c>
      <c r="H183" s="258" t="s">
        <v>24</v>
      </c>
      <c r="I183" s="258"/>
      <c r="J183" s="258"/>
      <c r="K183" s="258"/>
      <c r="L183" s="258"/>
      <c r="M183" s="258"/>
      <c r="N183" s="258"/>
      <c r="O183" s="258"/>
      <c r="P183" s="262"/>
      <c r="Q183" s="258"/>
      <c r="R183" s="258"/>
    </row>
    <row r="184" spans="1:18" s="263" customFormat="1">
      <c r="A184" s="221">
        <v>45339</v>
      </c>
      <c r="B184" s="258" t="s">
        <v>411</v>
      </c>
      <c r="C184" s="258" t="s">
        <v>349</v>
      </c>
      <c r="D184" s="258" t="s">
        <v>313</v>
      </c>
      <c r="E184" s="259"/>
      <c r="F184" s="260">
        <v>1260</v>
      </c>
      <c r="G184" s="261">
        <f t="shared" si="2"/>
        <v>30038733</v>
      </c>
      <c r="H184" s="258" t="s">
        <v>24</v>
      </c>
      <c r="I184" s="234" t="s">
        <v>378</v>
      </c>
      <c r="J184" s="258" t="s">
        <v>595</v>
      </c>
      <c r="K184" s="258" t="s">
        <v>197</v>
      </c>
      <c r="L184" s="258" t="s">
        <v>594</v>
      </c>
      <c r="M184" s="258" t="s">
        <v>684</v>
      </c>
      <c r="N184" s="258" t="s">
        <v>596</v>
      </c>
      <c r="O184" s="258"/>
      <c r="P184" s="262"/>
      <c r="Q184" s="258"/>
      <c r="R184" s="258"/>
    </row>
    <row r="185" spans="1:18" s="263" customFormat="1">
      <c r="A185" s="221">
        <v>45339</v>
      </c>
      <c r="B185" s="258" t="s">
        <v>412</v>
      </c>
      <c r="C185" s="258" t="s">
        <v>350</v>
      </c>
      <c r="D185" s="258" t="s">
        <v>313</v>
      </c>
      <c r="E185" s="259"/>
      <c r="F185" s="260">
        <v>188000</v>
      </c>
      <c r="G185" s="261">
        <f t="shared" si="2"/>
        <v>29850733</v>
      </c>
      <c r="H185" s="258" t="s">
        <v>24</v>
      </c>
      <c r="I185" s="234" t="s">
        <v>378</v>
      </c>
      <c r="J185" s="263" t="s">
        <v>355</v>
      </c>
      <c r="K185" s="263" t="s">
        <v>196</v>
      </c>
      <c r="L185" s="263" t="s">
        <v>594</v>
      </c>
      <c r="M185" s="258"/>
      <c r="N185" s="258"/>
      <c r="O185" s="258"/>
      <c r="P185" s="262"/>
      <c r="Q185" s="258"/>
      <c r="R185" s="258"/>
    </row>
    <row r="186" spans="1:18" s="263" customFormat="1">
      <c r="A186" s="221">
        <v>45339</v>
      </c>
      <c r="B186" s="263" t="s">
        <v>486</v>
      </c>
      <c r="C186" s="258" t="s">
        <v>74</v>
      </c>
      <c r="D186" s="258"/>
      <c r="E186" s="263">
        <v>141000</v>
      </c>
      <c r="G186" s="261">
        <f t="shared" si="2"/>
        <v>29991733</v>
      </c>
      <c r="H186" s="234" t="s">
        <v>195</v>
      </c>
      <c r="J186" s="258"/>
      <c r="K186" s="258"/>
      <c r="L186" s="258"/>
      <c r="M186" s="258"/>
      <c r="N186" s="258"/>
      <c r="P186" s="262"/>
      <c r="Q186" s="258"/>
      <c r="R186" s="258"/>
    </row>
    <row r="187" spans="1:18" s="263" customFormat="1">
      <c r="A187" s="221">
        <v>45339</v>
      </c>
      <c r="B187" s="258" t="s">
        <v>524</v>
      </c>
      <c r="C187" s="258" t="s">
        <v>74</v>
      </c>
      <c r="D187" s="258"/>
      <c r="E187" s="259">
        <v>87000</v>
      </c>
      <c r="F187" s="260"/>
      <c r="G187" s="261">
        <f t="shared" si="2"/>
        <v>30078733</v>
      </c>
      <c r="H187" s="258" t="s">
        <v>292</v>
      </c>
      <c r="I187" s="234"/>
      <c r="J187" s="258"/>
      <c r="K187" s="258"/>
      <c r="L187" s="258"/>
      <c r="M187" s="258"/>
      <c r="N187" s="258"/>
      <c r="O187" s="258"/>
      <c r="P187" s="262"/>
      <c r="Q187" s="258"/>
      <c r="R187" s="258"/>
    </row>
    <row r="188" spans="1:18" s="263" customFormat="1">
      <c r="A188" s="221">
        <v>45339</v>
      </c>
      <c r="B188" s="258" t="s">
        <v>516</v>
      </c>
      <c r="C188" s="258" t="s">
        <v>74</v>
      </c>
      <c r="D188" s="258"/>
      <c r="E188" s="259">
        <v>380000</v>
      </c>
      <c r="F188" s="260"/>
      <c r="G188" s="261">
        <f t="shared" si="2"/>
        <v>30458733</v>
      </c>
      <c r="H188" s="258" t="s">
        <v>292</v>
      </c>
      <c r="I188" s="258"/>
      <c r="J188" s="258"/>
      <c r="K188" s="258"/>
      <c r="L188" s="258"/>
      <c r="M188" s="258"/>
      <c r="N188" s="258"/>
      <c r="O188" s="258"/>
      <c r="P188" s="262"/>
      <c r="Q188" s="258"/>
      <c r="R188" s="258"/>
    </row>
    <row r="189" spans="1:18" s="263" customFormat="1">
      <c r="A189" s="221">
        <v>45339</v>
      </c>
      <c r="B189" s="258" t="s">
        <v>561</v>
      </c>
      <c r="C189" s="258" t="s">
        <v>33</v>
      </c>
      <c r="D189" s="260" t="s">
        <v>4</v>
      </c>
      <c r="E189" s="259"/>
      <c r="F189" s="260">
        <v>7000</v>
      </c>
      <c r="G189" s="261">
        <f t="shared" si="2"/>
        <v>30451733</v>
      </c>
      <c r="H189" s="258" t="s">
        <v>306</v>
      </c>
      <c r="I189" s="234" t="s">
        <v>367</v>
      </c>
      <c r="J189" s="258" t="s">
        <v>595</v>
      </c>
      <c r="K189" s="258" t="s">
        <v>197</v>
      </c>
      <c r="L189" s="258" t="s">
        <v>594</v>
      </c>
      <c r="M189" s="258" t="s">
        <v>685</v>
      </c>
      <c r="N189" s="258" t="s">
        <v>606</v>
      </c>
      <c r="O189" s="258"/>
      <c r="P189" s="262"/>
      <c r="Q189" s="258"/>
      <c r="R189" s="258"/>
    </row>
    <row r="190" spans="1:18" s="263" customFormat="1">
      <c r="A190" s="221">
        <v>45339</v>
      </c>
      <c r="B190" s="258" t="s">
        <v>618</v>
      </c>
      <c r="C190" s="263" t="s">
        <v>489</v>
      </c>
      <c r="D190" s="258" t="s">
        <v>152</v>
      </c>
      <c r="E190" s="259"/>
      <c r="F190" s="260">
        <v>10000</v>
      </c>
      <c r="G190" s="261">
        <f t="shared" si="2"/>
        <v>30441733</v>
      </c>
      <c r="H190" s="258" t="s">
        <v>293</v>
      </c>
      <c r="I190" s="258" t="s">
        <v>367</v>
      </c>
      <c r="J190" s="263" t="s">
        <v>355</v>
      </c>
      <c r="K190" s="263" t="s">
        <v>196</v>
      </c>
      <c r="L190" s="263" t="s">
        <v>594</v>
      </c>
      <c r="M190" s="258"/>
      <c r="N190" s="258"/>
      <c r="O190" s="258"/>
      <c r="P190" s="262"/>
      <c r="Q190" s="258"/>
      <c r="R190" s="258"/>
    </row>
    <row r="191" spans="1:18" s="263" customFormat="1">
      <c r="A191" s="221">
        <v>45339</v>
      </c>
      <c r="B191" s="258" t="s">
        <v>571</v>
      </c>
      <c r="C191" s="258" t="s">
        <v>74</v>
      </c>
      <c r="D191" s="258"/>
      <c r="E191" s="259">
        <v>101000</v>
      </c>
      <c r="F191" s="260"/>
      <c r="G191" s="261">
        <f t="shared" si="2"/>
        <v>30542733</v>
      </c>
      <c r="H191" s="258" t="s">
        <v>293</v>
      </c>
      <c r="I191" s="234"/>
      <c r="J191" s="258"/>
      <c r="K191" s="258"/>
      <c r="L191" s="258"/>
      <c r="M191" s="258"/>
      <c r="N191" s="258"/>
      <c r="O191" s="258"/>
      <c r="P191" s="262"/>
      <c r="Q191" s="258"/>
      <c r="R191" s="258"/>
    </row>
    <row r="192" spans="1:18" s="263" customFormat="1">
      <c r="A192" s="221">
        <v>45339</v>
      </c>
      <c r="B192" s="234" t="s">
        <v>589</v>
      </c>
      <c r="C192" s="234" t="s">
        <v>33</v>
      </c>
      <c r="D192" s="260" t="s">
        <v>4</v>
      </c>
      <c r="E192" s="234"/>
      <c r="F192" s="234">
        <v>10000</v>
      </c>
      <c r="G192" s="261">
        <f t="shared" si="2"/>
        <v>30532733</v>
      </c>
      <c r="H192" s="234" t="s">
        <v>28</v>
      </c>
      <c r="I192" s="234" t="s">
        <v>522</v>
      </c>
      <c r="J192" s="258" t="s">
        <v>595</v>
      </c>
      <c r="K192" s="258" t="s">
        <v>197</v>
      </c>
      <c r="L192" s="258" t="s">
        <v>594</v>
      </c>
      <c r="M192" s="258" t="s">
        <v>686</v>
      </c>
      <c r="N192" s="258" t="s">
        <v>606</v>
      </c>
      <c r="O192" s="234"/>
      <c r="P192" s="262"/>
      <c r="Q192" s="258"/>
      <c r="R192" s="258"/>
    </row>
    <row r="193" spans="1:18" s="263" customFormat="1">
      <c r="A193" s="221">
        <v>45340</v>
      </c>
      <c r="B193" s="258" t="s">
        <v>504</v>
      </c>
      <c r="C193" s="258" t="s">
        <v>33</v>
      </c>
      <c r="D193" s="260" t="s">
        <v>4</v>
      </c>
      <c r="E193" s="259"/>
      <c r="F193" s="260">
        <v>7000</v>
      </c>
      <c r="G193" s="261">
        <f t="shared" si="2"/>
        <v>30525733</v>
      </c>
      <c r="H193" s="258" t="s">
        <v>263</v>
      </c>
      <c r="I193" s="258" t="s">
        <v>367</v>
      </c>
      <c r="J193" s="258" t="s">
        <v>595</v>
      </c>
      <c r="K193" s="258" t="s">
        <v>197</v>
      </c>
      <c r="L193" s="258" t="s">
        <v>594</v>
      </c>
      <c r="M193" s="258" t="s">
        <v>687</v>
      </c>
      <c r="N193" s="258" t="s">
        <v>606</v>
      </c>
      <c r="O193" s="258"/>
      <c r="P193" s="262"/>
      <c r="Q193" s="258"/>
      <c r="R193" s="258"/>
    </row>
    <row r="194" spans="1:18" s="263" customFormat="1">
      <c r="A194" s="221">
        <v>45340</v>
      </c>
      <c r="B194" s="258" t="s">
        <v>505</v>
      </c>
      <c r="C194" s="258" t="s">
        <v>353</v>
      </c>
      <c r="D194" s="260" t="s">
        <v>4</v>
      </c>
      <c r="E194" s="259"/>
      <c r="F194" s="260">
        <v>80000</v>
      </c>
      <c r="G194" s="261">
        <f t="shared" si="2"/>
        <v>30445733</v>
      </c>
      <c r="H194" s="258" t="s">
        <v>263</v>
      </c>
      <c r="I194" s="258" t="s">
        <v>472</v>
      </c>
      <c r="J194" s="258" t="s">
        <v>355</v>
      </c>
      <c r="K194" s="258" t="s">
        <v>197</v>
      </c>
      <c r="L194" s="258" t="s">
        <v>594</v>
      </c>
      <c r="M194" s="258" t="s">
        <v>688</v>
      </c>
      <c r="N194" s="258" t="s">
        <v>612</v>
      </c>
      <c r="O194" s="258"/>
      <c r="P194" s="262"/>
      <c r="Q194" s="258"/>
      <c r="R194" s="258"/>
    </row>
    <row r="195" spans="1:18" s="263" customFormat="1">
      <c r="A195" s="221">
        <v>45340</v>
      </c>
      <c r="B195" s="258" t="s">
        <v>525</v>
      </c>
      <c r="C195" s="258" t="s">
        <v>307</v>
      </c>
      <c r="D195" s="234" t="s">
        <v>526</v>
      </c>
      <c r="E195" s="259"/>
      <c r="F195" s="260">
        <v>27500</v>
      </c>
      <c r="G195" s="261">
        <f t="shared" si="2"/>
        <v>30418233</v>
      </c>
      <c r="H195" s="258" t="s">
        <v>292</v>
      </c>
      <c r="I195" s="234" t="s">
        <v>378</v>
      </c>
      <c r="J195" s="263" t="s">
        <v>355</v>
      </c>
      <c r="K195" s="263" t="s">
        <v>196</v>
      </c>
      <c r="L195" s="263" t="s">
        <v>594</v>
      </c>
      <c r="M195" s="258"/>
      <c r="N195" s="258"/>
      <c r="O195" s="258"/>
      <c r="P195" s="262"/>
      <c r="Q195" s="258"/>
      <c r="R195" s="258"/>
    </row>
    <row r="196" spans="1:18" s="263" customFormat="1">
      <c r="A196" s="221">
        <v>45340</v>
      </c>
      <c r="B196" s="258" t="s">
        <v>527</v>
      </c>
      <c r="C196" s="258" t="s">
        <v>340</v>
      </c>
      <c r="D196" s="234" t="s">
        <v>526</v>
      </c>
      <c r="E196" s="259"/>
      <c r="F196" s="260">
        <v>20000</v>
      </c>
      <c r="G196" s="261">
        <f t="shared" si="2"/>
        <v>30398233</v>
      </c>
      <c r="H196" s="258" t="s">
        <v>292</v>
      </c>
      <c r="I196" s="234" t="s">
        <v>522</v>
      </c>
      <c r="J196" s="263" t="s">
        <v>355</v>
      </c>
      <c r="K196" s="263" t="s">
        <v>196</v>
      </c>
      <c r="L196" s="263" t="s">
        <v>594</v>
      </c>
      <c r="M196" s="258"/>
      <c r="N196" s="258"/>
      <c r="O196" s="258"/>
      <c r="P196" s="262"/>
      <c r="Q196" s="258"/>
      <c r="R196" s="258"/>
    </row>
    <row r="197" spans="1:18" s="263" customFormat="1">
      <c r="A197" s="221">
        <v>45340</v>
      </c>
      <c r="B197" s="258" t="s">
        <v>545</v>
      </c>
      <c r="C197" s="258" t="s">
        <v>465</v>
      </c>
      <c r="D197" s="258" t="s">
        <v>153</v>
      </c>
      <c r="E197" s="259"/>
      <c r="F197" s="260">
        <v>45000</v>
      </c>
      <c r="G197" s="261">
        <f t="shared" si="2"/>
        <v>30353233</v>
      </c>
      <c r="H197" s="258" t="s">
        <v>30</v>
      </c>
      <c r="I197" s="234" t="s">
        <v>367</v>
      </c>
      <c r="J197" s="258" t="s">
        <v>355</v>
      </c>
      <c r="K197" s="258" t="s">
        <v>197</v>
      </c>
      <c r="L197" s="258" t="s">
        <v>594</v>
      </c>
      <c r="M197" s="258" t="s">
        <v>689</v>
      </c>
      <c r="N197" s="258" t="s">
        <v>612</v>
      </c>
      <c r="O197" s="258"/>
      <c r="P197" s="262"/>
      <c r="Q197" s="258"/>
      <c r="R197" s="258"/>
    </row>
    <row r="198" spans="1:18" s="263" customFormat="1">
      <c r="A198" s="221">
        <v>45340</v>
      </c>
      <c r="B198" s="258" t="s">
        <v>546</v>
      </c>
      <c r="C198" s="258" t="s">
        <v>33</v>
      </c>
      <c r="D198" s="258" t="s">
        <v>153</v>
      </c>
      <c r="E198" s="259"/>
      <c r="F198" s="260">
        <v>8000</v>
      </c>
      <c r="G198" s="261">
        <f t="shared" si="2"/>
        <v>30345233</v>
      </c>
      <c r="H198" s="258" t="s">
        <v>30</v>
      </c>
      <c r="I198" s="258" t="s">
        <v>367</v>
      </c>
      <c r="J198" s="258" t="s">
        <v>595</v>
      </c>
      <c r="K198" s="258" t="s">
        <v>197</v>
      </c>
      <c r="L198" s="258" t="s">
        <v>594</v>
      </c>
      <c r="M198" s="258" t="s">
        <v>690</v>
      </c>
      <c r="N198" s="258" t="s">
        <v>606</v>
      </c>
      <c r="O198" s="258"/>
      <c r="P198" s="262"/>
      <c r="Q198" s="258"/>
      <c r="R198" s="258"/>
    </row>
    <row r="199" spans="1:18" s="263" customFormat="1">
      <c r="A199" s="223">
        <v>45340</v>
      </c>
      <c r="B199" s="263" t="s">
        <v>562</v>
      </c>
      <c r="C199" s="263" t="s">
        <v>465</v>
      </c>
      <c r="D199" s="260" t="s">
        <v>4</v>
      </c>
      <c r="F199" s="263">
        <v>90000</v>
      </c>
      <c r="G199" s="261">
        <f t="shared" si="2"/>
        <v>30255233</v>
      </c>
      <c r="H199" s="263" t="s">
        <v>306</v>
      </c>
      <c r="I199" s="263" t="s">
        <v>472</v>
      </c>
      <c r="J199" s="258" t="s">
        <v>355</v>
      </c>
      <c r="K199" s="258" t="s">
        <v>197</v>
      </c>
      <c r="L199" s="258" t="s">
        <v>594</v>
      </c>
      <c r="M199" s="258" t="s">
        <v>691</v>
      </c>
      <c r="N199" s="258" t="s">
        <v>612</v>
      </c>
      <c r="P199" s="262"/>
      <c r="Q199" s="258"/>
      <c r="R199" s="258"/>
    </row>
    <row r="200" spans="1:18" s="263" customFormat="1">
      <c r="A200" s="221">
        <v>45340</v>
      </c>
      <c r="B200" s="258" t="s">
        <v>749</v>
      </c>
      <c r="C200" s="258" t="s">
        <v>465</v>
      </c>
      <c r="D200" s="260" t="s">
        <v>4</v>
      </c>
      <c r="E200" s="259"/>
      <c r="F200" s="260">
        <v>90000</v>
      </c>
      <c r="G200" s="261">
        <f t="shared" si="2"/>
        <v>30165233</v>
      </c>
      <c r="H200" s="258" t="s">
        <v>28</v>
      </c>
      <c r="I200" s="234" t="s">
        <v>381</v>
      </c>
      <c r="J200" s="258" t="s">
        <v>355</v>
      </c>
      <c r="K200" s="258" t="s">
        <v>197</v>
      </c>
      <c r="L200" s="258" t="s">
        <v>594</v>
      </c>
      <c r="M200" s="258" t="s">
        <v>692</v>
      </c>
      <c r="N200" s="258" t="s">
        <v>612</v>
      </c>
      <c r="O200" s="258"/>
      <c r="P200" s="262"/>
      <c r="Q200" s="258"/>
      <c r="R200" s="258"/>
    </row>
    <row r="201" spans="1:18" s="263" customFormat="1">
      <c r="A201" s="221">
        <v>45341</v>
      </c>
      <c r="B201" s="258" t="s">
        <v>413</v>
      </c>
      <c r="C201" s="258" t="s">
        <v>340</v>
      </c>
      <c r="D201" s="258" t="s">
        <v>153</v>
      </c>
      <c r="E201" s="259"/>
      <c r="F201" s="260">
        <v>150000</v>
      </c>
      <c r="G201" s="261">
        <f t="shared" si="2"/>
        <v>30015233</v>
      </c>
      <c r="H201" s="258" t="s">
        <v>24</v>
      </c>
      <c r="I201" s="234" t="s">
        <v>381</v>
      </c>
      <c r="J201" s="263" t="s">
        <v>355</v>
      </c>
      <c r="K201" s="263" t="s">
        <v>196</v>
      </c>
      <c r="L201" s="263" t="s">
        <v>594</v>
      </c>
      <c r="M201" s="258"/>
      <c r="N201" s="258"/>
      <c r="O201" s="258"/>
      <c r="P201" s="262"/>
      <c r="Q201" s="258"/>
      <c r="R201" s="258"/>
    </row>
    <row r="202" spans="1:18" s="263" customFormat="1">
      <c r="A202" s="221">
        <v>45341</v>
      </c>
      <c r="B202" s="258" t="s">
        <v>28</v>
      </c>
      <c r="C202" s="258" t="s">
        <v>74</v>
      </c>
      <c r="D202" s="260"/>
      <c r="F202" s="234">
        <v>240000</v>
      </c>
      <c r="G202" s="261">
        <f t="shared" si="2"/>
        <v>29775233</v>
      </c>
      <c r="H202" s="258" t="s">
        <v>24</v>
      </c>
      <c r="I202" s="258"/>
      <c r="J202" s="258"/>
      <c r="K202" s="258"/>
      <c r="L202" s="258"/>
      <c r="M202" s="258"/>
      <c r="N202" s="258"/>
      <c r="O202" s="258"/>
      <c r="P202" s="262"/>
      <c r="Q202" s="258"/>
      <c r="R202" s="258"/>
    </row>
    <row r="203" spans="1:18" s="263" customFormat="1">
      <c r="A203" s="221">
        <v>45341</v>
      </c>
      <c r="B203" s="263" t="s">
        <v>306</v>
      </c>
      <c r="C203" s="258" t="s">
        <v>74</v>
      </c>
      <c r="D203" s="258"/>
      <c r="F203" s="263">
        <v>220000</v>
      </c>
      <c r="G203" s="261">
        <f t="shared" si="2"/>
        <v>29555233</v>
      </c>
      <c r="H203" s="234" t="s">
        <v>24</v>
      </c>
      <c r="J203" s="258"/>
      <c r="K203" s="258"/>
      <c r="L203" s="258"/>
      <c r="M203" s="258"/>
      <c r="N203" s="258"/>
      <c r="P203" s="262"/>
      <c r="Q203" s="258"/>
      <c r="R203" s="258"/>
    </row>
    <row r="204" spans="1:18" s="263" customFormat="1">
      <c r="A204" s="221">
        <v>45341</v>
      </c>
      <c r="B204" s="258" t="s">
        <v>263</v>
      </c>
      <c r="C204" s="258" t="s">
        <v>74</v>
      </c>
      <c r="D204" s="258"/>
      <c r="E204" s="259"/>
      <c r="F204" s="260">
        <v>220000</v>
      </c>
      <c r="G204" s="261">
        <f t="shared" si="2"/>
        <v>29335233</v>
      </c>
      <c r="H204" s="258" t="s">
        <v>24</v>
      </c>
      <c r="I204" s="234"/>
      <c r="J204" s="258"/>
      <c r="K204" s="258"/>
      <c r="L204" s="258"/>
      <c r="M204" s="258"/>
      <c r="N204" s="258"/>
      <c r="O204" s="258"/>
      <c r="P204" s="262"/>
      <c r="Q204" s="258"/>
      <c r="R204" s="258"/>
    </row>
    <row r="205" spans="1:18" s="263" customFormat="1">
      <c r="A205" s="221">
        <v>45341</v>
      </c>
      <c r="B205" s="258" t="s">
        <v>385</v>
      </c>
      <c r="C205" s="258" t="s">
        <v>349</v>
      </c>
      <c r="D205" s="258" t="s">
        <v>313</v>
      </c>
      <c r="E205" s="259"/>
      <c r="F205" s="260">
        <v>20400</v>
      </c>
      <c r="G205" s="261">
        <f t="shared" si="2"/>
        <v>29314833</v>
      </c>
      <c r="H205" s="258" t="s">
        <v>24</v>
      </c>
      <c r="I205" s="234" t="s">
        <v>367</v>
      </c>
      <c r="J205" s="258" t="s">
        <v>595</v>
      </c>
      <c r="K205" s="258" t="s">
        <v>197</v>
      </c>
      <c r="L205" s="258" t="s">
        <v>594</v>
      </c>
      <c r="M205" s="258" t="s">
        <v>693</v>
      </c>
      <c r="N205" s="258" t="s">
        <v>596</v>
      </c>
      <c r="O205" s="258"/>
      <c r="P205" s="262"/>
      <c r="Q205" s="258"/>
      <c r="R205" s="258"/>
    </row>
    <row r="206" spans="1:18" s="263" customFormat="1">
      <c r="A206" s="224">
        <v>45341</v>
      </c>
      <c r="B206" s="270" t="s">
        <v>299</v>
      </c>
      <c r="C206" s="258" t="s">
        <v>74</v>
      </c>
      <c r="D206" s="234"/>
      <c r="E206" s="271"/>
      <c r="F206" s="272">
        <v>20000</v>
      </c>
      <c r="G206" s="261">
        <f t="shared" ref="G206:G269" si="3">G205+E206-F206</f>
        <v>29294833</v>
      </c>
      <c r="H206" s="263" t="s">
        <v>24</v>
      </c>
      <c r="J206" s="258"/>
      <c r="K206" s="258"/>
      <c r="L206" s="258"/>
      <c r="M206" s="258"/>
      <c r="N206" s="258"/>
      <c r="P206" s="262"/>
      <c r="Q206" s="258"/>
      <c r="R206" s="258"/>
    </row>
    <row r="207" spans="1:18" s="263" customFormat="1">
      <c r="A207" s="221">
        <v>45341</v>
      </c>
      <c r="B207" s="263" t="s">
        <v>491</v>
      </c>
      <c r="C207" s="263" t="s">
        <v>489</v>
      </c>
      <c r="D207" s="258" t="s">
        <v>152</v>
      </c>
      <c r="F207" s="263">
        <v>84000</v>
      </c>
      <c r="G207" s="261">
        <f t="shared" si="3"/>
        <v>29210833</v>
      </c>
      <c r="H207" s="234" t="s">
        <v>195</v>
      </c>
      <c r="I207" s="263" t="s">
        <v>472</v>
      </c>
      <c r="J207" s="263" t="s">
        <v>355</v>
      </c>
      <c r="K207" s="263" t="s">
        <v>196</v>
      </c>
      <c r="L207" s="263" t="s">
        <v>594</v>
      </c>
      <c r="M207" s="258"/>
      <c r="N207" s="258"/>
      <c r="P207" s="262"/>
      <c r="Q207" s="258"/>
      <c r="R207" s="258"/>
    </row>
    <row r="208" spans="1:18" s="263" customFormat="1">
      <c r="A208" s="221">
        <v>45341</v>
      </c>
      <c r="B208" s="258" t="s">
        <v>506</v>
      </c>
      <c r="C208" s="258" t="s">
        <v>74</v>
      </c>
      <c r="D208" s="258"/>
      <c r="E208" s="259">
        <v>220000</v>
      </c>
      <c r="F208" s="260"/>
      <c r="G208" s="261">
        <f t="shared" si="3"/>
        <v>29430833</v>
      </c>
      <c r="H208" s="258" t="s">
        <v>263</v>
      </c>
      <c r="I208" s="234"/>
      <c r="J208" s="258"/>
      <c r="K208" s="258"/>
      <c r="L208" s="258"/>
      <c r="M208" s="258"/>
      <c r="N208" s="258"/>
      <c r="O208" s="258"/>
      <c r="P208" s="262"/>
      <c r="Q208" s="258"/>
      <c r="R208" s="258"/>
    </row>
    <row r="209" spans="1:18" s="263" customFormat="1">
      <c r="A209" s="221">
        <v>45341</v>
      </c>
      <c r="B209" s="234" t="s">
        <v>528</v>
      </c>
      <c r="C209" s="234" t="s">
        <v>307</v>
      </c>
      <c r="D209" s="234" t="s">
        <v>526</v>
      </c>
      <c r="E209" s="234"/>
      <c r="F209" s="234">
        <v>120000</v>
      </c>
      <c r="G209" s="261">
        <f t="shared" si="3"/>
        <v>29310833</v>
      </c>
      <c r="H209" s="234" t="s">
        <v>292</v>
      </c>
      <c r="I209" s="234" t="s">
        <v>522</v>
      </c>
      <c r="J209" s="263" t="s">
        <v>355</v>
      </c>
      <c r="K209" s="263" t="s">
        <v>196</v>
      </c>
      <c r="L209" s="263" t="s">
        <v>594</v>
      </c>
      <c r="M209" s="258"/>
      <c r="N209" s="258"/>
      <c r="O209" s="234"/>
      <c r="P209" s="262"/>
      <c r="Q209" s="258"/>
      <c r="R209" s="258"/>
    </row>
    <row r="210" spans="1:18" s="263" customFormat="1">
      <c r="A210" s="221">
        <v>45341</v>
      </c>
      <c r="B210" s="234" t="s">
        <v>529</v>
      </c>
      <c r="C210" s="234" t="s">
        <v>465</v>
      </c>
      <c r="D210" s="260" t="s">
        <v>152</v>
      </c>
      <c r="E210" s="234"/>
      <c r="F210" s="234">
        <v>33500</v>
      </c>
      <c r="G210" s="261">
        <f t="shared" si="3"/>
        <v>29277333</v>
      </c>
      <c r="H210" s="234" t="s">
        <v>292</v>
      </c>
      <c r="I210" s="234" t="s">
        <v>522</v>
      </c>
      <c r="J210" s="258" t="s">
        <v>355</v>
      </c>
      <c r="K210" s="258" t="s">
        <v>196</v>
      </c>
      <c r="L210" s="258" t="s">
        <v>594</v>
      </c>
      <c r="M210" s="258"/>
      <c r="N210" s="258"/>
      <c r="O210" s="234"/>
      <c r="P210" s="262"/>
      <c r="Q210" s="258"/>
      <c r="R210" s="258"/>
    </row>
    <row r="211" spans="1:18" s="263" customFormat="1">
      <c r="A211" s="221">
        <v>45341</v>
      </c>
      <c r="B211" s="258" t="s">
        <v>540</v>
      </c>
      <c r="C211" s="258" t="s">
        <v>74</v>
      </c>
      <c r="D211" s="258"/>
      <c r="E211" s="259">
        <v>20000</v>
      </c>
      <c r="F211" s="260"/>
      <c r="G211" s="261">
        <f t="shared" si="3"/>
        <v>29297333</v>
      </c>
      <c r="H211" s="258" t="s">
        <v>300</v>
      </c>
      <c r="I211" s="258"/>
      <c r="J211" s="258"/>
      <c r="K211" s="258"/>
      <c r="L211" s="258"/>
      <c r="M211" s="258"/>
      <c r="N211" s="258"/>
      <c r="O211" s="258"/>
      <c r="P211" s="262"/>
      <c r="Q211" s="258"/>
      <c r="R211" s="258"/>
    </row>
    <row r="212" spans="1:18" s="263" customFormat="1">
      <c r="A212" s="221">
        <v>45341</v>
      </c>
      <c r="B212" s="234" t="s">
        <v>554</v>
      </c>
      <c r="C212" s="258" t="s">
        <v>74</v>
      </c>
      <c r="E212" s="263">
        <v>220000</v>
      </c>
      <c r="G212" s="261">
        <f t="shared" si="3"/>
        <v>29517333</v>
      </c>
      <c r="H212" s="263" t="s">
        <v>306</v>
      </c>
      <c r="J212" s="258"/>
      <c r="K212" s="258"/>
      <c r="L212" s="258"/>
      <c r="M212" s="258"/>
      <c r="N212" s="258"/>
      <c r="P212" s="262"/>
      <c r="Q212" s="258"/>
      <c r="R212" s="258"/>
    </row>
    <row r="213" spans="1:18" s="263" customFormat="1">
      <c r="A213" s="221">
        <v>45341</v>
      </c>
      <c r="B213" s="258" t="s">
        <v>584</v>
      </c>
      <c r="C213" s="258" t="s">
        <v>74</v>
      </c>
      <c r="D213" s="260"/>
      <c r="E213" s="259">
        <v>240000</v>
      </c>
      <c r="F213" s="260"/>
      <c r="G213" s="261">
        <f t="shared" si="3"/>
        <v>29757333</v>
      </c>
      <c r="H213" s="258" t="s">
        <v>28</v>
      </c>
      <c r="I213" s="258"/>
      <c r="J213" s="258"/>
      <c r="K213" s="258"/>
      <c r="L213" s="258"/>
      <c r="M213" s="258"/>
      <c r="N213" s="258"/>
      <c r="O213" s="258"/>
      <c r="P213" s="262"/>
      <c r="Q213" s="258"/>
      <c r="R213" s="258"/>
    </row>
    <row r="214" spans="1:18" s="263" customFormat="1">
      <c r="A214" s="221">
        <v>45342</v>
      </c>
      <c r="B214" s="258" t="s">
        <v>490</v>
      </c>
      <c r="C214" s="258" t="s">
        <v>33</v>
      </c>
      <c r="D214" s="258" t="s">
        <v>152</v>
      </c>
      <c r="E214" s="259"/>
      <c r="F214" s="260">
        <v>8000</v>
      </c>
      <c r="G214" s="261">
        <f t="shared" si="3"/>
        <v>29749333</v>
      </c>
      <c r="H214" s="258" t="s">
        <v>195</v>
      </c>
      <c r="I214" s="234" t="s">
        <v>378</v>
      </c>
      <c r="J214" s="258" t="s">
        <v>595</v>
      </c>
      <c r="K214" s="258" t="s">
        <v>197</v>
      </c>
      <c r="L214" s="258" t="s">
        <v>594</v>
      </c>
      <c r="M214" s="258" t="s">
        <v>694</v>
      </c>
      <c r="N214" s="258" t="s">
        <v>606</v>
      </c>
      <c r="O214" s="258"/>
      <c r="P214" s="262"/>
      <c r="Q214" s="258"/>
      <c r="R214" s="258"/>
    </row>
    <row r="215" spans="1:18" s="263" customFormat="1">
      <c r="A215" s="222">
        <v>45342</v>
      </c>
      <c r="B215" s="234" t="s">
        <v>141</v>
      </c>
      <c r="C215" s="258" t="s">
        <v>74</v>
      </c>
      <c r="E215" s="234"/>
      <c r="F215" s="263">
        <v>20000</v>
      </c>
      <c r="G215" s="261">
        <f t="shared" si="3"/>
        <v>29729333</v>
      </c>
      <c r="H215" s="263" t="s">
        <v>24</v>
      </c>
      <c r="J215" s="258"/>
      <c r="K215" s="258"/>
      <c r="L215" s="258"/>
      <c r="M215" s="258"/>
      <c r="N215" s="258"/>
      <c r="O215" s="234"/>
      <c r="P215" s="262"/>
      <c r="Q215" s="258"/>
      <c r="R215" s="258"/>
    </row>
    <row r="216" spans="1:18" s="263" customFormat="1">
      <c r="A216" s="221">
        <v>45342</v>
      </c>
      <c r="B216" s="258" t="s">
        <v>752</v>
      </c>
      <c r="C216" s="258" t="s">
        <v>465</v>
      </c>
      <c r="D216" s="258" t="s">
        <v>152</v>
      </c>
      <c r="E216" s="259"/>
      <c r="F216" s="260">
        <v>75000</v>
      </c>
      <c r="G216" s="261">
        <f t="shared" si="3"/>
        <v>29654333</v>
      </c>
      <c r="H216" s="258" t="s">
        <v>195</v>
      </c>
      <c r="I216" s="234" t="s">
        <v>378</v>
      </c>
      <c r="J216" s="258" t="s">
        <v>355</v>
      </c>
      <c r="K216" s="258" t="s">
        <v>197</v>
      </c>
      <c r="L216" s="258" t="s">
        <v>594</v>
      </c>
      <c r="M216" s="258" t="s">
        <v>695</v>
      </c>
      <c r="N216" s="258" t="s">
        <v>612</v>
      </c>
      <c r="O216" s="258"/>
      <c r="P216" s="262"/>
      <c r="Q216" s="258"/>
      <c r="R216" s="258"/>
    </row>
    <row r="217" spans="1:18" s="263" customFormat="1">
      <c r="A217" s="221">
        <v>45342</v>
      </c>
      <c r="B217" s="258" t="s">
        <v>492</v>
      </c>
      <c r="C217" s="259" t="s">
        <v>33</v>
      </c>
      <c r="D217" s="260" t="s">
        <v>152</v>
      </c>
      <c r="F217" s="234">
        <v>27000</v>
      </c>
      <c r="G217" s="261">
        <f t="shared" si="3"/>
        <v>29627333</v>
      </c>
      <c r="H217" s="258" t="s">
        <v>195</v>
      </c>
      <c r="I217" s="258" t="s">
        <v>472</v>
      </c>
      <c r="J217" s="258" t="s">
        <v>595</v>
      </c>
      <c r="K217" s="258" t="s">
        <v>197</v>
      </c>
      <c r="L217" s="258" t="s">
        <v>594</v>
      </c>
      <c r="M217" s="258" t="s">
        <v>696</v>
      </c>
      <c r="N217" s="258" t="s">
        <v>606</v>
      </c>
      <c r="O217" s="258"/>
      <c r="P217" s="262"/>
      <c r="Q217" s="258"/>
      <c r="R217" s="258"/>
    </row>
    <row r="218" spans="1:18" s="263" customFormat="1">
      <c r="A218" s="221">
        <v>45342</v>
      </c>
      <c r="B218" s="263" t="s">
        <v>507</v>
      </c>
      <c r="C218" s="234" t="s">
        <v>353</v>
      </c>
      <c r="D218" s="260" t="s">
        <v>4</v>
      </c>
      <c r="F218" s="263">
        <v>30000</v>
      </c>
      <c r="G218" s="261">
        <f t="shared" si="3"/>
        <v>29597333</v>
      </c>
      <c r="H218" s="234" t="s">
        <v>263</v>
      </c>
      <c r="I218" s="263" t="s">
        <v>367</v>
      </c>
      <c r="J218" s="258" t="s">
        <v>355</v>
      </c>
      <c r="K218" s="258" t="s">
        <v>197</v>
      </c>
      <c r="L218" s="258" t="s">
        <v>594</v>
      </c>
      <c r="M218" s="258" t="s">
        <v>697</v>
      </c>
      <c r="N218" s="258" t="s">
        <v>612</v>
      </c>
      <c r="P218" s="262"/>
      <c r="Q218" s="258"/>
      <c r="R218" s="258"/>
    </row>
    <row r="219" spans="1:18" s="263" customFormat="1">
      <c r="A219" s="221">
        <v>45342</v>
      </c>
      <c r="B219" s="258" t="s">
        <v>508</v>
      </c>
      <c r="C219" s="258" t="s">
        <v>33</v>
      </c>
      <c r="D219" s="260" t="s">
        <v>4</v>
      </c>
      <c r="E219" s="259"/>
      <c r="F219" s="260">
        <v>5000</v>
      </c>
      <c r="G219" s="261">
        <f t="shared" si="3"/>
        <v>29592333</v>
      </c>
      <c r="H219" s="258" t="s">
        <v>263</v>
      </c>
      <c r="I219" s="234" t="s">
        <v>367</v>
      </c>
      <c r="J219" s="258" t="s">
        <v>595</v>
      </c>
      <c r="K219" s="258" t="s">
        <v>197</v>
      </c>
      <c r="L219" s="258" t="s">
        <v>594</v>
      </c>
      <c r="M219" s="258" t="s">
        <v>698</v>
      </c>
      <c r="N219" s="258" t="s">
        <v>606</v>
      </c>
      <c r="O219" s="258"/>
      <c r="P219" s="262"/>
      <c r="Q219" s="258"/>
      <c r="R219" s="258"/>
    </row>
    <row r="220" spans="1:18" s="263" customFormat="1">
      <c r="A220" s="221">
        <v>45342</v>
      </c>
      <c r="B220" s="258" t="s">
        <v>530</v>
      </c>
      <c r="C220" s="258" t="s">
        <v>465</v>
      </c>
      <c r="D220" s="258" t="s">
        <v>152</v>
      </c>
      <c r="E220" s="259"/>
      <c r="F220" s="260">
        <v>27000</v>
      </c>
      <c r="G220" s="261">
        <f t="shared" si="3"/>
        <v>29565333</v>
      </c>
      <c r="H220" s="258" t="s">
        <v>292</v>
      </c>
      <c r="I220" s="258" t="s">
        <v>522</v>
      </c>
      <c r="J220" s="258" t="s">
        <v>355</v>
      </c>
      <c r="K220" s="258" t="s">
        <v>196</v>
      </c>
      <c r="L220" s="258" t="s">
        <v>594</v>
      </c>
      <c r="M220" s="258"/>
      <c r="N220" s="258"/>
      <c r="O220" s="258"/>
      <c r="P220" s="262"/>
      <c r="Q220" s="258"/>
      <c r="R220" s="258"/>
    </row>
    <row r="221" spans="1:18" s="263" customFormat="1">
      <c r="A221" s="221">
        <v>45342</v>
      </c>
      <c r="B221" s="263" t="s">
        <v>531</v>
      </c>
      <c r="C221" s="234" t="s">
        <v>340</v>
      </c>
      <c r="D221" s="234" t="s">
        <v>526</v>
      </c>
      <c r="F221" s="263">
        <v>120000</v>
      </c>
      <c r="G221" s="261">
        <f t="shared" si="3"/>
        <v>29445333</v>
      </c>
      <c r="H221" s="234" t="s">
        <v>292</v>
      </c>
      <c r="I221" s="263" t="s">
        <v>522</v>
      </c>
      <c r="J221" s="263" t="s">
        <v>355</v>
      </c>
      <c r="K221" s="263" t="s">
        <v>196</v>
      </c>
      <c r="L221" s="263" t="s">
        <v>594</v>
      </c>
      <c r="M221" s="258"/>
      <c r="N221" s="258"/>
      <c r="P221" s="262"/>
      <c r="Q221" s="258"/>
      <c r="R221" s="258"/>
    </row>
    <row r="222" spans="1:18" s="263" customFormat="1">
      <c r="A222" s="221">
        <v>45342</v>
      </c>
      <c r="B222" s="263" t="s">
        <v>532</v>
      </c>
      <c r="C222" s="234" t="s">
        <v>307</v>
      </c>
      <c r="D222" s="234" t="s">
        <v>526</v>
      </c>
      <c r="F222" s="263">
        <v>6500</v>
      </c>
      <c r="G222" s="261">
        <f t="shared" si="3"/>
        <v>29438833</v>
      </c>
      <c r="H222" s="234" t="s">
        <v>292</v>
      </c>
      <c r="I222" s="263" t="s">
        <v>522</v>
      </c>
      <c r="J222" s="263" t="s">
        <v>355</v>
      </c>
      <c r="K222" s="263" t="s">
        <v>196</v>
      </c>
      <c r="L222" s="263" t="s">
        <v>594</v>
      </c>
      <c r="M222" s="258"/>
      <c r="N222" s="258"/>
      <c r="P222" s="262"/>
      <c r="Q222" s="258"/>
      <c r="R222" s="258"/>
    </row>
    <row r="223" spans="1:18" s="263" customFormat="1">
      <c r="A223" s="221">
        <v>45342</v>
      </c>
      <c r="B223" s="260" t="s">
        <v>551</v>
      </c>
      <c r="C223" s="258" t="s">
        <v>74</v>
      </c>
      <c r="D223" s="260"/>
      <c r="E223" s="258">
        <v>20000</v>
      </c>
      <c r="F223" s="234"/>
      <c r="G223" s="261">
        <f t="shared" si="3"/>
        <v>29458833</v>
      </c>
      <c r="H223" s="234" t="s">
        <v>141</v>
      </c>
      <c r="I223" s="258"/>
      <c r="M223" s="258"/>
      <c r="N223" s="258"/>
      <c r="O223" s="258"/>
      <c r="P223" s="262"/>
      <c r="Q223" s="258"/>
      <c r="R223" s="258"/>
    </row>
    <row r="224" spans="1:18" s="263" customFormat="1">
      <c r="A224" s="221">
        <v>45342</v>
      </c>
      <c r="B224" s="258" t="s">
        <v>563</v>
      </c>
      <c r="C224" s="258" t="s">
        <v>465</v>
      </c>
      <c r="D224" s="260" t="s">
        <v>4</v>
      </c>
      <c r="E224" s="259"/>
      <c r="F224" s="260">
        <v>30000</v>
      </c>
      <c r="G224" s="261">
        <f t="shared" si="3"/>
        <v>29428833</v>
      </c>
      <c r="H224" s="258" t="s">
        <v>306</v>
      </c>
      <c r="I224" s="234" t="s">
        <v>367</v>
      </c>
      <c r="J224" s="258" t="s">
        <v>355</v>
      </c>
      <c r="K224" s="258" t="s">
        <v>196</v>
      </c>
      <c r="L224" s="258" t="s">
        <v>594</v>
      </c>
      <c r="M224" s="258"/>
      <c r="N224" s="258"/>
      <c r="O224" s="258"/>
      <c r="P224" s="262"/>
      <c r="Q224" s="258"/>
      <c r="R224" s="258"/>
    </row>
    <row r="225" spans="1:18" s="263" customFormat="1">
      <c r="A225" s="221">
        <v>45342</v>
      </c>
      <c r="B225" s="258" t="s">
        <v>564</v>
      </c>
      <c r="C225" s="258" t="s">
        <v>33</v>
      </c>
      <c r="D225" s="260" t="s">
        <v>4</v>
      </c>
      <c r="E225" s="259"/>
      <c r="F225" s="260">
        <v>4000</v>
      </c>
      <c r="G225" s="261">
        <f t="shared" si="3"/>
        <v>29424833</v>
      </c>
      <c r="H225" s="258" t="s">
        <v>306</v>
      </c>
      <c r="I225" s="234" t="s">
        <v>367</v>
      </c>
      <c r="J225" s="258" t="s">
        <v>595</v>
      </c>
      <c r="K225" s="258" t="s">
        <v>197</v>
      </c>
      <c r="L225" s="258" t="s">
        <v>594</v>
      </c>
      <c r="M225" s="258" t="s">
        <v>699</v>
      </c>
      <c r="N225" s="258" t="s">
        <v>606</v>
      </c>
      <c r="O225" s="258"/>
      <c r="P225" s="262"/>
      <c r="Q225" s="258"/>
      <c r="R225" s="258"/>
    </row>
    <row r="226" spans="1:18" s="263" customFormat="1">
      <c r="A226" s="221">
        <v>45342</v>
      </c>
      <c r="B226" s="263" t="s">
        <v>565</v>
      </c>
      <c r="C226" s="234" t="s">
        <v>354</v>
      </c>
      <c r="D226" s="260" t="s">
        <v>4</v>
      </c>
      <c r="F226" s="234">
        <v>15000</v>
      </c>
      <c r="G226" s="261">
        <f t="shared" si="3"/>
        <v>29409833</v>
      </c>
      <c r="H226" s="263" t="s">
        <v>306</v>
      </c>
      <c r="I226" s="268" t="s">
        <v>472</v>
      </c>
      <c r="J226" s="263" t="s">
        <v>355</v>
      </c>
      <c r="K226" s="263" t="s">
        <v>196</v>
      </c>
      <c r="L226" s="263" t="s">
        <v>594</v>
      </c>
      <c r="M226" s="258"/>
      <c r="N226" s="258"/>
      <c r="O226" s="234"/>
      <c r="P226" s="262"/>
      <c r="Q226" s="258"/>
      <c r="R226" s="258"/>
    </row>
    <row r="227" spans="1:18" s="263" customFormat="1">
      <c r="A227" s="221">
        <v>45343</v>
      </c>
      <c r="B227" s="258" t="s">
        <v>519</v>
      </c>
      <c r="C227" s="259" t="s">
        <v>307</v>
      </c>
      <c r="D227" s="258" t="s">
        <v>152</v>
      </c>
      <c r="F227" s="234">
        <v>8000</v>
      </c>
      <c r="G227" s="261">
        <f t="shared" si="3"/>
        <v>29401833</v>
      </c>
      <c r="H227" s="258" t="s">
        <v>292</v>
      </c>
      <c r="I227" s="258" t="s">
        <v>522</v>
      </c>
      <c r="J227" s="258" t="s">
        <v>595</v>
      </c>
      <c r="K227" s="258" t="s">
        <v>197</v>
      </c>
      <c r="L227" s="258" t="s">
        <v>594</v>
      </c>
      <c r="M227" s="258" t="s">
        <v>700</v>
      </c>
      <c r="N227" s="258" t="s">
        <v>606</v>
      </c>
      <c r="O227" s="258"/>
      <c r="P227" s="262"/>
      <c r="Q227" s="258"/>
      <c r="R227" s="258"/>
    </row>
    <row r="228" spans="1:18" s="263" customFormat="1">
      <c r="A228" s="221">
        <v>45343</v>
      </c>
      <c r="B228" s="258" t="s">
        <v>293</v>
      </c>
      <c r="C228" s="258" t="s">
        <v>74</v>
      </c>
      <c r="D228" s="258"/>
      <c r="E228" s="259"/>
      <c r="F228" s="260">
        <v>124000</v>
      </c>
      <c r="G228" s="261">
        <f t="shared" si="3"/>
        <v>29277833</v>
      </c>
      <c r="H228" s="258" t="s">
        <v>24</v>
      </c>
      <c r="I228" s="234"/>
      <c r="J228" s="258"/>
      <c r="K228" s="258"/>
      <c r="L228" s="258"/>
      <c r="M228" s="258"/>
      <c r="N228" s="258"/>
      <c r="O228" s="258"/>
      <c r="P228" s="262"/>
      <c r="Q228" s="258"/>
      <c r="R228" s="258"/>
    </row>
    <row r="229" spans="1:18" s="263" customFormat="1">
      <c r="A229" s="221">
        <v>45343</v>
      </c>
      <c r="B229" s="258" t="s">
        <v>411</v>
      </c>
      <c r="C229" s="258" t="s">
        <v>349</v>
      </c>
      <c r="D229" s="258" t="s">
        <v>313</v>
      </c>
      <c r="E229" s="259"/>
      <c r="F229" s="260">
        <v>6960</v>
      </c>
      <c r="G229" s="261">
        <f t="shared" si="3"/>
        <v>29270873</v>
      </c>
      <c r="H229" s="258" t="s">
        <v>24</v>
      </c>
      <c r="I229" s="234" t="s">
        <v>367</v>
      </c>
      <c r="J229" s="258" t="s">
        <v>595</v>
      </c>
      <c r="K229" s="258" t="s">
        <v>197</v>
      </c>
      <c r="L229" s="258" t="s">
        <v>594</v>
      </c>
      <c r="M229" s="258" t="s">
        <v>701</v>
      </c>
      <c r="N229" s="258" t="s">
        <v>596</v>
      </c>
      <c r="O229" s="258"/>
      <c r="P229" s="262"/>
      <c r="Q229" s="258"/>
      <c r="R229" s="258"/>
    </row>
    <row r="230" spans="1:18" s="263" customFormat="1">
      <c r="A230" s="221">
        <v>45343</v>
      </c>
      <c r="B230" s="258" t="s">
        <v>414</v>
      </c>
      <c r="C230" s="258" t="s">
        <v>74</v>
      </c>
      <c r="D230" s="260"/>
      <c r="E230" s="259"/>
      <c r="F230" s="260">
        <v>100000</v>
      </c>
      <c r="G230" s="261">
        <f t="shared" si="3"/>
        <v>29170873</v>
      </c>
      <c r="H230" s="258" t="s">
        <v>24</v>
      </c>
      <c r="I230" s="234"/>
      <c r="J230" s="258"/>
      <c r="K230" s="258"/>
      <c r="L230" s="258"/>
      <c r="M230" s="258"/>
      <c r="N230" s="258"/>
      <c r="O230" s="258"/>
      <c r="P230" s="262"/>
      <c r="Q230" s="258"/>
      <c r="R230" s="258"/>
    </row>
    <row r="231" spans="1:18" s="263" customFormat="1">
      <c r="A231" s="221">
        <v>45343</v>
      </c>
      <c r="B231" s="258" t="s">
        <v>533</v>
      </c>
      <c r="C231" s="258" t="s">
        <v>465</v>
      </c>
      <c r="D231" s="258" t="s">
        <v>152</v>
      </c>
      <c r="E231" s="259"/>
      <c r="F231" s="260">
        <v>90000</v>
      </c>
      <c r="G231" s="261">
        <f t="shared" si="3"/>
        <v>29080873</v>
      </c>
      <c r="H231" s="258" t="s">
        <v>292</v>
      </c>
      <c r="I231" s="234" t="s">
        <v>522</v>
      </c>
      <c r="J231" s="258" t="s">
        <v>355</v>
      </c>
      <c r="K231" s="258" t="s">
        <v>197</v>
      </c>
      <c r="L231" s="258" t="s">
        <v>594</v>
      </c>
      <c r="M231" s="258" t="s">
        <v>702</v>
      </c>
      <c r="N231" s="258" t="s">
        <v>612</v>
      </c>
      <c r="O231" s="258"/>
      <c r="P231" s="262"/>
      <c r="Q231" s="258"/>
      <c r="R231" s="258"/>
    </row>
    <row r="232" spans="1:18" s="263" customFormat="1">
      <c r="A232" s="221">
        <v>45343</v>
      </c>
      <c r="B232" s="258" t="s">
        <v>534</v>
      </c>
      <c r="C232" s="258" t="s">
        <v>307</v>
      </c>
      <c r="D232" s="258" t="s">
        <v>152</v>
      </c>
      <c r="E232" s="259"/>
      <c r="F232" s="260">
        <v>64500</v>
      </c>
      <c r="G232" s="261">
        <f t="shared" si="3"/>
        <v>29016373</v>
      </c>
      <c r="H232" s="258" t="s">
        <v>292</v>
      </c>
      <c r="I232" s="258" t="s">
        <v>472</v>
      </c>
      <c r="J232" s="258" t="s">
        <v>595</v>
      </c>
      <c r="K232" s="258" t="s">
        <v>197</v>
      </c>
      <c r="L232" s="258" t="s">
        <v>594</v>
      </c>
      <c r="M232" s="258" t="s">
        <v>703</v>
      </c>
      <c r="N232" s="258" t="s">
        <v>606</v>
      </c>
      <c r="O232" s="258"/>
      <c r="P232" s="262"/>
      <c r="Q232" s="258"/>
      <c r="R232" s="258"/>
    </row>
    <row r="233" spans="1:18" s="263" customFormat="1">
      <c r="A233" s="222">
        <v>45343</v>
      </c>
      <c r="B233" s="263" t="s">
        <v>566</v>
      </c>
      <c r="C233" s="264" t="s">
        <v>465</v>
      </c>
      <c r="D233" s="260" t="s">
        <v>4</v>
      </c>
      <c r="F233" s="263">
        <v>15000</v>
      </c>
      <c r="G233" s="261">
        <f t="shared" si="3"/>
        <v>29001373</v>
      </c>
      <c r="H233" s="263" t="s">
        <v>306</v>
      </c>
      <c r="I233" s="268" t="s">
        <v>367</v>
      </c>
      <c r="J233" s="258" t="s">
        <v>355</v>
      </c>
      <c r="K233" s="258" t="s">
        <v>197</v>
      </c>
      <c r="L233" s="258" t="s">
        <v>594</v>
      </c>
      <c r="M233" s="258" t="s">
        <v>704</v>
      </c>
      <c r="N233" s="258" t="s">
        <v>612</v>
      </c>
      <c r="P233" s="262"/>
      <c r="Q233" s="258"/>
      <c r="R233" s="258"/>
    </row>
    <row r="234" spans="1:18" s="263" customFormat="1">
      <c r="A234" s="222">
        <v>45343</v>
      </c>
      <c r="B234" s="234" t="s">
        <v>567</v>
      </c>
      <c r="C234" s="258" t="s">
        <v>33</v>
      </c>
      <c r="D234" s="260" t="s">
        <v>4</v>
      </c>
      <c r="E234" s="272"/>
      <c r="F234" s="263">
        <v>5000</v>
      </c>
      <c r="G234" s="261">
        <f t="shared" si="3"/>
        <v>28996373</v>
      </c>
      <c r="H234" s="263" t="s">
        <v>306</v>
      </c>
      <c r="I234" s="263" t="s">
        <v>367</v>
      </c>
      <c r="J234" s="258" t="s">
        <v>595</v>
      </c>
      <c r="K234" s="258" t="s">
        <v>197</v>
      </c>
      <c r="L234" s="258" t="s">
        <v>594</v>
      </c>
      <c r="M234" s="258" t="s">
        <v>705</v>
      </c>
      <c r="N234" s="258" t="s">
        <v>606</v>
      </c>
      <c r="O234" s="234"/>
      <c r="P234" s="262"/>
      <c r="Q234" s="258"/>
      <c r="R234" s="258"/>
    </row>
    <row r="235" spans="1:18" s="263" customFormat="1">
      <c r="A235" s="221">
        <v>45343</v>
      </c>
      <c r="B235" s="263" t="s">
        <v>571</v>
      </c>
      <c r="C235" s="258" t="s">
        <v>74</v>
      </c>
      <c r="D235" s="258"/>
      <c r="E235" s="263">
        <v>124000</v>
      </c>
      <c r="F235" s="234"/>
      <c r="G235" s="261">
        <f t="shared" si="3"/>
        <v>29120373</v>
      </c>
      <c r="H235" s="263" t="s">
        <v>293</v>
      </c>
      <c r="I235" s="258"/>
      <c r="J235" s="258"/>
      <c r="K235" s="258"/>
      <c r="L235" s="258"/>
      <c r="M235" s="234"/>
      <c r="N235" s="266"/>
      <c r="O235" s="234"/>
      <c r="P235" s="262"/>
      <c r="Q235" s="258"/>
      <c r="R235" s="258"/>
    </row>
    <row r="236" spans="1:18" s="263" customFormat="1">
      <c r="A236" s="221">
        <v>45343</v>
      </c>
      <c r="B236" s="258" t="s">
        <v>590</v>
      </c>
      <c r="C236" s="258" t="s">
        <v>513</v>
      </c>
      <c r="D236" s="260" t="s">
        <v>4</v>
      </c>
      <c r="E236" s="259"/>
      <c r="F236" s="260">
        <v>15000</v>
      </c>
      <c r="G236" s="261">
        <f t="shared" si="3"/>
        <v>29105373</v>
      </c>
      <c r="H236" s="258" t="s">
        <v>28</v>
      </c>
      <c r="I236" s="258" t="s">
        <v>381</v>
      </c>
      <c r="J236" s="263" t="s">
        <v>355</v>
      </c>
      <c r="K236" s="263" t="s">
        <v>196</v>
      </c>
      <c r="L236" s="263" t="s">
        <v>594</v>
      </c>
      <c r="M236" s="258"/>
      <c r="N236" s="258"/>
      <c r="O236" s="258"/>
      <c r="P236" s="262"/>
      <c r="Q236" s="258"/>
      <c r="R236" s="258"/>
    </row>
    <row r="237" spans="1:18" s="263" customFormat="1">
      <c r="A237" s="221">
        <v>45343</v>
      </c>
      <c r="B237" s="263" t="s">
        <v>591</v>
      </c>
      <c r="C237" s="258" t="s">
        <v>74</v>
      </c>
      <c r="E237" s="263">
        <v>100000</v>
      </c>
      <c r="G237" s="261">
        <f t="shared" si="3"/>
        <v>29205373</v>
      </c>
      <c r="H237" s="234" t="s">
        <v>28</v>
      </c>
      <c r="P237" s="262"/>
      <c r="Q237" s="258"/>
      <c r="R237" s="258"/>
    </row>
    <row r="238" spans="1:18" s="263" customFormat="1">
      <c r="A238" s="221">
        <v>45344</v>
      </c>
      <c r="B238" s="258" t="s">
        <v>46</v>
      </c>
      <c r="C238" s="258" t="s">
        <v>74</v>
      </c>
      <c r="D238" s="258"/>
      <c r="E238" s="259"/>
      <c r="F238" s="260">
        <v>70000</v>
      </c>
      <c r="G238" s="261">
        <f t="shared" si="3"/>
        <v>29135373</v>
      </c>
      <c r="H238" s="258" t="s">
        <v>24</v>
      </c>
      <c r="I238" s="234"/>
      <c r="J238" s="258"/>
      <c r="K238" s="258"/>
      <c r="L238" s="258"/>
      <c r="M238" s="258"/>
      <c r="N238" s="258"/>
      <c r="O238" s="258"/>
    </row>
    <row r="239" spans="1:18" s="263" customFormat="1">
      <c r="A239" s="221">
        <v>45344</v>
      </c>
      <c r="B239" s="258" t="s">
        <v>30</v>
      </c>
      <c r="C239" s="258" t="s">
        <v>74</v>
      </c>
      <c r="D239" s="258"/>
      <c r="E239" s="259"/>
      <c r="F239" s="260">
        <v>70000</v>
      </c>
      <c r="G239" s="261">
        <f t="shared" si="3"/>
        <v>29065373</v>
      </c>
      <c r="H239" s="258" t="s">
        <v>24</v>
      </c>
      <c r="I239" s="234"/>
      <c r="J239" s="258"/>
      <c r="K239" s="258"/>
      <c r="L239" s="258"/>
      <c r="M239" s="258"/>
      <c r="N239" s="258"/>
      <c r="O239" s="258"/>
    </row>
    <row r="240" spans="1:18" s="263" customFormat="1">
      <c r="A240" s="221">
        <v>45344</v>
      </c>
      <c r="B240" s="258" t="s">
        <v>415</v>
      </c>
      <c r="C240" s="258" t="s">
        <v>74</v>
      </c>
      <c r="D240" s="258"/>
      <c r="E240" s="259">
        <v>2000000</v>
      </c>
      <c r="F240" s="260"/>
      <c r="G240" s="261">
        <f t="shared" si="3"/>
        <v>31065373</v>
      </c>
      <c r="H240" s="258" t="s">
        <v>24</v>
      </c>
      <c r="I240" s="234"/>
      <c r="J240" s="258"/>
      <c r="K240" s="258"/>
      <c r="L240" s="258"/>
      <c r="M240" s="258"/>
      <c r="N240" s="258"/>
      <c r="O240" s="258"/>
    </row>
    <row r="241" spans="1:15" s="263" customFormat="1">
      <c r="A241" s="221">
        <v>45344</v>
      </c>
      <c r="B241" s="258" t="s">
        <v>416</v>
      </c>
      <c r="C241" s="258" t="s">
        <v>172</v>
      </c>
      <c r="D241" s="258" t="s">
        <v>313</v>
      </c>
      <c r="E241" s="259"/>
      <c r="F241" s="260">
        <v>10448</v>
      </c>
      <c r="G241" s="261">
        <f t="shared" si="3"/>
        <v>31054925</v>
      </c>
      <c r="H241" s="258" t="s">
        <v>24</v>
      </c>
      <c r="I241" s="234" t="s">
        <v>378</v>
      </c>
      <c r="J241" s="258" t="s">
        <v>595</v>
      </c>
      <c r="K241" s="258" t="s">
        <v>197</v>
      </c>
      <c r="L241" s="258" t="s">
        <v>594</v>
      </c>
      <c r="M241" s="258" t="s">
        <v>706</v>
      </c>
      <c r="N241" s="258" t="s">
        <v>604</v>
      </c>
      <c r="O241" s="258"/>
    </row>
    <row r="242" spans="1:15" s="263" customFormat="1">
      <c r="A242" s="221">
        <v>45344</v>
      </c>
      <c r="B242" s="258" t="s">
        <v>417</v>
      </c>
      <c r="C242" s="258" t="s">
        <v>172</v>
      </c>
      <c r="D242" s="258" t="s">
        <v>313</v>
      </c>
      <c r="E242" s="259"/>
      <c r="F242" s="260">
        <v>2302</v>
      </c>
      <c r="G242" s="261">
        <f t="shared" si="3"/>
        <v>31052623</v>
      </c>
      <c r="H242" s="258" t="s">
        <v>24</v>
      </c>
      <c r="I242" s="234" t="s">
        <v>378</v>
      </c>
      <c r="J242" s="258" t="s">
        <v>355</v>
      </c>
      <c r="K242" s="258" t="s">
        <v>196</v>
      </c>
      <c r="L242" s="258" t="s">
        <v>594</v>
      </c>
      <c r="M242" s="258"/>
      <c r="N242" s="258"/>
      <c r="O242" s="258"/>
    </row>
    <row r="243" spans="1:15" s="263" customFormat="1">
      <c r="A243" s="221">
        <v>45344</v>
      </c>
      <c r="B243" s="258" t="s">
        <v>46</v>
      </c>
      <c r="C243" s="258" t="s">
        <v>74</v>
      </c>
      <c r="D243" s="258"/>
      <c r="E243" s="259"/>
      <c r="F243" s="260">
        <v>35000</v>
      </c>
      <c r="G243" s="261">
        <f t="shared" si="3"/>
        <v>31017623</v>
      </c>
      <c r="H243" s="258" t="s">
        <v>24</v>
      </c>
      <c r="I243" s="234"/>
      <c r="J243" s="258"/>
      <c r="K243" s="258"/>
      <c r="L243" s="258"/>
      <c r="M243" s="258"/>
      <c r="N243" s="258"/>
      <c r="O243" s="258"/>
    </row>
    <row r="244" spans="1:15" s="263" customFormat="1">
      <c r="A244" s="221">
        <v>45344</v>
      </c>
      <c r="B244" s="258" t="s">
        <v>30</v>
      </c>
      <c r="C244" s="258" t="s">
        <v>74</v>
      </c>
      <c r="D244" s="260"/>
      <c r="F244" s="234">
        <v>36000</v>
      </c>
      <c r="G244" s="261">
        <f t="shared" si="3"/>
        <v>30981623</v>
      </c>
      <c r="H244" s="258" t="s">
        <v>24</v>
      </c>
      <c r="I244" s="258"/>
      <c r="J244" s="258"/>
      <c r="L244" s="258"/>
      <c r="M244" s="258"/>
      <c r="N244" s="258"/>
      <c r="O244" s="258"/>
    </row>
    <row r="245" spans="1:15" s="263" customFormat="1">
      <c r="A245" s="221">
        <v>45344</v>
      </c>
      <c r="B245" s="258" t="s">
        <v>418</v>
      </c>
      <c r="C245" s="258" t="s">
        <v>349</v>
      </c>
      <c r="D245" s="258" t="s">
        <v>313</v>
      </c>
      <c r="E245" s="259"/>
      <c r="F245" s="260">
        <v>7080</v>
      </c>
      <c r="G245" s="261">
        <f t="shared" si="3"/>
        <v>30974543</v>
      </c>
      <c r="H245" s="258" t="s">
        <v>24</v>
      </c>
      <c r="I245" s="234" t="s">
        <v>367</v>
      </c>
      <c r="J245" s="258" t="s">
        <v>595</v>
      </c>
      <c r="K245" s="258" t="s">
        <v>197</v>
      </c>
      <c r="L245" s="258" t="s">
        <v>594</v>
      </c>
      <c r="M245" s="258" t="s">
        <v>707</v>
      </c>
      <c r="N245" s="258" t="s">
        <v>596</v>
      </c>
      <c r="O245" s="258"/>
    </row>
    <row r="246" spans="1:15" s="263" customFormat="1">
      <c r="A246" s="221">
        <v>45344</v>
      </c>
      <c r="B246" s="258" t="s">
        <v>419</v>
      </c>
      <c r="C246" s="258" t="s">
        <v>74</v>
      </c>
      <c r="D246" s="258"/>
      <c r="E246" s="259"/>
      <c r="F246" s="260">
        <v>165000</v>
      </c>
      <c r="G246" s="261">
        <f t="shared" si="3"/>
        <v>30809543</v>
      </c>
      <c r="H246" s="258" t="s">
        <v>24</v>
      </c>
      <c r="I246" s="234"/>
      <c r="J246" s="258"/>
      <c r="K246" s="258"/>
      <c r="L246" s="258"/>
      <c r="M246" s="258"/>
      <c r="N246" s="258"/>
      <c r="O246" s="258"/>
    </row>
    <row r="247" spans="1:15" s="263" customFormat="1">
      <c r="A247" s="221">
        <v>45344</v>
      </c>
      <c r="B247" s="258" t="s">
        <v>444</v>
      </c>
      <c r="C247" s="258" t="s">
        <v>74</v>
      </c>
      <c r="D247" s="260"/>
      <c r="E247" s="258"/>
      <c r="F247" s="234">
        <v>2000000</v>
      </c>
      <c r="G247" s="261">
        <f t="shared" si="3"/>
        <v>28809543</v>
      </c>
      <c r="H247" s="234" t="s">
        <v>23</v>
      </c>
      <c r="I247" s="258">
        <v>3654614</v>
      </c>
      <c r="M247" s="258"/>
      <c r="N247" s="258"/>
      <c r="O247" s="258"/>
    </row>
    <row r="248" spans="1:15" s="263" customFormat="1">
      <c r="A248" s="221">
        <v>45344</v>
      </c>
      <c r="B248" s="260" t="s">
        <v>450</v>
      </c>
      <c r="C248" s="259" t="s">
        <v>172</v>
      </c>
      <c r="D248" s="260" t="s">
        <v>313</v>
      </c>
      <c r="F248" s="273">
        <v>500000</v>
      </c>
      <c r="G248" s="261">
        <f t="shared" si="3"/>
        <v>28309543</v>
      </c>
      <c r="H248" s="258" t="s">
        <v>146</v>
      </c>
      <c r="I248" s="258">
        <v>3667448</v>
      </c>
      <c r="J248" s="258" t="s">
        <v>595</v>
      </c>
      <c r="K248" s="263" t="s">
        <v>197</v>
      </c>
      <c r="L248" s="258" t="s">
        <v>594</v>
      </c>
      <c r="M248" s="258" t="s">
        <v>708</v>
      </c>
      <c r="N248" s="258" t="s">
        <v>597</v>
      </c>
      <c r="O248" s="258"/>
    </row>
    <row r="249" spans="1:15" s="263" customFormat="1">
      <c r="A249" s="221">
        <v>45344</v>
      </c>
      <c r="B249" s="258" t="s">
        <v>468</v>
      </c>
      <c r="C249" s="258" t="s">
        <v>74</v>
      </c>
      <c r="D249" s="260"/>
      <c r="E249" s="259">
        <v>70000</v>
      </c>
      <c r="F249" s="260"/>
      <c r="G249" s="261">
        <f t="shared" si="3"/>
        <v>28379543</v>
      </c>
      <c r="H249" s="258" t="s">
        <v>46</v>
      </c>
      <c r="I249" s="234"/>
      <c r="J249" s="258"/>
      <c r="K249" s="258"/>
      <c r="L249" s="258"/>
      <c r="M249" s="258"/>
      <c r="N249" s="258"/>
      <c r="O249" s="258"/>
    </row>
    <row r="250" spans="1:15" s="263" customFormat="1">
      <c r="A250" s="221">
        <v>45344</v>
      </c>
      <c r="B250" s="258" t="s">
        <v>469</v>
      </c>
      <c r="C250" s="258" t="s">
        <v>33</v>
      </c>
      <c r="D250" s="258" t="s">
        <v>2</v>
      </c>
      <c r="E250" s="259"/>
      <c r="F250" s="260">
        <v>40000</v>
      </c>
      <c r="G250" s="261">
        <f t="shared" si="3"/>
        <v>28339543</v>
      </c>
      <c r="H250" s="258" t="s">
        <v>46</v>
      </c>
      <c r="I250" s="234" t="s">
        <v>378</v>
      </c>
      <c r="J250" s="258" t="s">
        <v>595</v>
      </c>
      <c r="K250" s="258" t="s">
        <v>197</v>
      </c>
      <c r="L250" s="258" t="s">
        <v>594</v>
      </c>
      <c r="M250" s="258" t="s">
        <v>709</v>
      </c>
      <c r="N250" s="258" t="s">
        <v>606</v>
      </c>
      <c r="O250" s="258"/>
    </row>
    <row r="251" spans="1:15" s="263" customFormat="1">
      <c r="A251" s="221">
        <v>45344</v>
      </c>
      <c r="B251" s="258" t="s">
        <v>470</v>
      </c>
      <c r="C251" s="258" t="s">
        <v>74</v>
      </c>
      <c r="D251" s="258"/>
      <c r="E251" s="259">
        <v>35000</v>
      </c>
      <c r="F251" s="260"/>
      <c r="G251" s="261">
        <f t="shared" si="3"/>
        <v>28374543</v>
      </c>
      <c r="H251" s="258" t="s">
        <v>46</v>
      </c>
      <c r="I251" s="258"/>
      <c r="J251" s="258"/>
      <c r="K251" s="258"/>
      <c r="L251" s="258"/>
      <c r="M251" s="258"/>
      <c r="N251" s="258"/>
      <c r="O251" s="258"/>
    </row>
    <row r="252" spans="1:15" s="263" customFormat="1">
      <c r="A252" s="221">
        <v>45344</v>
      </c>
      <c r="B252" s="234" t="s">
        <v>468</v>
      </c>
      <c r="C252" s="258" t="s">
        <v>74</v>
      </c>
      <c r="D252" s="260"/>
      <c r="E252" s="234">
        <v>165000</v>
      </c>
      <c r="F252" s="234"/>
      <c r="G252" s="261">
        <f t="shared" si="3"/>
        <v>28539543</v>
      </c>
      <c r="H252" s="234" t="s">
        <v>46</v>
      </c>
      <c r="I252" s="258"/>
      <c r="J252" s="258"/>
      <c r="K252" s="258"/>
      <c r="L252" s="258"/>
      <c r="M252" s="258"/>
      <c r="N252" s="258"/>
      <c r="O252" s="234"/>
    </row>
    <row r="253" spans="1:15" s="263" customFormat="1">
      <c r="A253" s="221">
        <v>45344</v>
      </c>
      <c r="B253" s="263" t="s">
        <v>471</v>
      </c>
      <c r="C253" s="234" t="s">
        <v>465</v>
      </c>
      <c r="D253" s="234" t="s">
        <v>2</v>
      </c>
      <c r="F253" s="263">
        <v>120000</v>
      </c>
      <c r="G253" s="261">
        <f t="shared" si="3"/>
        <v>28419543</v>
      </c>
      <c r="H253" s="234" t="s">
        <v>46</v>
      </c>
      <c r="I253" s="263" t="s">
        <v>472</v>
      </c>
      <c r="J253" s="258" t="s">
        <v>355</v>
      </c>
      <c r="K253" s="258" t="s">
        <v>197</v>
      </c>
      <c r="L253" s="258" t="s">
        <v>594</v>
      </c>
      <c r="M253" s="258" t="s">
        <v>710</v>
      </c>
      <c r="N253" s="258" t="s">
        <v>612</v>
      </c>
    </row>
    <row r="254" spans="1:15" s="263" customFormat="1">
      <c r="A254" s="221">
        <v>45344</v>
      </c>
      <c r="B254" s="258" t="s">
        <v>542</v>
      </c>
      <c r="C254" s="258" t="s">
        <v>74</v>
      </c>
      <c r="D254" s="260"/>
      <c r="E254" s="259">
        <v>70000</v>
      </c>
      <c r="F254" s="260"/>
      <c r="G254" s="261">
        <f t="shared" si="3"/>
        <v>28489543</v>
      </c>
      <c r="H254" s="258" t="s">
        <v>30</v>
      </c>
      <c r="I254" s="234"/>
      <c r="J254" s="258"/>
      <c r="K254" s="258"/>
      <c r="L254" s="258"/>
      <c r="M254" s="258"/>
      <c r="N254" s="258"/>
      <c r="O254" s="258"/>
    </row>
    <row r="255" spans="1:15" s="263" customFormat="1">
      <c r="A255" s="221">
        <v>45344</v>
      </c>
      <c r="B255" s="263" t="s">
        <v>609</v>
      </c>
      <c r="C255" s="234" t="s">
        <v>33</v>
      </c>
      <c r="D255" s="258" t="s">
        <v>153</v>
      </c>
      <c r="F255" s="263">
        <v>40000</v>
      </c>
      <c r="G255" s="261">
        <f t="shared" si="3"/>
        <v>28449543</v>
      </c>
      <c r="H255" s="234" t="s">
        <v>30</v>
      </c>
      <c r="I255" s="263" t="s">
        <v>472</v>
      </c>
      <c r="J255" s="258" t="s">
        <v>595</v>
      </c>
      <c r="K255" s="258" t="s">
        <v>197</v>
      </c>
      <c r="L255" s="258" t="s">
        <v>594</v>
      </c>
      <c r="M255" s="258" t="s">
        <v>711</v>
      </c>
      <c r="N255" s="258" t="s">
        <v>606</v>
      </c>
    </row>
    <row r="256" spans="1:15" s="263" customFormat="1">
      <c r="A256" s="221">
        <v>45344</v>
      </c>
      <c r="B256" s="263" t="s">
        <v>547</v>
      </c>
      <c r="C256" s="234" t="s">
        <v>465</v>
      </c>
      <c r="D256" s="258" t="s">
        <v>153</v>
      </c>
      <c r="F256" s="263">
        <v>70000</v>
      </c>
      <c r="G256" s="261">
        <f t="shared" si="3"/>
        <v>28379543</v>
      </c>
      <c r="H256" s="234" t="s">
        <v>30</v>
      </c>
      <c r="I256" s="263" t="s">
        <v>472</v>
      </c>
      <c r="J256" s="258" t="s">
        <v>355</v>
      </c>
      <c r="K256" s="258" t="s">
        <v>197</v>
      </c>
      <c r="L256" s="258" t="s">
        <v>594</v>
      </c>
      <c r="M256" s="258" t="s">
        <v>712</v>
      </c>
      <c r="N256" s="258" t="s">
        <v>612</v>
      </c>
    </row>
    <row r="257" spans="1:18" s="263" customFormat="1">
      <c r="A257" s="221">
        <v>45345</v>
      </c>
      <c r="B257" s="260" t="s">
        <v>420</v>
      </c>
      <c r="C257" s="259" t="s">
        <v>340</v>
      </c>
      <c r="D257" s="260" t="s">
        <v>153</v>
      </c>
      <c r="E257" s="258"/>
      <c r="F257" s="234">
        <v>74000</v>
      </c>
      <c r="G257" s="261">
        <f t="shared" si="3"/>
        <v>28305543</v>
      </c>
      <c r="H257" s="234" t="s">
        <v>24</v>
      </c>
      <c r="I257" s="258" t="s">
        <v>381</v>
      </c>
      <c r="J257" s="263" t="s">
        <v>355</v>
      </c>
      <c r="K257" s="263" t="s">
        <v>196</v>
      </c>
      <c r="L257" s="263" t="s">
        <v>594</v>
      </c>
      <c r="M257" s="258"/>
      <c r="N257" s="258"/>
      <c r="O257" s="258"/>
    </row>
    <row r="258" spans="1:18" s="263" customFormat="1">
      <c r="A258" s="221">
        <v>45345</v>
      </c>
      <c r="B258" s="258" t="s">
        <v>421</v>
      </c>
      <c r="C258" s="258" t="s">
        <v>340</v>
      </c>
      <c r="D258" s="260" t="s">
        <v>153</v>
      </c>
      <c r="E258" s="259"/>
      <c r="F258" s="260">
        <v>94000</v>
      </c>
      <c r="G258" s="261">
        <f t="shared" si="3"/>
        <v>28211543</v>
      </c>
      <c r="H258" s="258" t="s">
        <v>24</v>
      </c>
      <c r="I258" s="258" t="s">
        <v>381</v>
      </c>
      <c r="J258" s="263" t="s">
        <v>355</v>
      </c>
      <c r="K258" s="263" t="s">
        <v>196</v>
      </c>
      <c r="L258" s="263" t="s">
        <v>594</v>
      </c>
      <c r="M258" s="258"/>
      <c r="N258" s="258"/>
      <c r="O258" s="258"/>
    </row>
    <row r="259" spans="1:18" s="263" customFormat="1">
      <c r="A259" s="221">
        <v>45345</v>
      </c>
      <c r="B259" s="258" t="s">
        <v>46</v>
      </c>
      <c r="C259" s="258" t="s">
        <v>74</v>
      </c>
      <c r="D259" s="260"/>
      <c r="F259" s="234">
        <v>358000</v>
      </c>
      <c r="G259" s="261">
        <f t="shared" si="3"/>
        <v>27853543</v>
      </c>
      <c r="H259" s="258" t="s">
        <v>24</v>
      </c>
      <c r="I259" s="258"/>
      <c r="J259" s="258"/>
      <c r="L259" s="258"/>
      <c r="M259" s="258"/>
      <c r="N259" s="258"/>
      <c r="O259" s="258"/>
    </row>
    <row r="260" spans="1:18" s="263" customFormat="1">
      <c r="A260" s="221">
        <v>45345</v>
      </c>
      <c r="B260" s="258" t="s">
        <v>30</v>
      </c>
      <c r="C260" s="258" t="s">
        <v>74</v>
      </c>
      <c r="D260" s="260"/>
      <c r="F260" s="234">
        <v>81000</v>
      </c>
      <c r="G260" s="261">
        <f t="shared" si="3"/>
        <v>27772543</v>
      </c>
      <c r="H260" s="258" t="s">
        <v>24</v>
      </c>
      <c r="I260" s="258"/>
      <c r="J260" s="258"/>
      <c r="L260" s="258"/>
      <c r="M260" s="258"/>
      <c r="N260" s="258"/>
      <c r="O260" s="258"/>
    </row>
    <row r="261" spans="1:18" s="263" customFormat="1">
      <c r="A261" s="221">
        <v>45345</v>
      </c>
      <c r="B261" s="258" t="s">
        <v>418</v>
      </c>
      <c r="C261" s="258" t="s">
        <v>349</v>
      </c>
      <c r="D261" s="260" t="s">
        <v>313</v>
      </c>
      <c r="F261" s="234">
        <v>13170</v>
      </c>
      <c r="G261" s="261">
        <f t="shared" si="3"/>
        <v>27759373</v>
      </c>
      <c r="H261" s="258" t="s">
        <v>24</v>
      </c>
      <c r="I261" s="258" t="s">
        <v>367</v>
      </c>
      <c r="J261" s="258" t="s">
        <v>595</v>
      </c>
      <c r="K261" s="258" t="s">
        <v>197</v>
      </c>
      <c r="L261" s="258" t="s">
        <v>594</v>
      </c>
      <c r="M261" s="258" t="s">
        <v>713</v>
      </c>
      <c r="N261" s="258" t="s">
        <v>596</v>
      </c>
      <c r="O261" s="258"/>
    </row>
    <row r="262" spans="1:18" s="263" customFormat="1">
      <c r="A262" s="221">
        <v>45345</v>
      </c>
      <c r="B262" s="263" t="s">
        <v>470</v>
      </c>
      <c r="C262" s="258" t="s">
        <v>74</v>
      </c>
      <c r="D262" s="258"/>
      <c r="E262" s="263">
        <v>358000</v>
      </c>
      <c r="G262" s="261">
        <f t="shared" si="3"/>
        <v>28117373</v>
      </c>
      <c r="H262" s="234" t="s">
        <v>46</v>
      </c>
      <c r="J262" s="258"/>
      <c r="K262" s="258"/>
      <c r="L262" s="258"/>
      <c r="M262" s="258"/>
      <c r="N262" s="258"/>
    </row>
    <row r="263" spans="1:18" s="263" customFormat="1">
      <c r="A263" s="221">
        <v>45345</v>
      </c>
      <c r="B263" s="258" t="s">
        <v>473</v>
      </c>
      <c r="C263" s="258" t="s">
        <v>340</v>
      </c>
      <c r="D263" s="234" t="s">
        <v>526</v>
      </c>
      <c r="E263" s="259"/>
      <c r="F263" s="260">
        <v>140000</v>
      </c>
      <c r="G263" s="261">
        <f t="shared" si="3"/>
        <v>27977373</v>
      </c>
      <c r="H263" s="258" t="s">
        <v>46</v>
      </c>
      <c r="I263" s="258" t="s">
        <v>378</v>
      </c>
      <c r="J263" s="263" t="s">
        <v>355</v>
      </c>
      <c r="K263" s="263" t="s">
        <v>196</v>
      </c>
      <c r="L263" s="263" t="s">
        <v>594</v>
      </c>
      <c r="M263" s="258"/>
      <c r="N263" s="258"/>
      <c r="O263" s="258"/>
    </row>
    <row r="264" spans="1:18" s="263" customFormat="1">
      <c r="A264" s="221">
        <v>45345</v>
      </c>
      <c r="B264" s="263" t="s">
        <v>474</v>
      </c>
      <c r="C264" s="263" t="s">
        <v>33</v>
      </c>
      <c r="D264" s="234" t="s">
        <v>526</v>
      </c>
      <c r="F264" s="234">
        <v>25000</v>
      </c>
      <c r="G264" s="261">
        <f t="shared" si="3"/>
        <v>27952373</v>
      </c>
      <c r="H264" s="263" t="s">
        <v>46</v>
      </c>
      <c r="I264" s="258" t="s">
        <v>378</v>
      </c>
      <c r="J264" s="263" t="s">
        <v>355</v>
      </c>
      <c r="K264" s="263" t="s">
        <v>196</v>
      </c>
      <c r="L264" s="263" t="s">
        <v>594</v>
      </c>
      <c r="M264" s="234"/>
      <c r="N264" s="266"/>
      <c r="P264" s="262"/>
      <c r="Q264" s="258"/>
      <c r="R264" s="258"/>
    </row>
    <row r="265" spans="1:18" s="263" customFormat="1">
      <c r="A265" s="222">
        <v>45345</v>
      </c>
      <c r="B265" s="274" t="s">
        <v>544</v>
      </c>
      <c r="C265" s="258" t="s">
        <v>74</v>
      </c>
      <c r="E265" s="276">
        <v>36000</v>
      </c>
      <c r="F265" s="276"/>
      <c r="G265" s="261">
        <f t="shared" si="3"/>
        <v>27988373</v>
      </c>
      <c r="H265" s="263" t="s">
        <v>30</v>
      </c>
      <c r="I265" s="258"/>
      <c r="J265" s="258"/>
      <c r="K265" s="258"/>
      <c r="L265" s="258"/>
      <c r="M265" s="258"/>
      <c r="N265" s="258"/>
      <c r="P265" s="262"/>
      <c r="Q265" s="258"/>
      <c r="R265" s="258"/>
    </row>
    <row r="266" spans="1:18" s="263" customFormat="1">
      <c r="A266" s="222">
        <v>45345</v>
      </c>
      <c r="B266" s="263" t="s">
        <v>578</v>
      </c>
      <c r="C266" s="263" t="s">
        <v>489</v>
      </c>
      <c r="D266" s="258" t="s">
        <v>152</v>
      </c>
      <c r="F266" s="234">
        <v>70000</v>
      </c>
      <c r="G266" s="261">
        <f t="shared" si="3"/>
        <v>27918373</v>
      </c>
      <c r="H266" s="263" t="s">
        <v>293</v>
      </c>
      <c r="I266" s="258" t="s">
        <v>381</v>
      </c>
      <c r="J266" s="263" t="s">
        <v>355</v>
      </c>
      <c r="K266" s="263" t="s">
        <v>196</v>
      </c>
      <c r="L266" s="263" t="s">
        <v>594</v>
      </c>
      <c r="M266" s="258"/>
      <c r="N266" s="258"/>
      <c r="P266" s="262"/>
      <c r="Q266" s="258"/>
      <c r="R266" s="258"/>
    </row>
    <row r="267" spans="1:18" s="263" customFormat="1">
      <c r="A267" s="225">
        <v>45346</v>
      </c>
      <c r="B267" s="268" t="s">
        <v>475</v>
      </c>
      <c r="C267" s="234" t="s">
        <v>33</v>
      </c>
      <c r="D267" s="234" t="s">
        <v>526</v>
      </c>
      <c r="F267" s="263">
        <v>30000</v>
      </c>
      <c r="G267" s="261">
        <f t="shared" si="3"/>
        <v>27888373</v>
      </c>
      <c r="H267" s="263" t="s">
        <v>46</v>
      </c>
      <c r="I267" s="263" t="s">
        <v>378</v>
      </c>
      <c r="J267" s="263" t="s">
        <v>355</v>
      </c>
      <c r="K267" s="263" t="s">
        <v>196</v>
      </c>
      <c r="L267" s="263" t="s">
        <v>594</v>
      </c>
      <c r="M267" s="234"/>
      <c r="N267" s="266"/>
      <c r="P267" s="262"/>
      <c r="Q267" s="258"/>
      <c r="R267" s="258"/>
    </row>
    <row r="268" spans="1:18" s="263" customFormat="1">
      <c r="A268" s="221">
        <v>45346</v>
      </c>
      <c r="B268" s="263" t="s">
        <v>476</v>
      </c>
      <c r="C268" s="263" t="s">
        <v>465</v>
      </c>
      <c r="D268" s="234" t="s">
        <v>526</v>
      </c>
      <c r="F268" s="263">
        <v>30000</v>
      </c>
      <c r="G268" s="261">
        <f t="shared" si="3"/>
        <v>27858373</v>
      </c>
      <c r="H268" s="274" t="s">
        <v>46</v>
      </c>
      <c r="I268" s="263" t="s">
        <v>378</v>
      </c>
      <c r="J268" s="263" t="s">
        <v>355</v>
      </c>
      <c r="K268" s="263" t="s">
        <v>196</v>
      </c>
      <c r="L268" s="263" t="s">
        <v>594</v>
      </c>
      <c r="M268" s="234"/>
      <c r="N268" s="266"/>
      <c r="P268" s="262"/>
      <c r="Q268" s="258"/>
      <c r="R268" s="258"/>
    </row>
    <row r="269" spans="1:18" s="263" customFormat="1">
      <c r="A269" s="222">
        <v>45346</v>
      </c>
      <c r="B269" s="234" t="s">
        <v>477</v>
      </c>
      <c r="C269" s="234" t="s">
        <v>465</v>
      </c>
      <c r="D269" s="234" t="s">
        <v>526</v>
      </c>
      <c r="E269" s="234"/>
      <c r="F269" s="275">
        <v>20000</v>
      </c>
      <c r="G269" s="261">
        <f t="shared" si="3"/>
        <v>27838373</v>
      </c>
      <c r="H269" s="234" t="s">
        <v>46</v>
      </c>
      <c r="I269" s="263" t="s">
        <v>378</v>
      </c>
      <c r="J269" s="263" t="s">
        <v>355</v>
      </c>
      <c r="K269" s="263" t="s">
        <v>196</v>
      </c>
      <c r="L269" s="263" t="s">
        <v>594</v>
      </c>
      <c r="M269" s="234"/>
      <c r="N269" s="266"/>
      <c r="O269" s="234"/>
      <c r="P269" s="262"/>
      <c r="Q269" s="258"/>
      <c r="R269" s="258"/>
    </row>
    <row r="270" spans="1:18" s="234" customFormat="1">
      <c r="A270" s="221">
        <v>45346</v>
      </c>
      <c r="B270" s="258" t="s">
        <v>620</v>
      </c>
      <c r="C270" s="258" t="s">
        <v>465</v>
      </c>
      <c r="D270" s="234" t="s">
        <v>526</v>
      </c>
      <c r="E270" s="259"/>
      <c r="F270" s="260">
        <v>35000</v>
      </c>
      <c r="G270" s="261">
        <f t="shared" ref="G270:G333" si="4">G269+E270-F270</f>
        <v>27803373</v>
      </c>
      <c r="H270" s="258" t="s">
        <v>46</v>
      </c>
      <c r="I270" s="234" t="s">
        <v>378</v>
      </c>
      <c r="J270" s="263" t="s">
        <v>355</v>
      </c>
      <c r="K270" s="263" t="s">
        <v>196</v>
      </c>
      <c r="L270" s="263" t="s">
        <v>594</v>
      </c>
      <c r="M270" s="258"/>
      <c r="N270" s="258"/>
      <c r="O270" s="258"/>
    </row>
    <row r="271" spans="1:18" s="234" customFormat="1">
      <c r="A271" s="221">
        <v>45346</v>
      </c>
      <c r="B271" s="258" t="s">
        <v>619</v>
      </c>
      <c r="C271" s="258" t="s">
        <v>465</v>
      </c>
      <c r="D271" s="234" t="s">
        <v>526</v>
      </c>
      <c r="E271" s="259"/>
      <c r="F271" s="260">
        <v>7800</v>
      </c>
      <c r="G271" s="261">
        <f t="shared" si="4"/>
        <v>27795573</v>
      </c>
      <c r="H271" s="258" t="s">
        <v>46</v>
      </c>
      <c r="I271" s="234" t="s">
        <v>378</v>
      </c>
      <c r="J271" s="263" t="s">
        <v>355</v>
      </c>
      <c r="K271" s="263" t="s">
        <v>196</v>
      </c>
      <c r="L271" s="263" t="s">
        <v>594</v>
      </c>
      <c r="M271" s="258"/>
      <c r="N271" s="258"/>
      <c r="O271" s="258"/>
    </row>
    <row r="272" spans="1:18" s="234" customFormat="1">
      <c r="A272" s="221">
        <v>45346</v>
      </c>
      <c r="B272" s="258" t="s">
        <v>515</v>
      </c>
      <c r="C272" s="259" t="s">
        <v>353</v>
      </c>
      <c r="D272" s="260" t="s">
        <v>4</v>
      </c>
      <c r="E272" s="263"/>
      <c r="F272" s="234">
        <v>60000</v>
      </c>
      <c r="G272" s="261">
        <f t="shared" si="4"/>
        <v>27735573</v>
      </c>
      <c r="H272" s="258" t="s">
        <v>263</v>
      </c>
      <c r="I272" s="258" t="s">
        <v>367</v>
      </c>
      <c r="J272" s="258" t="s">
        <v>355</v>
      </c>
      <c r="K272" s="258" t="s">
        <v>197</v>
      </c>
      <c r="L272" s="258" t="s">
        <v>594</v>
      </c>
      <c r="M272" s="258" t="s">
        <v>714</v>
      </c>
      <c r="N272" s="258" t="s">
        <v>612</v>
      </c>
      <c r="O272" s="258"/>
    </row>
    <row r="273" spans="1:15" s="234" customFormat="1">
      <c r="A273" s="221">
        <v>45346</v>
      </c>
      <c r="B273" s="258" t="s">
        <v>509</v>
      </c>
      <c r="C273" s="259" t="s">
        <v>33</v>
      </c>
      <c r="D273" s="260" t="s">
        <v>4</v>
      </c>
      <c r="E273" s="263"/>
      <c r="F273" s="234">
        <v>5000</v>
      </c>
      <c r="G273" s="261">
        <f t="shared" si="4"/>
        <v>27730573</v>
      </c>
      <c r="H273" s="258" t="s">
        <v>263</v>
      </c>
      <c r="I273" s="258" t="s">
        <v>367</v>
      </c>
      <c r="J273" s="258" t="s">
        <v>595</v>
      </c>
      <c r="K273" s="258" t="s">
        <v>197</v>
      </c>
      <c r="L273" s="258" t="s">
        <v>594</v>
      </c>
      <c r="M273" s="258" t="s">
        <v>715</v>
      </c>
      <c r="N273" s="258" t="s">
        <v>606</v>
      </c>
      <c r="O273" s="258"/>
    </row>
    <row r="274" spans="1:15" s="234" customFormat="1">
      <c r="A274" s="221">
        <v>45346</v>
      </c>
      <c r="B274" s="263" t="s">
        <v>542</v>
      </c>
      <c r="C274" s="258" t="s">
        <v>74</v>
      </c>
      <c r="D274" s="258"/>
      <c r="E274" s="263">
        <v>81000</v>
      </c>
      <c r="F274" s="263"/>
      <c r="G274" s="261">
        <f t="shared" si="4"/>
        <v>27811573</v>
      </c>
      <c r="H274" s="234" t="s">
        <v>30</v>
      </c>
      <c r="I274" s="263"/>
      <c r="J274" s="258"/>
      <c r="K274" s="258"/>
      <c r="L274" s="258"/>
      <c r="M274" s="263"/>
      <c r="N274" s="263"/>
      <c r="O274" s="263"/>
    </row>
    <row r="275" spans="1:15" s="234" customFormat="1">
      <c r="A275" s="222">
        <v>45346</v>
      </c>
      <c r="B275" s="263" t="s">
        <v>579</v>
      </c>
      <c r="C275" s="234" t="s">
        <v>465</v>
      </c>
      <c r="D275" s="260" t="s">
        <v>152</v>
      </c>
      <c r="E275" s="263"/>
      <c r="F275" s="263">
        <v>150000</v>
      </c>
      <c r="G275" s="261">
        <f t="shared" si="4"/>
        <v>27661573</v>
      </c>
      <c r="H275" s="234" t="s">
        <v>293</v>
      </c>
      <c r="I275" s="263" t="s">
        <v>367</v>
      </c>
      <c r="J275" s="258" t="s">
        <v>355</v>
      </c>
      <c r="K275" s="258" t="s">
        <v>197</v>
      </c>
      <c r="L275" s="258" t="s">
        <v>594</v>
      </c>
      <c r="M275" s="258" t="s">
        <v>716</v>
      </c>
      <c r="N275" s="258" t="s">
        <v>612</v>
      </c>
      <c r="O275" s="263"/>
    </row>
    <row r="276" spans="1:15" s="234" customFormat="1">
      <c r="A276" s="222">
        <v>45346</v>
      </c>
      <c r="B276" s="263" t="s">
        <v>580</v>
      </c>
      <c r="C276" s="263" t="s">
        <v>33</v>
      </c>
      <c r="D276" s="263" t="s">
        <v>152</v>
      </c>
      <c r="E276" s="264"/>
      <c r="F276" s="264">
        <v>5000</v>
      </c>
      <c r="G276" s="261">
        <f t="shared" si="4"/>
        <v>27656573</v>
      </c>
      <c r="H276" s="263" t="s">
        <v>293</v>
      </c>
      <c r="I276" s="263" t="s">
        <v>367</v>
      </c>
      <c r="J276" s="258" t="s">
        <v>595</v>
      </c>
      <c r="K276" s="258" t="s">
        <v>197</v>
      </c>
      <c r="L276" s="258" t="s">
        <v>594</v>
      </c>
      <c r="M276" s="258" t="s">
        <v>717</v>
      </c>
      <c r="N276" s="258" t="s">
        <v>606</v>
      </c>
      <c r="O276" s="263"/>
    </row>
    <row r="277" spans="1:15" s="234" customFormat="1">
      <c r="A277" s="221">
        <v>45346</v>
      </c>
      <c r="B277" s="258" t="s">
        <v>581</v>
      </c>
      <c r="C277" s="258" t="s">
        <v>33</v>
      </c>
      <c r="D277" s="260" t="s">
        <v>152</v>
      </c>
      <c r="E277" s="259"/>
      <c r="F277" s="260">
        <v>7000</v>
      </c>
      <c r="G277" s="261">
        <f t="shared" si="4"/>
        <v>27649573</v>
      </c>
      <c r="H277" s="258" t="s">
        <v>293</v>
      </c>
      <c r="I277" s="234" t="s">
        <v>367</v>
      </c>
      <c r="J277" s="258" t="s">
        <v>595</v>
      </c>
      <c r="K277" s="258" t="s">
        <v>197</v>
      </c>
      <c r="L277" s="258" t="s">
        <v>594</v>
      </c>
      <c r="M277" s="258" t="s">
        <v>718</v>
      </c>
      <c r="N277" s="258" t="s">
        <v>606</v>
      </c>
      <c r="O277" s="258"/>
    </row>
    <row r="278" spans="1:15" s="234" customFormat="1">
      <c r="A278" s="221">
        <v>45347</v>
      </c>
      <c r="B278" s="258" t="s">
        <v>478</v>
      </c>
      <c r="C278" s="258" t="s">
        <v>465</v>
      </c>
      <c r="D278" s="234" t="s">
        <v>526</v>
      </c>
      <c r="E278" s="259"/>
      <c r="F278" s="260">
        <v>105000</v>
      </c>
      <c r="G278" s="261">
        <f t="shared" si="4"/>
        <v>27544573</v>
      </c>
      <c r="H278" s="258" t="s">
        <v>46</v>
      </c>
      <c r="I278" s="258" t="s">
        <v>378</v>
      </c>
      <c r="J278" s="263" t="s">
        <v>355</v>
      </c>
      <c r="K278" s="263" t="s">
        <v>196</v>
      </c>
      <c r="L278" s="263" t="s">
        <v>594</v>
      </c>
      <c r="M278" s="258"/>
      <c r="N278" s="258"/>
      <c r="O278" s="258"/>
    </row>
    <row r="279" spans="1:15" s="234" customFormat="1">
      <c r="A279" s="221">
        <v>45347</v>
      </c>
      <c r="B279" s="258" t="s">
        <v>479</v>
      </c>
      <c r="C279" s="258" t="s">
        <v>465</v>
      </c>
      <c r="D279" s="234" t="s">
        <v>526</v>
      </c>
      <c r="E279" s="259"/>
      <c r="F279" s="260">
        <v>45000</v>
      </c>
      <c r="G279" s="261">
        <f t="shared" si="4"/>
        <v>27499573</v>
      </c>
      <c r="H279" s="258" t="s">
        <v>46</v>
      </c>
      <c r="I279" s="234" t="s">
        <v>378</v>
      </c>
      <c r="J279" s="263" t="s">
        <v>355</v>
      </c>
      <c r="K279" s="263" t="s">
        <v>196</v>
      </c>
      <c r="L279" s="263" t="s">
        <v>594</v>
      </c>
      <c r="M279" s="258"/>
      <c r="N279" s="258"/>
      <c r="O279" s="258"/>
    </row>
    <row r="280" spans="1:15" s="234" customFormat="1">
      <c r="A280" s="221">
        <v>45347</v>
      </c>
      <c r="B280" s="258" t="s">
        <v>621</v>
      </c>
      <c r="C280" s="258" t="s">
        <v>33</v>
      </c>
      <c r="D280" s="234" t="s">
        <v>526</v>
      </c>
      <c r="E280" s="259"/>
      <c r="F280" s="260">
        <v>93000</v>
      </c>
      <c r="G280" s="261">
        <f t="shared" si="4"/>
        <v>27406573</v>
      </c>
      <c r="H280" s="258" t="s">
        <v>46</v>
      </c>
      <c r="I280" s="234" t="s">
        <v>378</v>
      </c>
      <c r="J280" s="263" t="s">
        <v>355</v>
      </c>
      <c r="K280" s="263" t="s">
        <v>196</v>
      </c>
      <c r="L280" s="263" t="s">
        <v>594</v>
      </c>
      <c r="M280" s="258"/>
      <c r="N280" s="258"/>
      <c r="O280" s="258"/>
    </row>
    <row r="281" spans="1:15" s="234" customFormat="1">
      <c r="A281" s="221">
        <v>45347</v>
      </c>
      <c r="B281" s="258" t="s">
        <v>480</v>
      </c>
      <c r="C281" s="258" t="s">
        <v>465</v>
      </c>
      <c r="D281" s="234" t="s">
        <v>526</v>
      </c>
      <c r="E281" s="259"/>
      <c r="F281" s="260">
        <v>35000</v>
      </c>
      <c r="G281" s="261">
        <f t="shared" si="4"/>
        <v>27371573</v>
      </c>
      <c r="H281" s="258" t="s">
        <v>46</v>
      </c>
      <c r="I281" s="258" t="s">
        <v>378</v>
      </c>
      <c r="J281" s="263" t="s">
        <v>355</v>
      </c>
      <c r="K281" s="263" t="s">
        <v>196</v>
      </c>
      <c r="L281" s="263" t="s">
        <v>594</v>
      </c>
      <c r="M281" s="258"/>
      <c r="N281" s="258"/>
      <c r="O281" s="258"/>
    </row>
    <row r="282" spans="1:15" s="234" customFormat="1">
      <c r="A282" s="221">
        <v>45347</v>
      </c>
      <c r="B282" s="258" t="s">
        <v>548</v>
      </c>
      <c r="C282" s="258" t="s">
        <v>465</v>
      </c>
      <c r="D282" s="258" t="s">
        <v>153</v>
      </c>
      <c r="E282" s="259"/>
      <c r="F282" s="260">
        <v>45000</v>
      </c>
      <c r="G282" s="261">
        <f t="shared" si="4"/>
        <v>27326573</v>
      </c>
      <c r="H282" s="258" t="s">
        <v>30</v>
      </c>
      <c r="I282" s="234" t="s">
        <v>367</v>
      </c>
      <c r="J282" s="258" t="s">
        <v>355</v>
      </c>
      <c r="K282" s="258" t="s">
        <v>197</v>
      </c>
      <c r="L282" s="258" t="s">
        <v>594</v>
      </c>
      <c r="M282" s="258" t="s">
        <v>719</v>
      </c>
      <c r="N282" s="258" t="s">
        <v>612</v>
      </c>
      <c r="O282" s="258"/>
    </row>
    <row r="283" spans="1:15" s="234" customFormat="1">
      <c r="A283" s="221">
        <v>45348</v>
      </c>
      <c r="B283" s="258" t="s">
        <v>46</v>
      </c>
      <c r="C283" s="258" t="s">
        <v>74</v>
      </c>
      <c r="D283" s="258"/>
      <c r="E283" s="259"/>
      <c r="F283" s="260">
        <v>155000</v>
      </c>
      <c r="G283" s="261">
        <f t="shared" si="4"/>
        <v>27171573</v>
      </c>
      <c r="H283" s="258" t="s">
        <v>24</v>
      </c>
      <c r="J283" s="258"/>
      <c r="K283" s="258"/>
      <c r="L283" s="258"/>
      <c r="M283" s="258"/>
      <c r="N283" s="258"/>
      <c r="O283" s="258"/>
    </row>
    <row r="284" spans="1:15" s="234" customFormat="1">
      <c r="A284" s="221">
        <v>45348</v>
      </c>
      <c r="B284" s="258" t="s">
        <v>422</v>
      </c>
      <c r="C284" s="258" t="s">
        <v>74</v>
      </c>
      <c r="D284" s="258"/>
      <c r="E284" s="259"/>
      <c r="F284" s="260">
        <v>30000</v>
      </c>
      <c r="G284" s="261">
        <f t="shared" si="4"/>
        <v>27141573</v>
      </c>
      <c r="H284" s="258" t="s">
        <v>24</v>
      </c>
      <c r="J284" s="258"/>
      <c r="K284" s="258"/>
      <c r="L284" s="258"/>
      <c r="M284" s="258"/>
      <c r="N284" s="258"/>
      <c r="O284" s="258"/>
    </row>
    <row r="285" spans="1:15" s="234" customFormat="1">
      <c r="A285" s="221">
        <v>45348</v>
      </c>
      <c r="B285" s="263" t="s">
        <v>28</v>
      </c>
      <c r="C285" s="258" t="s">
        <v>74</v>
      </c>
      <c r="D285" s="263"/>
      <c r="E285" s="263"/>
      <c r="F285" s="263">
        <v>30000</v>
      </c>
      <c r="G285" s="261">
        <f t="shared" si="4"/>
        <v>27111573</v>
      </c>
      <c r="H285" s="234" t="s">
        <v>24</v>
      </c>
      <c r="I285" s="263"/>
      <c r="J285" s="263"/>
      <c r="K285" s="263"/>
      <c r="L285" s="263"/>
      <c r="M285" s="263"/>
      <c r="N285" s="263"/>
      <c r="O285" s="263"/>
    </row>
    <row r="286" spans="1:15" s="234" customFormat="1">
      <c r="A286" s="221">
        <v>45348</v>
      </c>
      <c r="B286" s="260" t="s">
        <v>423</v>
      </c>
      <c r="C286" s="259" t="s">
        <v>349</v>
      </c>
      <c r="D286" s="260" t="s">
        <v>313</v>
      </c>
      <c r="E286" s="258"/>
      <c r="F286" s="234">
        <v>6450</v>
      </c>
      <c r="G286" s="261">
        <f t="shared" si="4"/>
        <v>27105123</v>
      </c>
      <c r="H286" s="234" t="s">
        <v>24</v>
      </c>
      <c r="I286" s="258" t="s">
        <v>367</v>
      </c>
      <c r="J286" s="258" t="s">
        <v>595</v>
      </c>
      <c r="K286" s="258" t="s">
        <v>197</v>
      </c>
      <c r="L286" s="258" t="s">
        <v>594</v>
      </c>
      <c r="M286" s="258" t="s">
        <v>720</v>
      </c>
      <c r="N286" s="258" t="s">
        <v>596</v>
      </c>
      <c r="O286" s="258"/>
    </row>
    <row r="287" spans="1:15" s="234" customFormat="1">
      <c r="A287" s="221">
        <v>45348</v>
      </c>
      <c r="B287" s="258" t="s">
        <v>424</v>
      </c>
      <c r="C287" s="258" t="s">
        <v>168</v>
      </c>
      <c r="D287" s="260" t="s">
        <v>152</v>
      </c>
      <c r="E287" s="259"/>
      <c r="F287" s="260">
        <v>127070</v>
      </c>
      <c r="G287" s="261">
        <f t="shared" si="4"/>
        <v>26978053</v>
      </c>
      <c r="H287" s="258" t="s">
        <v>24</v>
      </c>
      <c r="I287" s="234" t="s">
        <v>381</v>
      </c>
      <c r="J287" s="258" t="s">
        <v>355</v>
      </c>
      <c r="K287" s="258" t="s">
        <v>196</v>
      </c>
      <c r="L287" s="258" t="s">
        <v>594</v>
      </c>
      <c r="M287" s="258"/>
      <c r="N287" s="258"/>
      <c r="O287" s="258"/>
    </row>
    <row r="288" spans="1:15" s="234" customFormat="1">
      <c r="A288" s="221">
        <v>45348</v>
      </c>
      <c r="B288" s="258" t="s">
        <v>452</v>
      </c>
      <c r="C288" s="259" t="s">
        <v>168</v>
      </c>
      <c r="D288" s="260" t="s">
        <v>2</v>
      </c>
      <c r="E288" s="263"/>
      <c r="F288" s="273">
        <v>350000</v>
      </c>
      <c r="G288" s="261">
        <f t="shared" si="4"/>
        <v>26628053</v>
      </c>
      <c r="H288" s="258" t="s">
        <v>146</v>
      </c>
      <c r="I288" s="258" t="s">
        <v>451</v>
      </c>
      <c r="J288" s="258" t="s">
        <v>595</v>
      </c>
      <c r="K288" s="263" t="s">
        <v>197</v>
      </c>
      <c r="L288" s="258" t="s">
        <v>594</v>
      </c>
      <c r="M288" s="258" t="s">
        <v>721</v>
      </c>
      <c r="N288" s="258" t="s">
        <v>598</v>
      </c>
      <c r="O288" s="258"/>
    </row>
    <row r="289" spans="1:15" s="234" customFormat="1">
      <c r="A289" s="221">
        <v>45348</v>
      </c>
      <c r="B289" s="260" t="s">
        <v>453</v>
      </c>
      <c r="C289" s="263" t="s">
        <v>168</v>
      </c>
      <c r="D289" s="234" t="s">
        <v>152</v>
      </c>
      <c r="E289" s="263"/>
      <c r="F289" s="273">
        <v>347766</v>
      </c>
      <c r="G289" s="261">
        <f t="shared" si="4"/>
        <v>26280287</v>
      </c>
      <c r="H289" s="258" t="s">
        <v>146</v>
      </c>
      <c r="I289" s="259" t="s">
        <v>451</v>
      </c>
      <c r="J289" s="258" t="s">
        <v>595</v>
      </c>
      <c r="K289" s="263" t="s">
        <v>197</v>
      </c>
      <c r="L289" s="258" t="s">
        <v>594</v>
      </c>
      <c r="M289" s="258" t="s">
        <v>722</v>
      </c>
      <c r="N289" s="258" t="s">
        <v>599</v>
      </c>
      <c r="O289" s="258"/>
    </row>
    <row r="290" spans="1:15" s="234" customFormat="1">
      <c r="A290" s="221">
        <v>45348</v>
      </c>
      <c r="B290" s="258" t="s">
        <v>454</v>
      </c>
      <c r="C290" s="259" t="s">
        <v>168</v>
      </c>
      <c r="D290" s="260" t="s">
        <v>152</v>
      </c>
      <c r="E290" s="263"/>
      <c r="F290" s="273">
        <v>360982</v>
      </c>
      <c r="G290" s="261">
        <f t="shared" si="4"/>
        <v>25919305</v>
      </c>
      <c r="H290" s="258" t="s">
        <v>146</v>
      </c>
      <c r="I290" s="258">
        <v>3667449</v>
      </c>
      <c r="J290" s="258" t="s">
        <v>595</v>
      </c>
      <c r="K290" s="263" t="s">
        <v>197</v>
      </c>
      <c r="L290" s="258" t="s">
        <v>594</v>
      </c>
      <c r="M290" s="258" t="s">
        <v>723</v>
      </c>
      <c r="N290" s="258" t="s">
        <v>599</v>
      </c>
      <c r="O290" s="258"/>
    </row>
    <row r="291" spans="1:15" s="234" customFormat="1">
      <c r="A291" s="221">
        <v>45348</v>
      </c>
      <c r="B291" s="258" t="s">
        <v>455</v>
      </c>
      <c r="C291" s="259" t="s">
        <v>168</v>
      </c>
      <c r="D291" s="260" t="s">
        <v>152</v>
      </c>
      <c r="E291" s="263"/>
      <c r="F291" s="273">
        <v>200000</v>
      </c>
      <c r="G291" s="261">
        <f t="shared" si="4"/>
        <v>25719305</v>
      </c>
      <c r="H291" s="258" t="s">
        <v>146</v>
      </c>
      <c r="I291" s="258">
        <v>3667450</v>
      </c>
      <c r="J291" s="258" t="s">
        <v>595</v>
      </c>
      <c r="K291" s="263" t="s">
        <v>197</v>
      </c>
      <c r="L291" s="258" t="s">
        <v>594</v>
      </c>
      <c r="M291" s="258" t="s">
        <v>724</v>
      </c>
      <c r="N291" s="258" t="s">
        <v>599</v>
      </c>
      <c r="O291" s="258"/>
    </row>
    <row r="292" spans="1:15" s="234" customFormat="1">
      <c r="A292" s="221">
        <v>45348</v>
      </c>
      <c r="B292" s="258" t="s">
        <v>456</v>
      </c>
      <c r="C292" s="234" t="s">
        <v>168</v>
      </c>
      <c r="D292" s="234" t="s">
        <v>152</v>
      </c>
      <c r="E292" s="263"/>
      <c r="F292" s="273">
        <v>200000</v>
      </c>
      <c r="G292" s="261">
        <f t="shared" si="4"/>
        <v>25519305</v>
      </c>
      <c r="H292" s="258" t="s">
        <v>146</v>
      </c>
      <c r="I292" s="258">
        <v>3667459</v>
      </c>
      <c r="J292" s="258" t="s">
        <v>595</v>
      </c>
      <c r="K292" s="263" t="s">
        <v>197</v>
      </c>
      <c r="L292" s="258" t="s">
        <v>594</v>
      </c>
      <c r="M292" s="258" t="s">
        <v>725</v>
      </c>
      <c r="N292" s="258" t="s">
        <v>599</v>
      </c>
    </row>
    <row r="293" spans="1:15" s="234" customFormat="1">
      <c r="A293" s="221">
        <v>45348</v>
      </c>
      <c r="B293" s="260" t="s">
        <v>457</v>
      </c>
      <c r="C293" s="234" t="s">
        <v>168</v>
      </c>
      <c r="D293" s="234" t="s">
        <v>2</v>
      </c>
      <c r="E293" s="263"/>
      <c r="F293" s="273">
        <v>918340</v>
      </c>
      <c r="G293" s="261">
        <f t="shared" si="4"/>
        <v>24600965</v>
      </c>
      <c r="H293" s="258" t="s">
        <v>146</v>
      </c>
      <c r="I293" s="258">
        <v>3667460</v>
      </c>
      <c r="J293" s="258" t="s">
        <v>595</v>
      </c>
      <c r="K293" s="263" t="s">
        <v>197</v>
      </c>
      <c r="L293" s="258" t="s">
        <v>594</v>
      </c>
      <c r="M293" s="258" t="s">
        <v>726</v>
      </c>
      <c r="N293" s="258" t="s">
        <v>601</v>
      </c>
    </row>
    <row r="294" spans="1:15" s="234" customFormat="1">
      <c r="A294" s="221">
        <v>45348</v>
      </c>
      <c r="B294" s="263" t="s">
        <v>510</v>
      </c>
      <c r="C294" s="263" t="s">
        <v>353</v>
      </c>
      <c r="D294" s="260" t="s">
        <v>4</v>
      </c>
      <c r="E294" s="263"/>
      <c r="F294" s="263">
        <v>30000</v>
      </c>
      <c r="G294" s="261">
        <f t="shared" si="4"/>
        <v>24570965</v>
      </c>
      <c r="H294" s="263" t="s">
        <v>263</v>
      </c>
      <c r="I294" s="258" t="s">
        <v>367</v>
      </c>
      <c r="J294" s="258" t="s">
        <v>758</v>
      </c>
      <c r="K294" s="258" t="s">
        <v>197</v>
      </c>
      <c r="L294" s="258" t="s">
        <v>594</v>
      </c>
      <c r="M294" s="258" t="s">
        <v>727</v>
      </c>
      <c r="N294" s="258" t="s">
        <v>612</v>
      </c>
    </row>
    <row r="295" spans="1:15" s="234" customFormat="1">
      <c r="A295" s="221">
        <v>45348</v>
      </c>
      <c r="B295" s="263" t="s">
        <v>511</v>
      </c>
      <c r="C295" s="263" t="s">
        <v>33</v>
      </c>
      <c r="D295" s="260" t="s">
        <v>4</v>
      </c>
      <c r="E295" s="263"/>
      <c r="F295" s="234">
        <v>8000</v>
      </c>
      <c r="G295" s="261">
        <f t="shared" si="4"/>
        <v>24562965</v>
      </c>
      <c r="H295" s="263" t="s">
        <v>263</v>
      </c>
      <c r="I295" s="258" t="s">
        <v>367</v>
      </c>
      <c r="J295" s="258" t="s">
        <v>595</v>
      </c>
      <c r="K295" s="258" t="s">
        <v>197</v>
      </c>
      <c r="L295" s="258" t="s">
        <v>594</v>
      </c>
      <c r="M295" s="258" t="s">
        <v>728</v>
      </c>
      <c r="N295" s="258" t="s">
        <v>606</v>
      </c>
      <c r="O295" s="263"/>
    </row>
    <row r="296" spans="1:15" s="234" customFormat="1">
      <c r="A296" s="221">
        <v>45348</v>
      </c>
      <c r="B296" s="258" t="s">
        <v>541</v>
      </c>
      <c r="C296" s="258" t="s">
        <v>33</v>
      </c>
      <c r="D296" s="258" t="s">
        <v>2</v>
      </c>
      <c r="E296" s="259"/>
      <c r="F296" s="260">
        <v>25000</v>
      </c>
      <c r="G296" s="261">
        <f t="shared" si="4"/>
        <v>24537965</v>
      </c>
      <c r="H296" s="258" t="s">
        <v>300</v>
      </c>
      <c r="I296" s="234" t="s">
        <v>472</v>
      </c>
      <c r="J296" s="258" t="s">
        <v>595</v>
      </c>
      <c r="K296" s="258" t="s">
        <v>197</v>
      </c>
      <c r="L296" s="258" t="s">
        <v>594</v>
      </c>
      <c r="M296" s="258" t="s">
        <v>729</v>
      </c>
      <c r="N296" s="258" t="s">
        <v>606</v>
      </c>
      <c r="O296" s="258"/>
    </row>
    <row r="297" spans="1:15" s="234" customFormat="1">
      <c r="A297" s="221">
        <v>45348</v>
      </c>
      <c r="B297" s="258" t="s">
        <v>554</v>
      </c>
      <c r="C297" s="258" t="s">
        <v>74</v>
      </c>
      <c r="D297" s="260"/>
      <c r="E297" s="259">
        <v>30000</v>
      </c>
      <c r="F297" s="260"/>
      <c r="G297" s="261">
        <f t="shared" si="4"/>
        <v>24567965</v>
      </c>
      <c r="H297" s="258" t="s">
        <v>306</v>
      </c>
      <c r="J297" s="258"/>
      <c r="K297" s="258"/>
      <c r="L297" s="258"/>
      <c r="M297" s="258"/>
      <c r="N297" s="258"/>
      <c r="O297" s="258"/>
    </row>
    <row r="298" spans="1:15" s="263" customFormat="1">
      <c r="A298" s="221">
        <v>45348</v>
      </c>
      <c r="B298" s="263" t="s">
        <v>568</v>
      </c>
      <c r="C298" s="234" t="s">
        <v>33</v>
      </c>
      <c r="D298" s="260" t="s">
        <v>4</v>
      </c>
      <c r="F298" s="263">
        <v>10000</v>
      </c>
      <c r="G298" s="261">
        <f t="shared" si="4"/>
        <v>24557965</v>
      </c>
      <c r="H298" s="234" t="s">
        <v>306</v>
      </c>
      <c r="I298" s="263" t="s">
        <v>367</v>
      </c>
      <c r="J298" s="258" t="s">
        <v>595</v>
      </c>
      <c r="K298" s="258" t="s">
        <v>197</v>
      </c>
      <c r="L298" s="258" t="s">
        <v>594</v>
      </c>
      <c r="M298" s="258" t="s">
        <v>730</v>
      </c>
      <c r="N298" s="258" t="s">
        <v>606</v>
      </c>
    </row>
    <row r="299" spans="1:15" s="263" customFormat="1">
      <c r="A299" s="221">
        <v>45348</v>
      </c>
      <c r="B299" s="270" t="s">
        <v>584</v>
      </c>
      <c r="C299" s="258" t="s">
        <v>74</v>
      </c>
      <c r="D299" s="260"/>
      <c r="E299" s="263">
        <v>30000</v>
      </c>
      <c r="G299" s="261">
        <f t="shared" si="4"/>
        <v>24587965</v>
      </c>
      <c r="H299" s="263" t="s">
        <v>28</v>
      </c>
      <c r="I299" s="258"/>
      <c r="J299" s="258"/>
      <c r="K299" s="258"/>
      <c r="L299" s="258"/>
      <c r="M299" s="234"/>
      <c r="N299" s="266"/>
    </row>
    <row r="300" spans="1:15" s="263" customFormat="1">
      <c r="A300" s="221">
        <v>45348</v>
      </c>
      <c r="B300" s="263" t="s">
        <v>592</v>
      </c>
      <c r="C300" s="263" t="s">
        <v>33</v>
      </c>
      <c r="D300" s="260" t="s">
        <v>4</v>
      </c>
      <c r="E300" s="264"/>
      <c r="F300" s="264">
        <v>10000</v>
      </c>
      <c r="G300" s="261">
        <f t="shared" si="4"/>
        <v>24577965</v>
      </c>
      <c r="H300" s="263" t="s">
        <v>28</v>
      </c>
      <c r="I300" s="263" t="s">
        <v>522</v>
      </c>
      <c r="J300" s="258" t="s">
        <v>595</v>
      </c>
      <c r="K300" s="258" t="s">
        <v>197</v>
      </c>
      <c r="L300" s="258" t="s">
        <v>594</v>
      </c>
      <c r="M300" s="258" t="s">
        <v>731</v>
      </c>
      <c r="N300" s="258" t="s">
        <v>606</v>
      </c>
    </row>
    <row r="301" spans="1:15" s="263" customFormat="1">
      <c r="A301" s="221">
        <v>45349</v>
      </c>
      <c r="B301" s="258" t="s">
        <v>425</v>
      </c>
      <c r="C301" s="258" t="s">
        <v>401</v>
      </c>
      <c r="D301" s="260" t="s">
        <v>313</v>
      </c>
      <c r="E301" s="259"/>
      <c r="F301" s="260">
        <v>30000</v>
      </c>
      <c r="G301" s="261">
        <f t="shared" si="4"/>
        <v>24547965</v>
      </c>
      <c r="H301" s="258" t="s">
        <v>24</v>
      </c>
      <c r="I301" s="234" t="s">
        <v>367</v>
      </c>
      <c r="J301" s="258" t="s">
        <v>758</v>
      </c>
      <c r="K301" s="258" t="s">
        <v>196</v>
      </c>
      <c r="L301" s="258" t="s">
        <v>594</v>
      </c>
      <c r="M301" s="258"/>
      <c r="N301" s="258"/>
      <c r="O301" s="258"/>
    </row>
    <row r="302" spans="1:15" s="263" customFormat="1">
      <c r="A302" s="221">
        <v>45349</v>
      </c>
      <c r="B302" s="258" t="s">
        <v>141</v>
      </c>
      <c r="C302" s="258" t="s">
        <v>74</v>
      </c>
      <c r="D302" s="258"/>
      <c r="E302" s="259"/>
      <c r="F302" s="260">
        <v>20000</v>
      </c>
      <c r="G302" s="261">
        <f t="shared" si="4"/>
        <v>24527965</v>
      </c>
      <c r="H302" s="258" t="s">
        <v>24</v>
      </c>
      <c r="I302" s="234"/>
      <c r="J302" s="258"/>
      <c r="K302" s="258"/>
      <c r="L302" s="258"/>
      <c r="M302" s="258"/>
      <c r="N302" s="258"/>
      <c r="O302" s="258"/>
    </row>
    <row r="303" spans="1:15" s="263" customFormat="1">
      <c r="A303" s="221">
        <v>45349</v>
      </c>
      <c r="B303" s="258" t="s">
        <v>445</v>
      </c>
      <c r="C303" s="259" t="s">
        <v>3</v>
      </c>
      <c r="D303" s="260" t="s">
        <v>313</v>
      </c>
      <c r="E303" s="258"/>
      <c r="F303" s="234">
        <v>260000</v>
      </c>
      <c r="G303" s="261">
        <f t="shared" si="4"/>
        <v>24267965</v>
      </c>
      <c r="H303" s="234" t="s">
        <v>23</v>
      </c>
      <c r="I303" s="258">
        <v>3654611</v>
      </c>
      <c r="J303" s="258" t="s">
        <v>758</v>
      </c>
      <c r="K303" s="263" t="s">
        <v>196</v>
      </c>
      <c r="L303" s="263" t="s">
        <v>594</v>
      </c>
      <c r="M303" s="258"/>
      <c r="N303" s="258"/>
      <c r="O303" s="258"/>
    </row>
    <row r="304" spans="1:15" s="263" customFormat="1">
      <c r="A304" s="221">
        <v>45349</v>
      </c>
      <c r="B304" s="258" t="s">
        <v>481</v>
      </c>
      <c r="C304" s="258" t="s">
        <v>74</v>
      </c>
      <c r="D304" s="258"/>
      <c r="E304" s="259">
        <v>81000</v>
      </c>
      <c r="F304" s="260"/>
      <c r="G304" s="261">
        <f t="shared" si="4"/>
        <v>24348965</v>
      </c>
      <c r="H304" s="258" t="s">
        <v>46</v>
      </c>
      <c r="I304" s="234"/>
      <c r="J304" s="258"/>
      <c r="K304" s="258"/>
      <c r="L304" s="258"/>
      <c r="M304" s="258"/>
      <c r="N304" s="258"/>
      <c r="O304" s="258"/>
    </row>
    <row r="305" spans="1:15" s="263" customFormat="1">
      <c r="A305" s="221">
        <v>45349</v>
      </c>
      <c r="B305" s="234" t="s">
        <v>482</v>
      </c>
      <c r="C305" s="258" t="s">
        <v>74</v>
      </c>
      <c r="D305" s="260"/>
      <c r="E305" s="234">
        <v>155000</v>
      </c>
      <c r="F305" s="234"/>
      <c r="G305" s="261">
        <f t="shared" si="4"/>
        <v>24503965</v>
      </c>
      <c r="H305" s="234" t="s">
        <v>46</v>
      </c>
      <c r="I305" s="258"/>
      <c r="J305" s="258"/>
      <c r="K305" s="258"/>
      <c r="L305" s="258"/>
      <c r="M305" s="258"/>
      <c r="N305" s="258"/>
      <c r="O305" s="234"/>
    </row>
    <row r="306" spans="1:15" s="263" customFormat="1">
      <c r="A306" s="221">
        <v>45349</v>
      </c>
      <c r="B306" s="234" t="s">
        <v>483</v>
      </c>
      <c r="C306" s="234" t="s">
        <v>340</v>
      </c>
      <c r="D306" s="234" t="s">
        <v>526</v>
      </c>
      <c r="E306" s="234"/>
      <c r="F306" s="234">
        <v>70000</v>
      </c>
      <c r="G306" s="261">
        <f t="shared" si="4"/>
        <v>24433965</v>
      </c>
      <c r="H306" s="234" t="s">
        <v>46</v>
      </c>
      <c r="I306" s="234" t="s">
        <v>378</v>
      </c>
      <c r="J306" s="258" t="s">
        <v>758</v>
      </c>
      <c r="K306" s="263" t="s">
        <v>196</v>
      </c>
      <c r="L306" s="263" t="s">
        <v>594</v>
      </c>
      <c r="M306" s="258"/>
      <c r="N306" s="258"/>
      <c r="O306" s="234"/>
    </row>
    <row r="307" spans="1:15" s="263" customFormat="1">
      <c r="A307" s="221">
        <v>45349</v>
      </c>
      <c r="B307" s="258" t="s">
        <v>551</v>
      </c>
      <c r="C307" s="258" t="s">
        <v>74</v>
      </c>
      <c r="D307" s="260"/>
      <c r="E307" s="258">
        <v>20000</v>
      </c>
      <c r="F307" s="234"/>
      <c r="G307" s="261">
        <f t="shared" si="4"/>
        <v>24453965</v>
      </c>
      <c r="H307" s="234" t="s">
        <v>141</v>
      </c>
      <c r="I307" s="258"/>
      <c r="M307" s="258"/>
      <c r="N307" s="258"/>
      <c r="O307" s="258"/>
    </row>
    <row r="308" spans="1:15" s="263" customFormat="1">
      <c r="A308" s="221">
        <v>45349</v>
      </c>
      <c r="B308" s="260" t="s">
        <v>569</v>
      </c>
      <c r="C308" s="259" t="s">
        <v>465</v>
      </c>
      <c r="D308" s="260" t="s">
        <v>4</v>
      </c>
      <c r="E308" s="258"/>
      <c r="F308" s="234">
        <v>90000</v>
      </c>
      <c r="G308" s="261">
        <f t="shared" si="4"/>
        <v>24363965</v>
      </c>
      <c r="H308" s="234" t="s">
        <v>306</v>
      </c>
      <c r="I308" s="258" t="s">
        <v>367</v>
      </c>
      <c r="J308" s="258" t="s">
        <v>355</v>
      </c>
      <c r="K308" s="258" t="s">
        <v>197</v>
      </c>
      <c r="L308" s="258" t="s">
        <v>594</v>
      </c>
      <c r="M308" s="258" t="s">
        <v>732</v>
      </c>
      <c r="N308" s="258" t="s">
        <v>612</v>
      </c>
      <c r="O308" s="258"/>
    </row>
    <row r="309" spans="1:15" s="263" customFormat="1">
      <c r="A309" s="221">
        <v>45349</v>
      </c>
      <c r="B309" s="258" t="s">
        <v>570</v>
      </c>
      <c r="C309" s="258" t="s">
        <v>33</v>
      </c>
      <c r="D309" s="260" t="s">
        <v>4</v>
      </c>
      <c r="E309" s="259"/>
      <c r="F309" s="260">
        <v>75800</v>
      </c>
      <c r="G309" s="261">
        <f t="shared" si="4"/>
        <v>24288165</v>
      </c>
      <c r="H309" s="258" t="s">
        <v>306</v>
      </c>
      <c r="I309" s="234" t="s">
        <v>472</v>
      </c>
      <c r="J309" s="258" t="s">
        <v>595</v>
      </c>
      <c r="K309" s="258" t="s">
        <v>197</v>
      </c>
      <c r="L309" s="258" t="s">
        <v>594</v>
      </c>
      <c r="M309" s="258" t="s">
        <v>733</v>
      </c>
      <c r="N309" s="258" t="s">
        <v>606</v>
      </c>
      <c r="O309" s="258"/>
    </row>
    <row r="310" spans="1:15" s="263" customFormat="1">
      <c r="A310" s="222">
        <v>45349</v>
      </c>
      <c r="B310" s="263" t="s">
        <v>593</v>
      </c>
      <c r="C310" s="263" t="s">
        <v>33</v>
      </c>
      <c r="D310" s="260" t="s">
        <v>4</v>
      </c>
      <c r="E310" s="264"/>
      <c r="F310" s="264">
        <v>81000</v>
      </c>
      <c r="G310" s="261">
        <f t="shared" si="4"/>
        <v>24207165</v>
      </c>
      <c r="H310" s="263" t="s">
        <v>28</v>
      </c>
      <c r="I310" s="263" t="s">
        <v>381</v>
      </c>
      <c r="J310" s="258" t="s">
        <v>595</v>
      </c>
      <c r="K310" s="258" t="s">
        <v>197</v>
      </c>
      <c r="L310" s="258" t="s">
        <v>594</v>
      </c>
      <c r="M310" s="258" t="s">
        <v>734</v>
      </c>
      <c r="N310" s="258" t="s">
        <v>606</v>
      </c>
    </row>
    <row r="311" spans="1:15" s="263" customFormat="1">
      <c r="A311" s="222">
        <v>45349</v>
      </c>
      <c r="B311" s="263" t="s">
        <v>750</v>
      </c>
      <c r="C311" s="263" t="s">
        <v>465</v>
      </c>
      <c r="D311" s="260" t="s">
        <v>4</v>
      </c>
      <c r="F311" s="264">
        <v>135000</v>
      </c>
      <c r="G311" s="261">
        <f t="shared" si="4"/>
        <v>24072165</v>
      </c>
      <c r="H311" s="263" t="s">
        <v>28</v>
      </c>
      <c r="I311" s="263" t="s">
        <v>522</v>
      </c>
      <c r="J311" s="258" t="s">
        <v>758</v>
      </c>
      <c r="K311" s="258" t="s">
        <v>197</v>
      </c>
      <c r="L311" s="258" t="s">
        <v>594</v>
      </c>
      <c r="M311" s="258" t="s">
        <v>735</v>
      </c>
      <c r="N311" s="258" t="s">
        <v>612</v>
      </c>
    </row>
    <row r="312" spans="1:15" s="263" customFormat="1">
      <c r="A312" s="221">
        <v>45350</v>
      </c>
      <c r="B312" s="258" t="s">
        <v>46</v>
      </c>
      <c r="C312" s="258" t="s">
        <v>74</v>
      </c>
      <c r="D312" s="258"/>
      <c r="E312" s="259"/>
      <c r="F312" s="260">
        <v>81000</v>
      </c>
      <c r="G312" s="261">
        <f t="shared" si="4"/>
        <v>23991165</v>
      </c>
      <c r="H312" s="258" t="s">
        <v>24</v>
      </c>
      <c r="I312" s="234"/>
      <c r="J312" s="258"/>
      <c r="L312" s="258"/>
      <c r="M312" s="258"/>
      <c r="N312" s="258"/>
      <c r="O312" s="258"/>
    </row>
    <row r="313" spans="1:15" s="263" customFormat="1">
      <c r="A313" s="221">
        <v>45350</v>
      </c>
      <c r="B313" s="258" t="s">
        <v>30</v>
      </c>
      <c r="C313" s="258" t="s">
        <v>74</v>
      </c>
      <c r="D313" s="258"/>
      <c r="E313" s="259"/>
      <c r="F313" s="260">
        <v>54000</v>
      </c>
      <c r="G313" s="261">
        <f t="shared" si="4"/>
        <v>23937165</v>
      </c>
      <c r="H313" s="258" t="s">
        <v>24</v>
      </c>
      <c r="I313" s="234"/>
      <c r="J313" s="258"/>
      <c r="K313" s="258"/>
      <c r="L313" s="258"/>
      <c r="M313" s="258"/>
      <c r="N313" s="258"/>
      <c r="O313" s="258"/>
    </row>
    <row r="314" spans="1:15" s="263" customFormat="1">
      <c r="A314" s="221">
        <v>45350</v>
      </c>
      <c r="B314" s="234" t="s">
        <v>423</v>
      </c>
      <c r="C314" s="234" t="s">
        <v>349</v>
      </c>
      <c r="D314" s="260" t="s">
        <v>313</v>
      </c>
      <c r="E314" s="234"/>
      <c r="F314" s="234">
        <v>4050</v>
      </c>
      <c r="G314" s="261">
        <f t="shared" si="4"/>
        <v>23933115</v>
      </c>
      <c r="H314" s="234" t="s">
        <v>24</v>
      </c>
      <c r="I314" s="234" t="s">
        <v>367</v>
      </c>
      <c r="J314" s="258" t="s">
        <v>595</v>
      </c>
      <c r="K314" s="258" t="s">
        <v>197</v>
      </c>
      <c r="L314" s="258" t="s">
        <v>594</v>
      </c>
      <c r="M314" s="258" t="s">
        <v>736</v>
      </c>
      <c r="N314" s="258" t="s">
        <v>596</v>
      </c>
      <c r="O314" s="234"/>
    </row>
    <row r="315" spans="1:15" s="263" customFormat="1">
      <c r="A315" s="221">
        <v>45350</v>
      </c>
      <c r="B315" s="258" t="s">
        <v>426</v>
      </c>
      <c r="C315" s="258" t="s">
        <v>3</v>
      </c>
      <c r="D315" s="258" t="s">
        <v>313</v>
      </c>
      <c r="E315" s="259"/>
      <c r="F315" s="260">
        <v>75625</v>
      </c>
      <c r="G315" s="261">
        <f t="shared" si="4"/>
        <v>23857490</v>
      </c>
      <c r="H315" s="258" t="s">
        <v>24</v>
      </c>
      <c r="I315" s="234" t="s">
        <v>367</v>
      </c>
      <c r="J315" s="258" t="s">
        <v>758</v>
      </c>
      <c r="K315" s="263" t="s">
        <v>196</v>
      </c>
      <c r="L315" s="263" t="s">
        <v>594</v>
      </c>
      <c r="M315" s="258"/>
      <c r="N315" s="258"/>
      <c r="O315" s="258"/>
    </row>
    <row r="316" spans="1:15" s="263" customFormat="1">
      <c r="A316" s="221">
        <v>45350</v>
      </c>
      <c r="B316" s="258" t="s">
        <v>427</v>
      </c>
      <c r="C316" s="259" t="s">
        <v>350</v>
      </c>
      <c r="D316" s="260" t="s">
        <v>313</v>
      </c>
      <c r="F316" s="234">
        <v>160000</v>
      </c>
      <c r="G316" s="261">
        <f t="shared" si="4"/>
        <v>23697490</v>
      </c>
      <c r="H316" s="258" t="s">
        <v>24</v>
      </c>
      <c r="I316" s="258" t="s">
        <v>367</v>
      </c>
      <c r="J316" s="258" t="s">
        <v>758</v>
      </c>
      <c r="K316" s="263" t="s">
        <v>196</v>
      </c>
      <c r="L316" s="263" t="s">
        <v>594</v>
      </c>
      <c r="M316" s="258"/>
      <c r="N316" s="258"/>
      <c r="O316" s="258"/>
    </row>
    <row r="317" spans="1:15" s="263" customFormat="1">
      <c r="A317" s="221">
        <v>45350</v>
      </c>
      <c r="B317" s="258" t="s">
        <v>263</v>
      </c>
      <c r="C317" s="258" t="s">
        <v>74</v>
      </c>
      <c r="D317" s="258"/>
      <c r="E317" s="259"/>
      <c r="F317" s="260">
        <v>20000</v>
      </c>
      <c r="G317" s="261">
        <f t="shared" si="4"/>
        <v>23677490</v>
      </c>
      <c r="H317" s="258" t="s">
        <v>24</v>
      </c>
      <c r="I317" s="234"/>
      <c r="J317" s="258"/>
      <c r="K317" s="258"/>
      <c r="L317" s="258"/>
      <c r="M317" s="258"/>
      <c r="N317" s="258"/>
      <c r="O317" s="258"/>
    </row>
    <row r="318" spans="1:15" s="263" customFormat="1">
      <c r="A318" s="221">
        <v>45350</v>
      </c>
      <c r="B318" s="258" t="s">
        <v>506</v>
      </c>
      <c r="C318" s="258" t="s">
        <v>74</v>
      </c>
      <c r="D318" s="258"/>
      <c r="E318" s="259">
        <v>20000</v>
      </c>
      <c r="F318" s="260"/>
      <c r="G318" s="261">
        <f t="shared" si="4"/>
        <v>23697490</v>
      </c>
      <c r="H318" s="258" t="s">
        <v>263</v>
      </c>
      <c r="I318" s="258"/>
      <c r="J318" s="258"/>
      <c r="K318" s="258"/>
      <c r="L318" s="258"/>
      <c r="M318" s="258"/>
      <c r="N318" s="258"/>
      <c r="O318" s="258"/>
    </row>
    <row r="319" spans="1:15" s="263" customFormat="1">
      <c r="A319" s="221">
        <v>45350</v>
      </c>
      <c r="B319" s="258" t="s">
        <v>542</v>
      </c>
      <c r="C319" s="258" t="s">
        <v>74</v>
      </c>
      <c r="D319" s="258"/>
      <c r="E319" s="259">
        <v>54000</v>
      </c>
      <c r="F319" s="260"/>
      <c r="G319" s="261">
        <f t="shared" si="4"/>
        <v>23751490</v>
      </c>
      <c r="H319" s="258" t="s">
        <v>30</v>
      </c>
      <c r="I319" s="234"/>
      <c r="J319" s="258"/>
      <c r="K319" s="258"/>
      <c r="L319" s="258"/>
      <c r="M319" s="258"/>
      <c r="N319" s="258"/>
      <c r="O319" s="258"/>
    </row>
    <row r="320" spans="1:15" s="263" customFormat="1">
      <c r="A320" s="221">
        <v>45350</v>
      </c>
      <c r="B320" s="258" t="s">
        <v>582</v>
      </c>
      <c r="C320" s="258" t="s">
        <v>33</v>
      </c>
      <c r="D320" s="260" t="s">
        <v>152</v>
      </c>
      <c r="E320" s="259"/>
      <c r="F320" s="260">
        <v>51700</v>
      </c>
      <c r="G320" s="261">
        <f t="shared" si="4"/>
        <v>23699790</v>
      </c>
      <c r="H320" s="258" t="s">
        <v>293</v>
      </c>
      <c r="I320" s="234" t="s">
        <v>381</v>
      </c>
      <c r="J320" s="258" t="s">
        <v>595</v>
      </c>
      <c r="K320" s="258" t="s">
        <v>197</v>
      </c>
      <c r="L320" s="258" t="s">
        <v>594</v>
      </c>
      <c r="M320" s="258" t="s">
        <v>737</v>
      </c>
      <c r="N320" s="258" t="s">
        <v>606</v>
      </c>
      <c r="O320" s="258"/>
    </row>
    <row r="321" spans="1:15" s="263" customFormat="1">
      <c r="A321" s="221">
        <v>45351</v>
      </c>
      <c r="B321" s="258" t="s">
        <v>512</v>
      </c>
      <c r="C321" s="258" t="s">
        <v>513</v>
      </c>
      <c r="D321" s="260" t="s">
        <v>4</v>
      </c>
      <c r="E321" s="259"/>
      <c r="F321" s="260">
        <v>13500</v>
      </c>
      <c r="G321" s="261">
        <f t="shared" si="4"/>
        <v>23686290</v>
      </c>
      <c r="H321" s="258" t="s">
        <v>263</v>
      </c>
      <c r="I321" s="234" t="s">
        <v>472</v>
      </c>
      <c r="J321" s="263" t="s">
        <v>355</v>
      </c>
      <c r="K321" s="263" t="s">
        <v>196</v>
      </c>
      <c r="L321" s="263" t="s">
        <v>594</v>
      </c>
      <c r="M321" s="258"/>
      <c r="N321" s="258"/>
      <c r="O321" s="258"/>
    </row>
    <row r="322" spans="1:15" s="263" customFormat="1">
      <c r="A322" s="221">
        <v>45351</v>
      </c>
      <c r="B322" s="263" t="s">
        <v>428</v>
      </c>
      <c r="C322" s="234" t="s">
        <v>349</v>
      </c>
      <c r="D322" s="258" t="s">
        <v>313</v>
      </c>
      <c r="F322" s="263">
        <v>1260</v>
      </c>
      <c r="G322" s="261">
        <f t="shared" si="4"/>
        <v>23685030</v>
      </c>
      <c r="H322" s="234" t="s">
        <v>24</v>
      </c>
      <c r="I322" s="263" t="s">
        <v>367</v>
      </c>
      <c r="J322" s="258" t="s">
        <v>595</v>
      </c>
      <c r="K322" s="258" t="s">
        <v>197</v>
      </c>
      <c r="L322" s="258" t="s">
        <v>594</v>
      </c>
      <c r="M322" s="258" t="s">
        <v>738</v>
      </c>
      <c r="N322" s="258" t="s">
        <v>596</v>
      </c>
    </row>
    <row r="323" spans="1:15" s="263" customFormat="1">
      <c r="A323" s="221">
        <v>45351</v>
      </c>
      <c r="B323" s="263" t="s">
        <v>429</v>
      </c>
      <c r="C323" s="234" t="s">
        <v>3</v>
      </c>
      <c r="D323" s="258" t="s">
        <v>313</v>
      </c>
      <c r="F323" s="263">
        <v>20000</v>
      </c>
      <c r="G323" s="261">
        <f t="shared" si="4"/>
        <v>23665030</v>
      </c>
      <c r="H323" s="234" t="s">
        <v>24</v>
      </c>
      <c r="I323" s="263" t="s">
        <v>367</v>
      </c>
      <c r="J323" s="258" t="s">
        <v>758</v>
      </c>
      <c r="K323" s="263" t="s">
        <v>196</v>
      </c>
      <c r="L323" s="263" t="s">
        <v>594</v>
      </c>
      <c r="M323" s="258"/>
      <c r="N323" s="258"/>
    </row>
    <row r="324" spans="1:15" s="263" customFormat="1">
      <c r="A324" s="221">
        <v>45351</v>
      </c>
      <c r="B324" s="258" t="s">
        <v>430</v>
      </c>
      <c r="C324" s="258" t="s">
        <v>74</v>
      </c>
      <c r="D324" s="258"/>
      <c r="E324" s="259">
        <v>20000</v>
      </c>
      <c r="F324" s="260"/>
      <c r="G324" s="261">
        <f t="shared" si="4"/>
        <v>23685030</v>
      </c>
      <c r="H324" s="258" t="s">
        <v>24</v>
      </c>
      <c r="I324" s="258"/>
      <c r="J324" s="258"/>
      <c r="K324" s="258"/>
      <c r="L324" s="258"/>
      <c r="M324" s="258"/>
      <c r="N324" s="258"/>
      <c r="O324" s="258"/>
    </row>
    <row r="325" spans="1:15" s="263" customFormat="1">
      <c r="A325" s="221">
        <v>45351</v>
      </c>
      <c r="B325" s="263" t="s">
        <v>431</v>
      </c>
      <c r="C325" s="263" t="s">
        <v>340</v>
      </c>
      <c r="D325" s="260" t="s">
        <v>152</v>
      </c>
      <c r="F325" s="263">
        <v>20000</v>
      </c>
      <c r="G325" s="261">
        <f t="shared" si="4"/>
        <v>23665030</v>
      </c>
      <c r="H325" s="234" t="s">
        <v>24</v>
      </c>
      <c r="I325" s="258" t="s">
        <v>381</v>
      </c>
      <c r="J325" s="258" t="s">
        <v>758</v>
      </c>
      <c r="K325" s="263" t="s">
        <v>196</v>
      </c>
      <c r="L325" s="263" t="s">
        <v>594</v>
      </c>
      <c r="N325" s="266"/>
    </row>
    <row r="326" spans="1:15" s="263" customFormat="1">
      <c r="A326" s="221">
        <v>45351</v>
      </c>
      <c r="B326" s="258" t="s">
        <v>432</v>
      </c>
      <c r="C326" s="258" t="s">
        <v>340</v>
      </c>
      <c r="D326" s="258" t="s">
        <v>2</v>
      </c>
      <c r="E326" s="259"/>
      <c r="F326" s="260">
        <v>50000</v>
      </c>
      <c r="G326" s="261">
        <f t="shared" si="4"/>
        <v>23615030</v>
      </c>
      <c r="H326" s="258" t="s">
        <v>24</v>
      </c>
      <c r="I326" s="258" t="s">
        <v>381</v>
      </c>
      <c r="J326" s="258" t="s">
        <v>758</v>
      </c>
      <c r="K326" s="263" t="s">
        <v>196</v>
      </c>
      <c r="L326" s="263" t="s">
        <v>594</v>
      </c>
      <c r="M326" s="258"/>
      <c r="N326" s="258"/>
      <c r="O326" s="258"/>
    </row>
    <row r="327" spans="1:15" s="263" customFormat="1">
      <c r="A327" s="221">
        <v>45351</v>
      </c>
      <c r="B327" s="258" t="s">
        <v>433</v>
      </c>
      <c r="C327" s="258" t="s">
        <v>340</v>
      </c>
      <c r="D327" s="260" t="s">
        <v>152</v>
      </c>
      <c r="E327" s="259"/>
      <c r="F327" s="260">
        <v>20000</v>
      </c>
      <c r="G327" s="261">
        <f t="shared" si="4"/>
        <v>23595030</v>
      </c>
      <c r="H327" s="258" t="s">
        <v>24</v>
      </c>
      <c r="I327" s="234" t="s">
        <v>381</v>
      </c>
      <c r="J327" s="258" t="s">
        <v>758</v>
      </c>
      <c r="K327" s="263" t="s">
        <v>196</v>
      </c>
      <c r="L327" s="263" t="s">
        <v>594</v>
      </c>
      <c r="M327" s="258"/>
      <c r="N327" s="258"/>
      <c r="O327" s="258"/>
    </row>
    <row r="328" spans="1:15" s="263" customFormat="1">
      <c r="A328" s="221">
        <v>45351</v>
      </c>
      <c r="B328" s="260" t="s">
        <v>458</v>
      </c>
      <c r="C328" s="263" t="s">
        <v>168</v>
      </c>
      <c r="D328" s="260" t="s">
        <v>4</v>
      </c>
      <c r="F328" s="272">
        <v>295000</v>
      </c>
      <c r="G328" s="261">
        <f t="shared" si="4"/>
        <v>23300030</v>
      </c>
      <c r="H328" s="258" t="s">
        <v>146</v>
      </c>
      <c r="I328" s="268">
        <v>3667462</v>
      </c>
      <c r="J328" s="258" t="s">
        <v>595</v>
      </c>
      <c r="K328" s="263" t="s">
        <v>197</v>
      </c>
      <c r="L328" s="258" t="s">
        <v>594</v>
      </c>
      <c r="M328" s="258" t="s">
        <v>739</v>
      </c>
      <c r="N328" s="258" t="s">
        <v>600</v>
      </c>
    </row>
    <row r="329" spans="1:15" s="263" customFormat="1">
      <c r="A329" s="221">
        <v>45351</v>
      </c>
      <c r="B329" s="260" t="s">
        <v>459</v>
      </c>
      <c r="C329" s="234" t="s">
        <v>168</v>
      </c>
      <c r="D329" s="260" t="s">
        <v>4</v>
      </c>
      <c r="F329" s="273">
        <v>225000</v>
      </c>
      <c r="G329" s="261">
        <f t="shared" si="4"/>
        <v>23075030</v>
      </c>
      <c r="H329" s="258" t="s">
        <v>146</v>
      </c>
      <c r="I329" s="258">
        <v>3667463</v>
      </c>
      <c r="J329" s="258" t="s">
        <v>595</v>
      </c>
      <c r="K329" s="263" t="s">
        <v>197</v>
      </c>
      <c r="L329" s="258" t="s">
        <v>594</v>
      </c>
      <c r="M329" s="258" t="s">
        <v>740</v>
      </c>
      <c r="N329" s="258" t="s">
        <v>600</v>
      </c>
      <c r="O329" s="234"/>
    </row>
    <row r="330" spans="1:15" s="263" customFormat="1">
      <c r="A330" s="222">
        <v>45351</v>
      </c>
      <c r="B330" s="263" t="s">
        <v>460</v>
      </c>
      <c r="C330" s="263" t="s">
        <v>168</v>
      </c>
      <c r="D330" s="260" t="s">
        <v>4</v>
      </c>
      <c r="F330" s="272">
        <v>380000</v>
      </c>
      <c r="G330" s="261">
        <f t="shared" si="4"/>
        <v>22695030</v>
      </c>
      <c r="H330" s="258" t="s">
        <v>146</v>
      </c>
      <c r="I330" s="268">
        <v>3667461</v>
      </c>
      <c r="J330" s="258" t="s">
        <v>595</v>
      </c>
      <c r="K330" s="263" t="s">
        <v>197</v>
      </c>
      <c r="L330" s="258" t="s">
        <v>594</v>
      </c>
      <c r="M330" s="258" t="s">
        <v>741</v>
      </c>
      <c r="N330" s="258" t="s">
        <v>600</v>
      </c>
    </row>
    <row r="331" spans="1:15" s="263" customFormat="1">
      <c r="A331" s="221">
        <v>45351</v>
      </c>
      <c r="B331" s="258" t="s">
        <v>484</v>
      </c>
      <c r="C331" s="263" t="s">
        <v>489</v>
      </c>
      <c r="D331" s="258" t="s">
        <v>152</v>
      </c>
      <c r="E331" s="259"/>
      <c r="F331" s="260">
        <v>12000</v>
      </c>
      <c r="G331" s="261">
        <f t="shared" si="4"/>
        <v>22683030</v>
      </c>
      <c r="H331" s="258" t="s">
        <v>46</v>
      </c>
      <c r="I331" s="258" t="s">
        <v>472</v>
      </c>
      <c r="J331" s="258" t="s">
        <v>758</v>
      </c>
      <c r="K331" s="263" t="s">
        <v>196</v>
      </c>
      <c r="L331" s="263" t="s">
        <v>594</v>
      </c>
      <c r="M331" s="258"/>
      <c r="N331" s="258"/>
      <c r="O331" s="258"/>
    </row>
    <row r="332" spans="1:15" s="263" customFormat="1">
      <c r="A332" s="221">
        <v>45351</v>
      </c>
      <c r="B332" s="258" t="s">
        <v>485</v>
      </c>
      <c r="C332" s="258" t="s">
        <v>33</v>
      </c>
      <c r="D332" s="234" t="s">
        <v>2</v>
      </c>
      <c r="E332" s="259"/>
      <c r="F332" s="260">
        <v>38500</v>
      </c>
      <c r="G332" s="261">
        <f t="shared" si="4"/>
        <v>22644530</v>
      </c>
      <c r="H332" s="258" t="s">
        <v>46</v>
      </c>
      <c r="I332" s="234" t="s">
        <v>472</v>
      </c>
      <c r="J332" s="258" t="s">
        <v>758</v>
      </c>
      <c r="K332" s="263" t="s">
        <v>197</v>
      </c>
      <c r="L332" s="263" t="s">
        <v>594</v>
      </c>
      <c r="M332" s="258" t="s">
        <v>742</v>
      </c>
      <c r="N332" s="258" t="s">
        <v>606</v>
      </c>
      <c r="O332" s="258"/>
    </row>
    <row r="333" spans="1:15" s="263" customFormat="1">
      <c r="A333" s="221">
        <v>45351</v>
      </c>
      <c r="B333" s="258" t="s">
        <v>514</v>
      </c>
      <c r="C333" s="258" t="s">
        <v>33</v>
      </c>
      <c r="D333" s="260" t="s">
        <v>4</v>
      </c>
      <c r="E333" s="259"/>
      <c r="F333" s="260">
        <v>73500</v>
      </c>
      <c r="G333" s="261">
        <f t="shared" si="4"/>
        <v>22571030</v>
      </c>
      <c r="H333" s="258" t="s">
        <v>263</v>
      </c>
      <c r="I333" s="234" t="s">
        <v>472</v>
      </c>
      <c r="J333" s="258" t="s">
        <v>595</v>
      </c>
      <c r="K333" s="258" t="s">
        <v>197</v>
      </c>
      <c r="L333" s="258" t="s">
        <v>594</v>
      </c>
      <c r="M333" s="258" t="s">
        <v>743</v>
      </c>
      <c r="N333" s="258" t="s">
        <v>606</v>
      </c>
      <c r="O333" s="258"/>
    </row>
    <row r="334" spans="1:15" s="263" customFormat="1">
      <c r="A334" s="221">
        <v>45351</v>
      </c>
      <c r="B334" s="258" t="s">
        <v>535</v>
      </c>
      <c r="C334" s="258" t="s">
        <v>74</v>
      </c>
      <c r="D334" s="260"/>
      <c r="F334" s="234">
        <v>20000</v>
      </c>
      <c r="G334" s="261">
        <f t="shared" ref="G334:G339" si="5">G333+E334-F334</f>
        <v>22551030</v>
      </c>
      <c r="H334" s="258" t="s">
        <v>292</v>
      </c>
      <c r="I334" s="258"/>
      <c r="J334" s="258"/>
      <c r="L334" s="258"/>
      <c r="M334" s="258"/>
      <c r="N334" s="258"/>
      <c r="O334" s="258"/>
    </row>
    <row r="335" spans="1:15" s="263" customFormat="1">
      <c r="A335" s="221">
        <v>45351</v>
      </c>
      <c r="B335" s="258" t="s">
        <v>549</v>
      </c>
      <c r="C335" s="258" t="s">
        <v>465</v>
      </c>
      <c r="D335" s="258" t="s">
        <v>153</v>
      </c>
      <c r="E335" s="259"/>
      <c r="F335" s="260">
        <v>60000</v>
      </c>
      <c r="G335" s="261">
        <f t="shared" si="5"/>
        <v>22491030</v>
      </c>
      <c r="H335" s="258" t="s">
        <v>30</v>
      </c>
      <c r="I335" s="234" t="s">
        <v>367</v>
      </c>
      <c r="J335" s="258" t="s">
        <v>758</v>
      </c>
      <c r="K335" s="258" t="s">
        <v>197</v>
      </c>
      <c r="L335" s="258" t="s">
        <v>594</v>
      </c>
      <c r="M335" s="258" t="s">
        <v>744</v>
      </c>
      <c r="N335" s="258" t="s">
        <v>612</v>
      </c>
      <c r="O335" s="258"/>
    </row>
    <row r="336" spans="1:15" s="263" customFormat="1">
      <c r="A336" s="221">
        <v>45351</v>
      </c>
      <c r="B336" s="258" t="s">
        <v>610</v>
      </c>
      <c r="C336" s="258" t="s">
        <v>33</v>
      </c>
      <c r="D336" s="258" t="s">
        <v>153</v>
      </c>
      <c r="E336" s="259"/>
      <c r="F336" s="260">
        <v>5000</v>
      </c>
      <c r="G336" s="261">
        <f t="shared" si="5"/>
        <v>22486030</v>
      </c>
      <c r="H336" s="258" t="s">
        <v>30</v>
      </c>
      <c r="I336" s="234" t="s">
        <v>367</v>
      </c>
      <c r="J336" s="258" t="s">
        <v>595</v>
      </c>
      <c r="K336" s="258" t="s">
        <v>197</v>
      </c>
      <c r="L336" s="258" t="s">
        <v>594</v>
      </c>
      <c r="M336" s="258" t="s">
        <v>745</v>
      </c>
      <c r="N336" s="258" t="s">
        <v>606</v>
      </c>
      <c r="O336" s="258"/>
    </row>
    <row r="337" spans="1:15" s="263" customFormat="1">
      <c r="A337" s="221">
        <v>45351</v>
      </c>
      <c r="B337" s="234" t="s">
        <v>611</v>
      </c>
      <c r="C337" s="234" t="s">
        <v>33</v>
      </c>
      <c r="D337" s="258" t="s">
        <v>153</v>
      </c>
      <c r="E337" s="234"/>
      <c r="F337" s="234">
        <v>7000</v>
      </c>
      <c r="G337" s="261">
        <f t="shared" si="5"/>
        <v>22479030</v>
      </c>
      <c r="H337" s="234" t="s">
        <v>30</v>
      </c>
      <c r="I337" s="234" t="s">
        <v>367</v>
      </c>
      <c r="J337" s="258" t="s">
        <v>595</v>
      </c>
      <c r="K337" s="258" t="s">
        <v>197</v>
      </c>
      <c r="L337" s="258" t="s">
        <v>594</v>
      </c>
      <c r="M337" s="258" t="s">
        <v>746</v>
      </c>
      <c r="N337" s="258" t="s">
        <v>606</v>
      </c>
      <c r="O337" s="234"/>
    </row>
    <row r="338" spans="1:15" s="263" customFormat="1">
      <c r="A338" s="221">
        <v>45351</v>
      </c>
      <c r="B338" s="258" t="s">
        <v>550</v>
      </c>
      <c r="C338" s="258" t="s">
        <v>33</v>
      </c>
      <c r="D338" s="258" t="s">
        <v>153</v>
      </c>
      <c r="E338" s="259"/>
      <c r="F338" s="260">
        <v>33500</v>
      </c>
      <c r="G338" s="261">
        <f t="shared" si="5"/>
        <v>22445530</v>
      </c>
      <c r="H338" s="258" t="s">
        <v>30</v>
      </c>
      <c r="I338" s="234" t="s">
        <v>472</v>
      </c>
      <c r="J338" s="258" t="s">
        <v>595</v>
      </c>
      <c r="K338" s="258" t="s">
        <v>197</v>
      </c>
      <c r="L338" s="258" t="s">
        <v>594</v>
      </c>
      <c r="M338" s="258" t="s">
        <v>747</v>
      </c>
      <c r="N338" s="258" t="s">
        <v>606</v>
      </c>
      <c r="O338" s="258"/>
    </row>
    <row r="339" spans="1:15" s="263" customFormat="1">
      <c r="A339" s="221">
        <v>45351</v>
      </c>
      <c r="B339" s="260" t="s">
        <v>552</v>
      </c>
      <c r="C339" s="263" t="s">
        <v>33</v>
      </c>
      <c r="D339" s="234" t="s">
        <v>2</v>
      </c>
      <c r="E339" s="258"/>
      <c r="F339" s="273">
        <v>84500</v>
      </c>
      <c r="G339" s="261">
        <f t="shared" si="5"/>
        <v>22361030</v>
      </c>
      <c r="H339" s="234" t="s">
        <v>141</v>
      </c>
      <c r="I339" s="259" t="s">
        <v>472</v>
      </c>
      <c r="J339" s="258" t="s">
        <v>595</v>
      </c>
      <c r="K339" s="258" t="s">
        <v>197</v>
      </c>
      <c r="L339" s="258" t="s">
        <v>594</v>
      </c>
      <c r="M339" s="258" t="s">
        <v>756</v>
      </c>
      <c r="N339" s="258" t="s">
        <v>606</v>
      </c>
      <c r="O339" s="258"/>
    </row>
    <row r="340" spans="1:15" s="228" customFormat="1" ht="16.5">
      <c r="A340" s="230"/>
      <c r="K340" s="229"/>
      <c r="L340" s="229"/>
    </row>
    <row r="341" spans="1:15" s="228" customFormat="1" ht="16.5">
      <c r="A341" s="230"/>
    </row>
    <row r="342" spans="1:15" s="228" customFormat="1" ht="16.5">
      <c r="A342" s="230"/>
    </row>
    <row r="343" spans="1:15" s="228" customFormat="1" ht="16.5">
      <c r="A343" s="230"/>
    </row>
    <row r="344" spans="1:15" s="228" customFormat="1" ht="16.5">
      <c r="A344" s="230"/>
    </row>
    <row r="345" spans="1:15" s="228" customFormat="1" ht="16.5">
      <c r="A345" s="230"/>
    </row>
    <row r="346" spans="1:15" s="232" customFormat="1">
      <c r="A346" s="231"/>
    </row>
    <row r="347" spans="1:15" s="216" customFormat="1">
      <c r="A347" s="226"/>
    </row>
    <row r="348" spans="1:15" s="216" customFormat="1">
      <c r="A348" s="226"/>
    </row>
    <row r="349" spans="1:15" s="216" customFormat="1">
      <c r="A349" s="226"/>
    </row>
    <row r="350" spans="1:15" s="216" customFormat="1">
      <c r="A350" s="226"/>
    </row>
    <row r="351" spans="1:15" s="216" customFormat="1">
      <c r="A351" s="226"/>
    </row>
    <row r="352" spans="1:15" s="216" customFormat="1">
      <c r="A352" s="226"/>
    </row>
    <row r="353" spans="1:16" s="216" customFormat="1">
      <c r="A353" s="226"/>
    </row>
    <row r="354" spans="1:16" s="216" customFormat="1" ht="16.5">
      <c r="A354" s="226"/>
      <c r="P354" s="217"/>
    </row>
    <row r="355" spans="1:16" s="216" customFormat="1" ht="16.5">
      <c r="A355" s="226"/>
      <c r="P355" s="217"/>
    </row>
    <row r="356" spans="1:16" s="216" customFormat="1" ht="16.5">
      <c r="A356" s="226"/>
      <c r="P356" s="217"/>
    </row>
    <row r="357" spans="1:16" s="216" customFormat="1" ht="16.5">
      <c r="A357" s="226"/>
      <c r="P357" s="217"/>
    </row>
    <row r="358" spans="1:16" s="216" customFormat="1" ht="16.5">
      <c r="A358" s="226"/>
      <c r="P358" s="217"/>
    </row>
    <row r="359" spans="1:16" s="216" customFormat="1" ht="16.5">
      <c r="A359" s="226"/>
      <c r="P359" s="217"/>
    </row>
    <row r="360" spans="1:16" s="216" customFormat="1" ht="16.5">
      <c r="A360" s="226"/>
      <c r="P360" s="217"/>
    </row>
    <row r="361" spans="1:16" s="216" customFormat="1" ht="16.5">
      <c r="A361" s="226"/>
      <c r="P361" s="217"/>
    </row>
    <row r="362" spans="1:16" s="216" customFormat="1" ht="16.5">
      <c r="A362" s="226"/>
      <c r="P362" s="217"/>
    </row>
    <row r="363" spans="1:16" s="216" customFormat="1" ht="16.5">
      <c r="A363" s="226"/>
      <c r="P363" s="217"/>
    </row>
    <row r="364" spans="1:16" s="216" customFormat="1" ht="16.5">
      <c r="A364" s="226"/>
      <c r="P364" s="217"/>
    </row>
    <row r="365" spans="1:16" s="216" customFormat="1" ht="16.5">
      <c r="A365" s="226"/>
      <c r="P365" s="217"/>
    </row>
    <row r="366" spans="1:16" s="216" customFormat="1" ht="16.5">
      <c r="A366" s="226"/>
      <c r="P366" s="217"/>
    </row>
    <row r="367" spans="1:16" s="216" customFormat="1" ht="16.5">
      <c r="A367" s="226"/>
      <c r="P367" s="217"/>
    </row>
    <row r="368" spans="1:16" s="216" customFormat="1" ht="16.5">
      <c r="A368" s="226"/>
      <c r="P368" s="217"/>
    </row>
    <row r="369" spans="1:16" s="216" customFormat="1" ht="16.5">
      <c r="A369" s="226"/>
      <c r="P369" s="217"/>
    </row>
    <row r="370" spans="1:16" s="216" customFormat="1" ht="16.5">
      <c r="A370" s="226"/>
      <c r="P370" s="217"/>
    </row>
    <row r="371" spans="1:16" s="216" customFormat="1" ht="16.5">
      <c r="A371" s="226"/>
      <c r="P371" s="217"/>
    </row>
    <row r="372" spans="1:16" s="216" customFormat="1" ht="16.5">
      <c r="A372" s="226"/>
      <c r="P372" s="217"/>
    </row>
    <row r="373" spans="1:16" s="216" customFormat="1" ht="16.5">
      <c r="A373" s="226"/>
      <c r="P373" s="217"/>
    </row>
    <row r="374" spans="1:16" s="216" customFormat="1" ht="16.5">
      <c r="A374" s="226"/>
      <c r="P374" s="217"/>
    </row>
    <row r="375" spans="1:16" s="216" customFormat="1" ht="16.5">
      <c r="A375" s="226"/>
      <c r="P375" s="217"/>
    </row>
    <row r="376" spans="1:16" s="216" customFormat="1" ht="16.5">
      <c r="A376" s="226"/>
      <c r="P376" s="217"/>
    </row>
    <row r="377" spans="1:16" s="216" customFormat="1" ht="16.5">
      <c r="A377" s="226"/>
      <c r="P377" s="217"/>
    </row>
    <row r="378" spans="1:16" s="216" customFormat="1" ht="16.5">
      <c r="A378" s="226"/>
      <c r="P378" s="217"/>
    </row>
    <row r="379" spans="1:16" s="216" customFormat="1" ht="16.5">
      <c r="A379" s="226"/>
      <c r="P379" s="217"/>
    </row>
    <row r="380" spans="1:16" s="216" customFormat="1" ht="16.5">
      <c r="A380" s="226"/>
      <c r="P380" s="217"/>
    </row>
    <row r="381" spans="1:16" s="216" customFormat="1" ht="16.5">
      <c r="A381" s="226"/>
      <c r="P381" s="217"/>
    </row>
    <row r="382" spans="1:16" s="216" customFormat="1" ht="16.5">
      <c r="A382" s="226"/>
      <c r="P382" s="217"/>
    </row>
    <row r="383" spans="1:16" s="216" customFormat="1" ht="16.5">
      <c r="A383" s="226"/>
      <c r="P383" s="217"/>
    </row>
    <row r="384" spans="1:16" s="216" customFormat="1" ht="16.5">
      <c r="A384" s="226"/>
      <c r="P384" s="217"/>
    </row>
    <row r="385" spans="1:16" s="216" customFormat="1" ht="16.5">
      <c r="A385" s="226"/>
      <c r="P385" s="217"/>
    </row>
    <row r="386" spans="1:16" s="216" customFormat="1" ht="16.5">
      <c r="A386" s="226"/>
      <c r="P386" s="217"/>
    </row>
    <row r="387" spans="1:16" s="216" customFormat="1" ht="16.5">
      <c r="A387" s="226"/>
      <c r="P387" s="217"/>
    </row>
    <row r="388" spans="1:16" ht="16.5">
      <c r="P388" s="98"/>
    </row>
    <row r="389" spans="1:16" ht="16.5">
      <c r="P389" s="98"/>
    </row>
    <row r="390" spans="1:16" ht="16.5">
      <c r="P390" s="98"/>
    </row>
    <row r="391" spans="1:16" ht="16.5">
      <c r="P391" s="98"/>
    </row>
    <row r="392" spans="1:16" ht="16.5">
      <c r="P392" s="98"/>
    </row>
    <row r="393" spans="1:16" ht="16.5">
      <c r="P393" s="98"/>
    </row>
    <row r="394" spans="1:16" ht="16.5">
      <c r="P394" s="187"/>
    </row>
    <row r="395" spans="1:16" ht="16.5">
      <c r="P395" s="187"/>
    </row>
    <row r="396" spans="1:16" ht="16.5">
      <c r="P396" s="187"/>
    </row>
    <row r="397" spans="1:16" ht="16.5">
      <c r="P397" s="187"/>
    </row>
    <row r="398" spans="1:16" ht="16.5">
      <c r="P398" s="187"/>
    </row>
    <row r="399" spans="1:16" ht="16.5">
      <c r="P399" s="187"/>
    </row>
    <row r="400" spans="1:16" ht="16.5">
      <c r="P400" s="187"/>
    </row>
    <row r="401" spans="16:16" ht="16.5">
      <c r="P401" s="187"/>
    </row>
    <row r="402" spans="16:16" ht="16.5">
      <c r="P402" s="187"/>
    </row>
    <row r="403" spans="16:16" ht="16.5">
      <c r="P403" s="187"/>
    </row>
    <row r="404" spans="16:16" ht="16.5">
      <c r="P404" s="187"/>
    </row>
    <row r="405" spans="16:16" ht="16.5">
      <c r="P405" s="187"/>
    </row>
    <row r="406" spans="16:16" ht="16.5">
      <c r="P406" s="187"/>
    </row>
    <row r="407" spans="16:16" ht="16.5">
      <c r="P407" s="187"/>
    </row>
    <row r="408" spans="16:16" ht="16.5">
      <c r="P408" s="187"/>
    </row>
    <row r="409" spans="16:16" ht="16.5">
      <c r="P409" s="187"/>
    </row>
    <row r="410" spans="16:16" ht="16.5">
      <c r="P410" s="187"/>
    </row>
    <row r="411" spans="16:16" ht="16.5">
      <c r="P411" s="187"/>
    </row>
    <row r="412" spans="16:16" ht="16.5">
      <c r="P412" s="187"/>
    </row>
    <row r="413" spans="16:16" ht="16.5">
      <c r="P413" s="187"/>
    </row>
    <row r="414" spans="16:16" ht="16.5">
      <c r="P414" s="187"/>
    </row>
    <row r="415" spans="16:16" ht="16.5">
      <c r="P415" s="187"/>
    </row>
    <row r="416" spans="16:16" ht="16.5">
      <c r="P416" s="187"/>
    </row>
    <row r="417" spans="16:16" ht="16.5">
      <c r="P417" s="187"/>
    </row>
    <row r="418" spans="16:16" ht="16.5">
      <c r="P418" s="187"/>
    </row>
    <row r="419" spans="16:16" ht="16.5">
      <c r="P419" s="187"/>
    </row>
    <row r="420" spans="16:16" ht="16.5">
      <c r="P420" s="187"/>
    </row>
    <row r="421" spans="16:16" ht="16.5">
      <c r="P421" s="187"/>
    </row>
    <row r="422" spans="16:16" ht="16.5">
      <c r="P422" s="187"/>
    </row>
    <row r="423" spans="16:16" ht="16.5">
      <c r="P423" s="187"/>
    </row>
    <row r="424" spans="16:16" ht="16.5">
      <c r="P424" s="187"/>
    </row>
    <row r="425" spans="16:16" ht="16.5">
      <c r="P425" s="187"/>
    </row>
    <row r="426" spans="16:16" ht="16.5">
      <c r="P426" s="187"/>
    </row>
    <row r="427" spans="16:16" ht="16.5">
      <c r="P427" s="187"/>
    </row>
    <row r="428" spans="16:16" ht="16.5">
      <c r="P428" s="187"/>
    </row>
    <row r="429" spans="16:16" ht="16.5">
      <c r="P429" s="187"/>
    </row>
    <row r="430" spans="16:16" ht="16.5">
      <c r="P430" s="187"/>
    </row>
    <row r="431" spans="16:16" ht="16.5">
      <c r="P431" s="187"/>
    </row>
    <row r="432" spans="16:16" ht="16.5">
      <c r="P432" s="187"/>
    </row>
    <row r="433" spans="16:16" ht="16.5">
      <c r="P433" s="187"/>
    </row>
    <row r="434" spans="16:16" ht="16.5">
      <c r="P434" s="187"/>
    </row>
    <row r="435" spans="16:16" ht="16.5">
      <c r="P435" s="187"/>
    </row>
    <row r="436" spans="16:16" ht="16.5">
      <c r="P436" s="187"/>
    </row>
    <row r="437" spans="16:16" ht="16.5">
      <c r="P437" s="187"/>
    </row>
    <row r="438" spans="16:16" ht="16.5">
      <c r="P438" s="187"/>
    </row>
    <row r="439" spans="16:16" ht="16.5">
      <c r="P439" s="187"/>
    </row>
    <row r="440" spans="16:16" ht="16.5">
      <c r="P440" s="187"/>
    </row>
    <row r="441" spans="16:16" ht="16.5">
      <c r="P441" s="187"/>
    </row>
    <row r="442" spans="16:16" ht="16.5">
      <c r="P442" s="187"/>
    </row>
    <row r="443" spans="16:16" ht="16.5">
      <c r="P443" s="187"/>
    </row>
    <row r="444" spans="16:16" ht="16.5">
      <c r="P444" s="187"/>
    </row>
    <row r="445" spans="16:16" ht="16.5">
      <c r="P445" s="187"/>
    </row>
    <row r="446" spans="16:16" ht="16.5">
      <c r="P446" s="187"/>
    </row>
    <row r="447" spans="16:16" ht="16.5">
      <c r="P447" s="187"/>
    </row>
    <row r="448" spans="16:16" ht="16.5">
      <c r="P448" s="187"/>
    </row>
    <row r="449" spans="16:16" ht="16.5">
      <c r="P449" s="187"/>
    </row>
    <row r="450" spans="16:16" ht="16.5">
      <c r="P450" s="187"/>
    </row>
    <row r="451" spans="16:16" ht="16.5">
      <c r="P451" s="187"/>
    </row>
    <row r="452" spans="16:16" ht="16.5">
      <c r="P452" s="187"/>
    </row>
    <row r="453" spans="16:16" ht="16.5">
      <c r="P453" s="187"/>
    </row>
    <row r="454" spans="16:16" ht="16.5">
      <c r="P454" s="187"/>
    </row>
    <row r="455" spans="16:16" ht="16.5">
      <c r="P455" s="187"/>
    </row>
    <row r="456" spans="16:16" ht="16.5">
      <c r="P456" s="187"/>
    </row>
    <row r="457" spans="16:16" ht="16.5">
      <c r="P457" s="187"/>
    </row>
    <row r="458" spans="16:16" ht="16.5">
      <c r="P458" s="187"/>
    </row>
    <row r="459" spans="16:16" ht="16.5">
      <c r="P459" s="187"/>
    </row>
    <row r="460" spans="16:16" ht="16.5">
      <c r="P460" s="187"/>
    </row>
    <row r="461" spans="16:16" ht="16.5">
      <c r="P461" s="187"/>
    </row>
    <row r="462" spans="16:16" ht="16.5">
      <c r="P462" s="187"/>
    </row>
    <row r="463" spans="16:16" ht="16.5">
      <c r="P463" s="187"/>
    </row>
    <row r="464" spans="16:16" ht="16.5">
      <c r="P464" s="187"/>
    </row>
    <row r="465" spans="16:16" ht="16.5">
      <c r="P465" s="187"/>
    </row>
    <row r="466" spans="16:16" ht="16.5">
      <c r="P466" s="187"/>
    </row>
    <row r="467" spans="16:16" ht="16.5">
      <c r="P467" s="187"/>
    </row>
    <row r="468" spans="16:16" ht="16.5">
      <c r="P468" s="187"/>
    </row>
    <row r="469" spans="16:16" ht="16.5">
      <c r="P469" s="187"/>
    </row>
    <row r="470" spans="16:16" ht="16.5">
      <c r="P470" s="187"/>
    </row>
    <row r="471" spans="16:16" ht="16.5">
      <c r="P471" s="187"/>
    </row>
    <row r="472" spans="16:16" ht="16.5">
      <c r="P472" s="187"/>
    </row>
    <row r="473" spans="16:16" ht="16.5">
      <c r="P473" s="187"/>
    </row>
    <row r="474" spans="16:16" ht="16.5">
      <c r="P474" s="187"/>
    </row>
    <row r="475" spans="16:16" ht="16.5">
      <c r="P475" s="187"/>
    </row>
    <row r="476" spans="16:16" ht="16.5">
      <c r="P476" s="187"/>
    </row>
    <row r="477" spans="16:16" ht="16.5">
      <c r="P477" s="187"/>
    </row>
    <row r="478" spans="16:16" ht="16.5">
      <c r="P478" s="187"/>
    </row>
    <row r="479" spans="16:16" ht="16.5">
      <c r="P479" s="187"/>
    </row>
    <row r="480" spans="16:16" ht="16.5">
      <c r="P480" s="187"/>
    </row>
    <row r="481" spans="16:16" ht="16.5">
      <c r="P481" s="187"/>
    </row>
    <row r="482" spans="16:16" ht="16.5">
      <c r="P482" s="187"/>
    </row>
    <row r="483" spans="16:16" ht="16.5">
      <c r="P483" s="187"/>
    </row>
    <row r="484" spans="16:16" ht="16.5">
      <c r="P484" s="187"/>
    </row>
    <row r="485" spans="16:16" ht="16.5">
      <c r="P485" s="187"/>
    </row>
    <row r="486" spans="16:16" ht="16.5">
      <c r="P486" s="187"/>
    </row>
    <row r="487" spans="16:16" ht="16.5">
      <c r="P487" s="187"/>
    </row>
    <row r="488" spans="16:16" ht="16.5">
      <c r="P488" s="187"/>
    </row>
    <row r="489" spans="16:16" ht="16.5">
      <c r="P489" s="187"/>
    </row>
    <row r="490" spans="16:16" ht="16.5">
      <c r="P490" s="187"/>
    </row>
    <row r="491" spans="16:16" ht="16.5">
      <c r="P491" s="187"/>
    </row>
    <row r="492" spans="16:16" ht="16.5">
      <c r="P492" s="187"/>
    </row>
    <row r="493" spans="16:16" ht="16.5">
      <c r="P493" s="187"/>
    </row>
    <row r="494" spans="16:16" ht="16.5">
      <c r="P494" s="187"/>
    </row>
    <row r="495" spans="16:16" ht="16.5">
      <c r="P495" s="187"/>
    </row>
    <row r="496" spans="16:16" ht="16.5">
      <c r="P496" s="187"/>
    </row>
    <row r="497" spans="16:16" ht="16.5">
      <c r="P497" s="187"/>
    </row>
    <row r="498" spans="16:16" ht="16.5">
      <c r="P498" s="187"/>
    </row>
    <row r="499" spans="16:16" ht="16.5">
      <c r="P499" s="187"/>
    </row>
    <row r="500" spans="16:16" ht="16.5">
      <c r="P500" s="187"/>
    </row>
    <row r="501" spans="16:16" ht="16.5">
      <c r="P501" s="187"/>
    </row>
    <row r="502" spans="16:16" ht="16.5">
      <c r="P502" s="187"/>
    </row>
    <row r="503" spans="16:16" ht="16.5">
      <c r="P503" s="187"/>
    </row>
    <row r="504" spans="16:16" ht="16.5">
      <c r="P504" s="187"/>
    </row>
    <row r="505" spans="16:16" ht="16.5">
      <c r="P505" s="187"/>
    </row>
    <row r="506" spans="16:16" ht="16.5">
      <c r="P506" s="187"/>
    </row>
    <row r="507" spans="16:16" ht="16.5">
      <c r="P507" s="187"/>
    </row>
    <row r="508" spans="16:16" ht="16.5">
      <c r="P508" s="187"/>
    </row>
    <row r="509" spans="16:16" ht="16.5">
      <c r="P509" s="187"/>
    </row>
    <row r="510" spans="16:16" ht="16.5">
      <c r="P510" s="187"/>
    </row>
    <row r="511" spans="16:16" ht="16.5">
      <c r="P511" s="187"/>
    </row>
    <row r="512" spans="16:16" ht="16.5">
      <c r="P512" s="187"/>
    </row>
    <row r="513" spans="16:16" ht="16.5">
      <c r="P513" s="187"/>
    </row>
    <row r="514" spans="16:16" ht="16.5">
      <c r="P514" s="187"/>
    </row>
    <row r="515" spans="16:16" ht="16.5">
      <c r="P515" s="187"/>
    </row>
    <row r="516" spans="16:16" ht="16.5">
      <c r="P516" s="187"/>
    </row>
    <row r="517" spans="16:16" ht="16.5">
      <c r="P517" s="187"/>
    </row>
    <row r="518" spans="16:16" ht="16.5">
      <c r="P518" s="187"/>
    </row>
    <row r="519" spans="16:16" ht="16.5">
      <c r="P519" s="187"/>
    </row>
    <row r="520" spans="16:16" ht="16.5">
      <c r="P520" s="187"/>
    </row>
    <row r="521" spans="16:16" ht="16.5">
      <c r="P521" s="187"/>
    </row>
    <row r="522" spans="16:16" ht="16.5">
      <c r="P522" s="187"/>
    </row>
    <row r="523" spans="16:16" ht="16.5">
      <c r="P523" s="187"/>
    </row>
    <row r="524" spans="16:16" ht="16.5">
      <c r="P524" s="187"/>
    </row>
    <row r="525" spans="16:16" ht="16.5">
      <c r="P525" s="187"/>
    </row>
    <row r="526" spans="16:16" ht="16.5">
      <c r="P526" s="187"/>
    </row>
    <row r="527" spans="16:16" ht="16.5">
      <c r="P527" s="187"/>
    </row>
    <row r="528" spans="16:16" ht="16.5">
      <c r="P528" s="187"/>
    </row>
    <row r="529" spans="16:16" ht="16.5">
      <c r="P529" s="187"/>
    </row>
    <row r="530" spans="16:16" ht="16.5">
      <c r="P530" s="187"/>
    </row>
    <row r="531" spans="16:16" ht="16.5">
      <c r="P531" s="187"/>
    </row>
    <row r="532" spans="16:16" ht="16.5">
      <c r="P532" s="187"/>
    </row>
    <row r="533" spans="16:16" ht="16.5">
      <c r="P533" s="187"/>
    </row>
    <row r="534" spans="16:16" ht="16.5">
      <c r="P534" s="187"/>
    </row>
    <row r="535" spans="16:16" ht="16.5">
      <c r="P535" s="187"/>
    </row>
    <row r="536" spans="16:16" ht="16.5">
      <c r="P536" s="187"/>
    </row>
    <row r="537" spans="16:16" ht="16.5">
      <c r="P537" s="187"/>
    </row>
    <row r="538" spans="16:16" ht="16.5">
      <c r="P538" s="187"/>
    </row>
    <row r="539" spans="16:16" ht="16.5">
      <c r="P539" s="187"/>
    </row>
    <row r="540" spans="16:16" ht="16.5">
      <c r="P540" s="187"/>
    </row>
    <row r="541" spans="16:16" ht="16.5">
      <c r="P541" s="187"/>
    </row>
    <row r="542" spans="16:16" ht="16.5">
      <c r="P542" s="187"/>
    </row>
    <row r="543" spans="16:16" ht="16.5">
      <c r="P543" s="187"/>
    </row>
    <row r="544" spans="16:16" ht="16.5">
      <c r="P544" s="187"/>
    </row>
    <row r="545" spans="16:16" ht="16.5">
      <c r="P545" s="187"/>
    </row>
    <row r="546" spans="16:16" ht="16.5">
      <c r="P546" s="187"/>
    </row>
    <row r="547" spans="16:16" ht="16.5">
      <c r="P547" s="187"/>
    </row>
    <row r="548" spans="16:16" ht="16.5">
      <c r="P548" s="187"/>
    </row>
    <row r="549" spans="16:16" ht="16.5">
      <c r="P549" s="187"/>
    </row>
    <row r="550" spans="16:16" ht="16.5">
      <c r="P550" s="187"/>
    </row>
    <row r="551" spans="16:16" ht="16.5">
      <c r="P551" s="187"/>
    </row>
    <row r="552" spans="16:16" ht="16.5">
      <c r="P552" s="187"/>
    </row>
    <row r="553" spans="16:16" ht="16.5">
      <c r="P553" s="187"/>
    </row>
    <row r="554" spans="16:16" ht="16.5">
      <c r="P554" s="187"/>
    </row>
    <row r="555" spans="16:16" ht="16.5">
      <c r="P555" s="187"/>
    </row>
    <row r="556" spans="16:16" ht="16.5">
      <c r="P556" s="187"/>
    </row>
    <row r="557" spans="16:16" ht="16.5">
      <c r="P557" s="187"/>
    </row>
    <row r="558" spans="16:16" ht="16.5">
      <c r="P558" s="187"/>
    </row>
    <row r="559" spans="16:16" ht="16.5">
      <c r="P559" s="187"/>
    </row>
    <row r="560" spans="16:16" ht="16.5">
      <c r="P560" s="187"/>
    </row>
    <row r="561" spans="16:16" ht="16.5">
      <c r="P561" s="187"/>
    </row>
    <row r="562" spans="16:16" ht="16.5">
      <c r="P562" s="187"/>
    </row>
    <row r="563" spans="16:16" ht="16.5">
      <c r="P563" s="187"/>
    </row>
    <row r="564" spans="16:16" ht="16.5">
      <c r="P564" s="187"/>
    </row>
    <row r="565" spans="16:16" ht="16.5">
      <c r="P565" s="187"/>
    </row>
    <row r="566" spans="16:16" ht="16.5">
      <c r="P566" s="187"/>
    </row>
    <row r="567" spans="16:16" ht="16.5">
      <c r="P567" s="187"/>
    </row>
    <row r="568" spans="16:16" ht="16.5">
      <c r="P568" s="187"/>
    </row>
    <row r="569" spans="16:16" ht="16.5">
      <c r="P569" s="187"/>
    </row>
    <row r="570" spans="16:16" ht="16.5">
      <c r="P570" s="187"/>
    </row>
    <row r="571" spans="16:16" ht="16.5">
      <c r="P571" s="187"/>
    </row>
    <row r="572" spans="16:16" ht="16.5">
      <c r="P572" s="187"/>
    </row>
    <row r="573" spans="16:16" ht="16.5">
      <c r="P573" s="187"/>
    </row>
    <row r="574" spans="16:16" ht="16.5">
      <c r="P574" s="187"/>
    </row>
    <row r="575" spans="16:16" ht="16.5">
      <c r="P575" s="187"/>
    </row>
    <row r="576" spans="16:16" ht="16.5">
      <c r="P576" s="187"/>
    </row>
    <row r="577" spans="16:16" ht="16.5">
      <c r="P577" s="187"/>
    </row>
    <row r="578" spans="16:16" ht="16.5">
      <c r="P578" s="187"/>
    </row>
    <row r="579" spans="16:16" ht="16.5">
      <c r="P579" s="187"/>
    </row>
    <row r="580" spans="16:16" ht="16.5">
      <c r="P580" s="187"/>
    </row>
    <row r="581" spans="16:16" ht="16.5">
      <c r="P581" s="187"/>
    </row>
    <row r="582" spans="16:16" ht="16.5">
      <c r="P582" s="187"/>
    </row>
    <row r="583" spans="16:16" ht="16.5">
      <c r="P583" s="187"/>
    </row>
    <row r="584" spans="16:16" ht="16.5">
      <c r="P584" s="187"/>
    </row>
    <row r="585" spans="16:16" ht="16.5">
      <c r="P585" s="187"/>
    </row>
    <row r="586" spans="16:16" ht="16.5">
      <c r="P586" s="187"/>
    </row>
    <row r="587" spans="16:16" ht="16.5">
      <c r="P587" s="187"/>
    </row>
    <row r="588" spans="16:16" ht="16.5">
      <c r="P588" s="187"/>
    </row>
    <row r="589" spans="16:16" ht="16.5">
      <c r="P589" s="187"/>
    </row>
    <row r="590" spans="16:16" ht="16.5">
      <c r="P590" s="187"/>
    </row>
    <row r="591" spans="16:16" ht="16.5">
      <c r="P591" s="187"/>
    </row>
    <row r="592" spans="16:16" ht="16.5">
      <c r="P592" s="187"/>
    </row>
    <row r="593" spans="16:16" ht="16.5">
      <c r="P593" s="187"/>
    </row>
    <row r="594" spans="16:16" ht="16.5">
      <c r="P594" s="187"/>
    </row>
    <row r="595" spans="16:16" ht="16.5">
      <c r="P595" s="187"/>
    </row>
    <row r="596" spans="16:16" ht="16.5">
      <c r="P596" s="187"/>
    </row>
    <row r="597" spans="16:16" ht="16.5">
      <c r="P597" s="187"/>
    </row>
    <row r="598" spans="16:16" ht="16.5">
      <c r="P598" s="187"/>
    </row>
    <row r="599" spans="16:16" ht="16.5">
      <c r="P599" s="187"/>
    </row>
    <row r="600" spans="16:16" ht="16.5">
      <c r="P600" s="187"/>
    </row>
    <row r="601" spans="16:16" ht="16.5">
      <c r="P601" s="187"/>
    </row>
    <row r="602" spans="16:16" ht="16.5">
      <c r="P602" s="187"/>
    </row>
    <row r="603" spans="16:16" ht="16.5">
      <c r="P603" s="187"/>
    </row>
    <row r="604" spans="16:16" ht="16.5">
      <c r="P604" s="187"/>
    </row>
    <row r="605" spans="16:16" ht="16.5">
      <c r="P605" s="187"/>
    </row>
    <row r="606" spans="16:16" ht="16.5">
      <c r="P606" s="187"/>
    </row>
    <row r="607" spans="16:16" ht="16.5">
      <c r="P607" s="187"/>
    </row>
    <row r="608" spans="16:16" ht="16.5">
      <c r="P608" s="187"/>
    </row>
    <row r="609" spans="16:16" ht="16.5">
      <c r="P609" s="187"/>
    </row>
    <row r="610" spans="16:16" ht="16.5">
      <c r="P610" s="187"/>
    </row>
    <row r="611" spans="16:16" ht="16.5">
      <c r="P611" s="187"/>
    </row>
    <row r="612" spans="16:16" ht="16.5">
      <c r="P612" s="187"/>
    </row>
    <row r="613" spans="16:16" ht="16.5">
      <c r="P613" s="187"/>
    </row>
    <row r="614" spans="16:16" ht="16.5">
      <c r="P614" s="187"/>
    </row>
    <row r="615" spans="16:16" ht="16.5">
      <c r="P615" s="187"/>
    </row>
    <row r="616" spans="16:16" ht="16.5">
      <c r="P616" s="187"/>
    </row>
    <row r="617" spans="16:16" ht="16.5">
      <c r="P617" s="187"/>
    </row>
    <row r="618" spans="16:16" ht="16.5">
      <c r="P618" s="187"/>
    </row>
    <row r="619" spans="16:16" ht="16.5">
      <c r="P619" s="187"/>
    </row>
    <row r="620" spans="16:16" ht="16.5">
      <c r="P620" s="187"/>
    </row>
    <row r="621" spans="16:16" ht="16.5">
      <c r="P621" s="187"/>
    </row>
    <row r="622" spans="16:16" ht="16.5">
      <c r="P622" s="187"/>
    </row>
    <row r="623" spans="16:16" ht="16.5">
      <c r="P623" s="187"/>
    </row>
    <row r="624" spans="16:16" ht="16.5">
      <c r="P624" s="187"/>
    </row>
    <row r="625" spans="16:16" ht="16.5">
      <c r="P625" s="187"/>
    </row>
    <row r="626" spans="16:16" ht="16.5">
      <c r="P626" s="187"/>
    </row>
    <row r="627" spans="16:16" ht="16.5">
      <c r="P627" s="187"/>
    </row>
    <row r="628" spans="16:16" ht="16.5">
      <c r="P628" s="187"/>
    </row>
    <row r="629" spans="16:16" ht="16.5">
      <c r="P629" s="187"/>
    </row>
    <row r="630" spans="16:16" ht="16.5">
      <c r="P630" s="187"/>
    </row>
    <row r="631" spans="16:16" ht="16.5">
      <c r="P631" s="187"/>
    </row>
    <row r="632" spans="16:16" ht="16.5">
      <c r="P632" s="187"/>
    </row>
    <row r="633" spans="16:16" ht="16.5">
      <c r="P633" s="187"/>
    </row>
    <row r="634" spans="16:16" ht="16.5">
      <c r="P634" s="187"/>
    </row>
    <row r="635" spans="16:16" ht="16.5">
      <c r="P635" s="187"/>
    </row>
    <row r="636" spans="16:16" ht="16.5">
      <c r="P636" s="187"/>
    </row>
    <row r="637" spans="16:16" ht="16.5">
      <c r="P637" s="187"/>
    </row>
    <row r="638" spans="16:16" ht="16.5">
      <c r="P638" s="187"/>
    </row>
    <row r="639" spans="16:16" ht="16.5">
      <c r="P639" s="187"/>
    </row>
    <row r="640" spans="16:16" ht="16.5">
      <c r="P640" s="187"/>
    </row>
    <row r="641" spans="16:16" ht="16.5">
      <c r="P641" s="187"/>
    </row>
    <row r="642" spans="16:16" ht="16.5">
      <c r="P642" s="187"/>
    </row>
    <row r="643" spans="16:16" ht="16.5">
      <c r="P643" s="187"/>
    </row>
    <row r="644" spans="16:16" ht="16.5">
      <c r="P644" s="187"/>
    </row>
    <row r="645" spans="16:16" ht="16.5">
      <c r="P645" s="187"/>
    </row>
    <row r="646" spans="16:16" ht="16.5">
      <c r="P646" s="187"/>
    </row>
    <row r="647" spans="16:16" ht="16.5">
      <c r="P647" s="187"/>
    </row>
    <row r="648" spans="16:16" ht="16.5">
      <c r="P648" s="187"/>
    </row>
    <row r="649" spans="16:16" ht="16.5">
      <c r="P649" s="187"/>
    </row>
    <row r="650" spans="16:16" ht="16.5">
      <c r="P650" s="187"/>
    </row>
    <row r="651" spans="16:16" ht="16.5">
      <c r="P651" s="187"/>
    </row>
    <row r="652" spans="16:16" ht="16.5">
      <c r="P652" s="187"/>
    </row>
    <row r="653" spans="16:16" ht="16.5">
      <c r="P653" s="187"/>
    </row>
    <row r="654" spans="16:16" ht="16.5">
      <c r="P654" s="187"/>
    </row>
    <row r="655" spans="16:16" ht="16.5">
      <c r="P655" s="187"/>
    </row>
    <row r="656" spans="16:16" ht="16.5">
      <c r="P656" s="187"/>
    </row>
    <row r="657" spans="16:16" ht="16.5">
      <c r="P657" s="187"/>
    </row>
    <row r="658" spans="16:16" ht="16.5">
      <c r="P658" s="187"/>
    </row>
    <row r="659" spans="16:16" ht="16.5">
      <c r="P659" s="187"/>
    </row>
    <row r="660" spans="16:16" ht="16.5">
      <c r="P660" s="187"/>
    </row>
    <row r="661" spans="16:16" ht="16.5">
      <c r="P661" s="187"/>
    </row>
    <row r="662" spans="16:16" ht="16.5">
      <c r="P662" s="187"/>
    </row>
    <row r="663" spans="16:16" ht="16.5">
      <c r="P663" s="187"/>
    </row>
    <row r="664" spans="16:16" ht="16.5">
      <c r="P664" s="187"/>
    </row>
    <row r="665" spans="16:16" ht="16.5">
      <c r="P665" s="187"/>
    </row>
    <row r="666" spans="16:16" ht="16.5">
      <c r="P666" s="187"/>
    </row>
    <row r="667" spans="16:16" ht="16.5">
      <c r="P667" s="187"/>
    </row>
    <row r="668" spans="16:16" ht="16.5">
      <c r="P668" s="187"/>
    </row>
    <row r="669" spans="16:16" ht="16.5">
      <c r="P669" s="187"/>
    </row>
    <row r="670" spans="16:16" ht="16.5">
      <c r="P670" s="187"/>
    </row>
    <row r="671" spans="16:16" ht="16.5">
      <c r="P671" s="187"/>
    </row>
    <row r="672" spans="16:16" ht="16.5">
      <c r="P672" s="187"/>
    </row>
    <row r="673" spans="16:16" ht="16.5">
      <c r="P673" s="187"/>
    </row>
    <row r="674" spans="16:16" ht="16.5">
      <c r="P674" s="187"/>
    </row>
    <row r="675" spans="16:16" ht="16.5">
      <c r="P675" s="187"/>
    </row>
    <row r="676" spans="16:16" ht="16.5">
      <c r="P676" s="187"/>
    </row>
    <row r="677" spans="16:16" ht="16.5">
      <c r="P677" s="187"/>
    </row>
    <row r="678" spans="16:16" ht="16.5">
      <c r="P678" s="187"/>
    </row>
    <row r="679" spans="16:16" ht="16.5">
      <c r="P679" s="187"/>
    </row>
    <row r="680" spans="16:16" ht="16.5">
      <c r="P680" s="187"/>
    </row>
    <row r="681" spans="16:16" ht="16.5">
      <c r="P681" s="187"/>
    </row>
    <row r="682" spans="16:16" ht="16.5">
      <c r="P682" s="187"/>
    </row>
    <row r="683" spans="16:16" ht="16.5">
      <c r="P683" s="187"/>
    </row>
    <row r="684" spans="16:16" ht="16.5">
      <c r="P684" s="187"/>
    </row>
    <row r="685" spans="16:16" ht="16.5">
      <c r="P685" s="187"/>
    </row>
    <row r="686" spans="16:16" ht="16.5">
      <c r="P686" s="187"/>
    </row>
    <row r="687" spans="16:16" ht="16.5">
      <c r="P687" s="187"/>
    </row>
    <row r="688" spans="16:16" ht="16.5">
      <c r="P688" s="187"/>
    </row>
    <row r="689" spans="16:16" ht="16.5">
      <c r="P689" s="187"/>
    </row>
    <row r="690" spans="16:16" ht="16.5">
      <c r="P690" s="187"/>
    </row>
    <row r="691" spans="16:16" ht="16.5">
      <c r="P691" s="187"/>
    </row>
    <row r="692" spans="16:16" ht="16.5">
      <c r="P692" s="187"/>
    </row>
    <row r="693" spans="16:16" ht="16.5">
      <c r="P693" s="187"/>
    </row>
    <row r="694" spans="16:16" ht="16.5">
      <c r="P694" s="187"/>
    </row>
    <row r="695" spans="16:16" ht="16.5">
      <c r="P695" s="187"/>
    </row>
    <row r="696" spans="16:16" ht="16.5">
      <c r="P696" s="187"/>
    </row>
    <row r="697" spans="16:16" ht="16.5">
      <c r="P697" s="187"/>
    </row>
    <row r="698" spans="16:16" ht="16.5">
      <c r="P698" s="187"/>
    </row>
    <row r="699" spans="16:16" ht="16.5">
      <c r="P699" s="187"/>
    </row>
    <row r="700" spans="16:16" ht="16.5">
      <c r="P700" s="187"/>
    </row>
    <row r="701" spans="16:16" ht="16.5">
      <c r="P701" s="187"/>
    </row>
    <row r="702" spans="16:16" ht="16.5">
      <c r="P702" s="187"/>
    </row>
    <row r="703" spans="16:16" ht="16.5">
      <c r="P703" s="187"/>
    </row>
    <row r="704" spans="16:16" ht="16.5">
      <c r="P704" s="187"/>
    </row>
    <row r="705" spans="16:16" ht="16.5">
      <c r="P705" s="187"/>
    </row>
    <row r="706" spans="16:16" ht="16.5">
      <c r="P706" s="187"/>
    </row>
    <row r="707" spans="16:16" ht="16.5">
      <c r="P707" s="187"/>
    </row>
    <row r="708" spans="16:16" ht="16.5">
      <c r="P708" s="187"/>
    </row>
    <row r="709" spans="16:16" ht="16.5">
      <c r="P709" s="187"/>
    </row>
    <row r="710" spans="16:16" ht="16.5">
      <c r="P710" s="187"/>
    </row>
    <row r="711" spans="16:16" ht="16.5">
      <c r="P711" s="187"/>
    </row>
    <row r="712" spans="16:16" ht="16.5">
      <c r="P712" s="187"/>
    </row>
    <row r="713" spans="16:16" ht="16.5">
      <c r="P713" s="187"/>
    </row>
    <row r="714" spans="16:16" ht="16.5">
      <c r="P714" s="187"/>
    </row>
    <row r="715" spans="16:16" ht="16.5">
      <c r="P715" s="187"/>
    </row>
    <row r="716" spans="16:16" ht="16.5">
      <c r="P716" s="187"/>
    </row>
    <row r="717" spans="16:16" ht="16.5">
      <c r="P717" s="187"/>
    </row>
    <row r="718" spans="16:16" ht="16.5">
      <c r="P718" s="187"/>
    </row>
    <row r="719" spans="16:16" ht="16.5">
      <c r="P719" s="187"/>
    </row>
    <row r="720" spans="16:16" ht="16.5">
      <c r="P720" s="187"/>
    </row>
    <row r="721" spans="16:16" ht="16.5">
      <c r="P721" s="187"/>
    </row>
    <row r="722" spans="16:16" ht="16.5">
      <c r="P722" s="187"/>
    </row>
    <row r="723" spans="16:16" ht="16.5">
      <c r="P723" s="187"/>
    </row>
    <row r="724" spans="16:16" ht="16.5">
      <c r="P724" s="187"/>
    </row>
    <row r="725" spans="16:16" ht="16.5">
      <c r="P725" s="187"/>
    </row>
    <row r="726" spans="16:16" ht="16.5">
      <c r="P726" s="187"/>
    </row>
    <row r="727" spans="16:16" ht="16.5">
      <c r="P727" s="187"/>
    </row>
    <row r="728" spans="16:16" ht="16.5">
      <c r="P728" s="187"/>
    </row>
    <row r="729" spans="16:16" ht="16.5">
      <c r="P729" s="187"/>
    </row>
    <row r="730" spans="16:16" ht="16.5">
      <c r="P730" s="187"/>
    </row>
    <row r="731" spans="16:16" ht="16.5">
      <c r="P731" s="187"/>
    </row>
    <row r="732" spans="16:16" ht="16.5">
      <c r="P732" s="187"/>
    </row>
    <row r="733" spans="16:16" ht="16.5">
      <c r="P733" s="187"/>
    </row>
    <row r="734" spans="16:16" ht="16.5">
      <c r="P734" s="187"/>
    </row>
    <row r="735" spans="16:16" ht="16.5">
      <c r="P735" s="187"/>
    </row>
    <row r="736" spans="16:16" ht="16.5">
      <c r="P736" s="187"/>
    </row>
    <row r="737" spans="16:16" ht="16.5">
      <c r="P737" s="187"/>
    </row>
    <row r="738" spans="16:16" ht="16.5">
      <c r="P738" s="187"/>
    </row>
    <row r="739" spans="16:16" ht="16.5">
      <c r="P739" s="187"/>
    </row>
    <row r="740" spans="16:16" ht="16.5">
      <c r="P740" s="187"/>
    </row>
    <row r="741" spans="16:16" ht="16.5">
      <c r="P741" s="187"/>
    </row>
    <row r="742" spans="16:16" ht="16.5">
      <c r="P742" s="187"/>
    </row>
    <row r="743" spans="16:16" ht="16.5">
      <c r="P743" s="187"/>
    </row>
    <row r="744" spans="16:16" ht="16.5">
      <c r="P744" s="187"/>
    </row>
    <row r="745" spans="16:16" ht="16.5">
      <c r="P745" s="187"/>
    </row>
    <row r="746" spans="16:16" ht="16.5">
      <c r="P746" s="187"/>
    </row>
    <row r="747" spans="16:16" ht="16.5">
      <c r="P747" s="187"/>
    </row>
    <row r="748" spans="16:16" ht="16.5">
      <c r="P748" s="187"/>
    </row>
    <row r="749" spans="16:16" ht="16.5">
      <c r="P749" s="187"/>
    </row>
    <row r="750" spans="16:16" ht="16.5">
      <c r="P750" s="187"/>
    </row>
    <row r="751" spans="16:16" ht="16.5">
      <c r="P751" s="187"/>
    </row>
    <row r="752" spans="16:16" ht="16.5">
      <c r="P752" s="187"/>
    </row>
    <row r="753" spans="16:16" ht="16.5">
      <c r="P753" s="187"/>
    </row>
    <row r="754" spans="16:16" ht="16.5">
      <c r="P754" s="187"/>
    </row>
    <row r="755" spans="16:16" ht="16.5">
      <c r="P755" s="187"/>
    </row>
    <row r="756" spans="16:16" ht="16.5">
      <c r="P756" s="187"/>
    </row>
    <row r="757" spans="16:16" ht="16.5">
      <c r="P757" s="187"/>
    </row>
    <row r="758" spans="16:16" ht="16.5">
      <c r="P758" s="187"/>
    </row>
    <row r="759" spans="16:16" ht="16.5">
      <c r="P759" s="187"/>
    </row>
    <row r="760" spans="16:16" ht="16.5">
      <c r="P760" s="187"/>
    </row>
    <row r="761" spans="16:16" ht="16.5">
      <c r="P761" s="187"/>
    </row>
    <row r="762" spans="16:16" ht="16.5">
      <c r="P762" s="187"/>
    </row>
    <row r="763" spans="16:16" ht="16.5">
      <c r="P763" s="187"/>
    </row>
    <row r="764" spans="16:16" ht="16.5">
      <c r="P764" s="187"/>
    </row>
    <row r="765" spans="16:16" ht="16.5">
      <c r="P765" s="187"/>
    </row>
    <row r="766" spans="16:16" ht="16.5">
      <c r="P766" s="187"/>
    </row>
    <row r="767" spans="16:16" ht="16.5">
      <c r="P767" s="187"/>
    </row>
    <row r="768" spans="16:16" ht="16.5">
      <c r="P768" s="187"/>
    </row>
    <row r="769" spans="16:16" ht="16.5">
      <c r="P769" s="187"/>
    </row>
    <row r="770" spans="16:16" ht="16.5">
      <c r="P770" s="187"/>
    </row>
    <row r="771" spans="16:16" ht="16.5">
      <c r="P771" s="187"/>
    </row>
    <row r="772" spans="16:16" ht="16.5">
      <c r="P772" s="187"/>
    </row>
    <row r="773" spans="16:16" ht="16.5">
      <c r="P773" s="187"/>
    </row>
    <row r="774" spans="16:16" ht="16.5">
      <c r="P774" s="187"/>
    </row>
    <row r="775" spans="16:16" ht="16.5">
      <c r="P775" s="187"/>
    </row>
    <row r="776" spans="16:16" ht="16.5">
      <c r="P776" s="187"/>
    </row>
    <row r="777" spans="16:16" ht="16.5">
      <c r="P777" s="187"/>
    </row>
    <row r="778" spans="16:16" ht="16.5">
      <c r="P778" s="187"/>
    </row>
    <row r="779" spans="16:16" ht="16.5">
      <c r="P779" s="187"/>
    </row>
    <row r="780" spans="16:16" ht="16.5">
      <c r="P780" s="187"/>
    </row>
    <row r="781" spans="16:16" ht="16.5">
      <c r="P781" s="187"/>
    </row>
    <row r="782" spans="16:16" ht="16.5">
      <c r="P782" s="187"/>
    </row>
    <row r="783" spans="16:16" ht="16.5">
      <c r="P783" s="187"/>
    </row>
    <row r="784" spans="16:16" ht="16.5">
      <c r="P784" s="187"/>
    </row>
    <row r="785" spans="16:16" ht="16.5">
      <c r="P785" s="187"/>
    </row>
    <row r="786" spans="16:16" ht="16.5">
      <c r="P786" s="187"/>
    </row>
    <row r="787" spans="16:16" ht="16.5">
      <c r="P787" s="187"/>
    </row>
    <row r="788" spans="16:16" ht="16.5">
      <c r="P788" s="187"/>
    </row>
    <row r="789" spans="16:16" ht="16.5">
      <c r="P789" s="187"/>
    </row>
    <row r="790" spans="16:16" ht="16.5">
      <c r="P790" s="187"/>
    </row>
    <row r="791" spans="16:16" ht="16.5">
      <c r="P791" s="187"/>
    </row>
    <row r="792" spans="16:16" ht="16.5">
      <c r="P792" s="187"/>
    </row>
    <row r="793" spans="16:16" ht="16.5">
      <c r="P793" s="187"/>
    </row>
    <row r="794" spans="16:16" ht="16.5">
      <c r="P794" s="187"/>
    </row>
    <row r="795" spans="16:16" ht="16.5">
      <c r="P795" s="187"/>
    </row>
    <row r="796" spans="16:16" ht="16.5">
      <c r="P796" s="187"/>
    </row>
    <row r="797" spans="16:16" ht="16.5">
      <c r="P797" s="187"/>
    </row>
    <row r="798" spans="16:16" ht="16.5">
      <c r="P798" s="187"/>
    </row>
    <row r="799" spans="16:16" ht="16.5">
      <c r="P799" s="187"/>
    </row>
    <row r="800" spans="16:16" ht="16.5">
      <c r="P800" s="187"/>
    </row>
    <row r="801" spans="16:16" ht="16.5">
      <c r="P801" s="187"/>
    </row>
    <row r="802" spans="16:16" ht="16.5">
      <c r="P802" s="187"/>
    </row>
    <row r="803" spans="16:16" ht="16.5">
      <c r="P803" s="187"/>
    </row>
    <row r="804" spans="16:16" ht="16.5">
      <c r="P804" s="187"/>
    </row>
    <row r="805" spans="16:16" ht="16.5">
      <c r="P805" s="187"/>
    </row>
    <row r="806" spans="16:16" ht="16.5">
      <c r="P806" s="187"/>
    </row>
    <row r="807" spans="16:16" ht="16.5">
      <c r="P807" s="187"/>
    </row>
    <row r="808" spans="16:16" ht="16.5">
      <c r="P808" s="187"/>
    </row>
    <row r="809" spans="16:16" ht="16.5">
      <c r="P809" s="187"/>
    </row>
    <row r="810" spans="16:16" ht="16.5">
      <c r="P810" s="187"/>
    </row>
    <row r="811" spans="16:16" ht="16.5">
      <c r="P811" s="187"/>
    </row>
    <row r="812" spans="16:16" ht="16.5">
      <c r="P812" s="187"/>
    </row>
    <row r="813" spans="16:16" ht="16.5">
      <c r="P813" s="187"/>
    </row>
    <row r="814" spans="16:16" ht="16.5">
      <c r="P814" s="187"/>
    </row>
    <row r="815" spans="16:16" ht="16.5">
      <c r="P815" s="187"/>
    </row>
    <row r="816" spans="16:16" ht="16.5">
      <c r="P816" s="187"/>
    </row>
    <row r="817" spans="16:16" ht="16.5">
      <c r="P817" s="187"/>
    </row>
    <row r="818" spans="16:16" ht="16.5">
      <c r="P818" s="187"/>
    </row>
    <row r="819" spans="16:16" ht="16.5">
      <c r="P819" s="187"/>
    </row>
    <row r="820" spans="16:16" ht="16.5">
      <c r="P820" s="187"/>
    </row>
    <row r="821" spans="16:16" ht="16.5">
      <c r="P821" s="187"/>
    </row>
    <row r="822" spans="16:16" ht="16.5">
      <c r="P822" s="187"/>
    </row>
    <row r="823" spans="16:16" ht="16.5">
      <c r="P823" s="187"/>
    </row>
    <row r="824" spans="16:16" ht="16.5">
      <c r="P824" s="187"/>
    </row>
    <row r="825" spans="16:16" ht="16.5">
      <c r="P825" s="187"/>
    </row>
    <row r="826" spans="16:16" ht="16.5">
      <c r="P826" s="187"/>
    </row>
    <row r="827" spans="16:16" ht="16.5">
      <c r="P827" s="187"/>
    </row>
    <row r="828" spans="16:16" ht="16.5">
      <c r="P828" s="187"/>
    </row>
    <row r="829" spans="16:16" ht="16.5">
      <c r="P829" s="187"/>
    </row>
    <row r="830" spans="16:16" ht="16.5">
      <c r="P830" s="187"/>
    </row>
    <row r="831" spans="16:16" ht="16.5">
      <c r="P831" s="187"/>
    </row>
    <row r="832" spans="16:16" ht="16.5">
      <c r="P832" s="187"/>
    </row>
    <row r="833" spans="16:16" ht="16.5">
      <c r="P833" s="187"/>
    </row>
    <row r="834" spans="16:16" ht="16.5">
      <c r="P834" s="187"/>
    </row>
    <row r="835" spans="16:16" ht="16.5">
      <c r="P835" s="187"/>
    </row>
    <row r="836" spans="16:16" ht="16.5">
      <c r="P836" s="187"/>
    </row>
    <row r="837" spans="16:16" ht="16.5">
      <c r="P837" s="187"/>
    </row>
    <row r="838" spans="16:16" ht="16.5">
      <c r="P838" s="187"/>
    </row>
    <row r="839" spans="16:16" ht="16.5">
      <c r="P839" s="187"/>
    </row>
    <row r="840" spans="16:16" ht="16.5">
      <c r="P840" s="187"/>
    </row>
    <row r="841" spans="16:16" ht="16.5">
      <c r="P841" s="187"/>
    </row>
    <row r="842" spans="16:16" ht="16.5">
      <c r="P842" s="187"/>
    </row>
    <row r="843" spans="16:16" ht="16.5">
      <c r="P843" s="187"/>
    </row>
    <row r="844" spans="16:16" ht="16.5">
      <c r="P844" s="187"/>
    </row>
    <row r="845" spans="16:16" ht="16.5">
      <c r="P845" s="187"/>
    </row>
    <row r="846" spans="16:16" ht="16.5">
      <c r="P846" s="187"/>
    </row>
    <row r="847" spans="16:16" ht="16.5">
      <c r="P847" s="187"/>
    </row>
    <row r="848" spans="16:16" ht="16.5">
      <c r="P848" s="187"/>
    </row>
    <row r="849" spans="16:16" ht="16.5">
      <c r="P849" s="187"/>
    </row>
    <row r="850" spans="16:16" ht="16.5">
      <c r="P850" s="187"/>
    </row>
    <row r="851" spans="16:16" ht="16.5">
      <c r="P851" s="187"/>
    </row>
    <row r="852" spans="16:16" ht="16.5">
      <c r="P852" s="187"/>
    </row>
    <row r="853" spans="16:16" ht="16.5">
      <c r="P853" s="187"/>
    </row>
    <row r="854" spans="16:16" ht="16.5">
      <c r="P854" s="187"/>
    </row>
    <row r="855" spans="16:16" ht="16.5">
      <c r="P855" s="187"/>
    </row>
    <row r="856" spans="16:16" ht="16.5">
      <c r="P856" s="187"/>
    </row>
    <row r="857" spans="16:16" ht="16.5">
      <c r="P857" s="187"/>
    </row>
    <row r="858" spans="16:16" ht="16.5">
      <c r="P858" s="187"/>
    </row>
    <row r="859" spans="16:16" ht="16.5">
      <c r="P859" s="187"/>
    </row>
    <row r="860" spans="16:16" ht="16.5">
      <c r="P860" s="187"/>
    </row>
    <row r="861" spans="16:16" ht="16.5">
      <c r="P861" s="187"/>
    </row>
    <row r="862" spans="16:16" ht="16.5">
      <c r="P862" s="187"/>
    </row>
    <row r="863" spans="16:16" ht="16.5">
      <c r="P863" s="187"/>
    </row>
    <row r="864" spans="16:16" ht="16.5">
      <c r="P864" s="187"/>
    </row>
    <row r="865" spans="16:16" ht="16.5">
      <c r="P865" s="187"/>
    </row>
    <row r="866" spans="16:16" ht="16.5">
      <c r="P866" s="187"/>
    </row>
    <row r="867" spans="16:16" ht="16.5">
      <c r="P867" s="187"/>
    </row>
    <row r="868" spans="16:16" ht="16.5">
      <c r="P868" s="187"/>
    </row>
    <row r="869" spans="16:16" ht="16.5">
      <c r="P869" s="187"/>
    </row>
    <row r="870" spans="16:16" ht="16.5">
      <c r="P870" s="187"/>
    </row>
    <row r="871" spans="16:16" ht="16.5">
      <c r="P871" s="187"/>
    </row>
    <row r="872" spans="16:16" ht="16.5">
      <c r="P872" s="187"/>
    </row>
    <row r="873" spans="16:16" ht="16.5">
      <c r="P873" s="187"/>
    </row>
    <row r="874" spans="16:16" ht="16.5">
      <c r="P874" s="187"/>
    </row>
    <row r="875" spans="16:16" ht="16.5">
      <c r="P875" s="187"/>
    </row>
    <row r="876" spans="16:16" ht="16.5">
      <c r="P876" s="187"/>
    </row>
    <row r="877" spans="16:16" ht="16.5">
      <c r="P877" s="187"/>
    </row>
    <row r="878" spans="16:16" ht="16.5">
      <c r="P878" s="187"/>
    </row>
    <row r="879" spans="16:16" ht="16.5">
      <c r="P879" s="187"/>
    </row>
    <row r="880" spans="16:16" ht="16.5">
      <c r="P880" s="187"/>
    </row>
    <row r="881" spans="16:16" ht="16.5">
      <c r="P881" s="187"/>
    </row>
    <row r="882" spans="16:16" ht="16.5">
      <c r="P882" s="187"/>
    </row>
    <row r="883" spans="16:16" ht="16.5">
      <c r="P883" s="187"/>
    </row>
    <row r="884" spans="16:16" ht="16.5">
      <c r="P884" s="187"/>
    </row>
    <row r="885" spans="16:16" ht="16.5">
      <c r="P885" s="187"/>
    </row>
    <row r="886" spans="16:16" ht="16.5">
      <c r="P886" s="187"/>
    </row>
    <row r="887" spans="16:16" ht="16.5">
      <c r="P887" s="187"/>
    </row>
    <row r="888" spans="16:16" ht="16.5">
      <c r="P888" s="187"/>
    </row>
    <row r="889" spans="16:16" ht="16.5">
      <c r="P889" s="187"/>
    </row>
    <row r="890" spans="16:16" ht="16.5">
      <c r="P890" s="187"/>
    </row>
    <row r="891" spans="16:16" ht="16.5">
      <c r="P891" s="187"/>
    </row>
    <row r="892" spans="16:16" ht="16.5">
      <c r="P892" s="187"/>
    </row>
    <row r="893" spans="16:16" ht="16.5">
      <c r="P893" s="187"/>
    </row>
    <row r="894" spans="16:16" ht="16.5">
      <c r="P894" s="187"/>
    </row>
    <row r="895" spans="16:16" ht="16.5">
      <c r="P895" s="187"/>
    </row>
    <row r="896" spans="16:16" ht="16.5">
      <c r="P896" s="187"/>
    </row>
    <row r="897" spans="16:16" ht="16.5">
      <c r="P897" s="187"/>
    </row>
    <row r="898" spans="16:16" ht="16.5">
      <c r="P898" s="187"/>
    </row>
    <row r="899" spans="16:16" ht="16.5">
      <c r="P899" s="187"/>
    </row>
    <row r="900" spans="16:16" ht="16.5">
      <c r="P900" s="187"/>
    </row>
    <row r="901" spans="16:16" ht="16.5">
      <c r="P901" s="187"/>
    </row>
    <row r="902" spans="16:16" ht="16.5">
      <c r="P902" s="187"/>
    </row>
    <row r="903" spans="16:16" ht="16.5">
      <c r="P903" s="187"/>
    </row>
    <row r="904" spans="16:16" ht="16.5">
      <c r="P904" s="187"/>
    </row>
    <row r="905" spans="16:16" ht="16.5">
      <c r="P905" s="187"/>
    </row>
    <row r="906" spans="16:16" ht="16.5">
      <c r="P906" s="187"/>
    </row>
    <row r="907" spans="16:16" ht="16.5">
      <c r="P907" s="187"/>
    </row>
    <row r="908" spans="16:16" ht="16.5">
      <c r="P908" s="187"/>
    </row>
    <row r="909" spans="16:16" ht="16.5">
      <c r="P909" s="187"/>
    </row>
    <row r="910" spans="16:16" ht="16.5">
      <c r="P910" s="187"/>
    </row>
    <row r="911" spans="16:16" ht="16.5">
      <c r="P911" s="187"/>
    </row>
    <row r="912" spans="16:16" ht="16.5">
      <c r="P912" s="187"/>
    </row>
    <row r="913" spans="16:16" ht="16.5">
      <c r="P913" s="187"/>
    </row>
    <row r="914" spans="16:16" ht="16.5">
      <c r="P914" s="187"/>
    </row>
    <row r="915" spans="16:16" ht="16.5">
      <c r="P915" s="187"/>
    </row>
    <row r="916" spans="16:16" ht="16.5">
      <c r="P916" s="187"/>
    </row>
    <row r="917" spans="16:16" ht="16.5">
      <c r="P917" s="187"/>
    </row>
    <row r="918" spans="16:16" ht="16.5">
      <c r="P918" s="187"/>
    </row>
    <row r="919" spans="16:16" ht="16.5">
      <c r="P919" s="187"/>
    </row>
    <row r="920" spans="16:16" ht="16.5">
      <c r="P920" s="187"/>
    </row>
    <row r="921" spans="16:16" ht="16.5">
      <c r="P921" s="187"/>
    </row>
    <row r="922" spans="16:16" ht="16.5">
      <c r="P922" s="187"/>
    </row>
    <row r="923" spans="16:16" ht="16.5">
      <c r="P923" s="187"/>
    </row>
    <row r="924" spans="16:16" ht="16.5">
      <c r="P924" s="187"/>
    </row>
    <row r="925" spans="16:16" ht="16.5">
      <c r="P925" s="187"/>
    </row>
    <row r="926" spans="16:16" ht="16.5">
      <c r="P926" s="187"/>
    </row>
    <row r="927" spans="16:16" ht="16.5">
      <c r="P927" s="187"/>
    </row>
    <row r="928" spans="16:16" ht="16.5">
      <c r="P928" s="187"/>
    </row>
    <row r="929" spans="16:16" ht="16.5">
      <c r="P929" s="187"/>
    </row>
    <row r="930" spans="16:16" ht="16.5">
      <c r="P930" s="187"/>
    </row>
    <row r="931" spans="16:16" ht="16.5">
      <c r="P931" s="187"/>
    </row>
    <row r="932" spans="16:16" ht="16.5">
      <c r="P932" s="187"/>
    </row>
    <row r="933" spans="16:16" ht="16.5">
      <c r="P933" s="187"/>
    </row>
    <row r="934" spans="16:16" ht="16.5">
      <c r="P934" s="187"/>
    </row>
    <row r="935" spans="16:16" ht="16.5">
      <c r="P935" s="187"/>
    </row>
    <row r="936" spans="16:16" ht="16.5">
      <c r="P936" s="187"/>
    </row>
    <row r="937" spans="16:16" ht="16.5">
      <c r="P937" s="187"/>
    </row>
    <row r="938" spans="16:16" ht="16.5">
      <c r="P938" s="187"/>
    </row>
    <row r="939" spans="16:16" ht="16.5">
      <c r="P939" s="187"/>
    </row>
    <row r="940" spans="16:16" ht="16.5">
      <c r="P940" s="187"/>
    </row>
    <row r="941" spans="16:16" ht="16.5">
      <c r="P941" s="187"/>
    </row>
    <row r="942" spans="16:16" ht="16.5">
      <c r="P942" s="187"/>
    </row>
    <row r="943" spans="16:16" ht="16.5">
      <c r="P943" s="187"/>
    </row>
    <row r="944" spans="16:16" ht="16.5">
      <c r="P944" s="187"/>
    </row>
    <row r="945" spans="16:16" ht="16.5">
      <c r="P945" s="187"/>
    </row>
    <row r="946" spans="16:16" ht="16.5">
      <c r="P946" s="187"/>
    </row>
    <row r="947" spans="16:16" ht="16.5">
      <c r="P947" s="187"/>
    </row>
    <row r="948" spans="16:16" ht="16.5">
      <c r="P948" s="187"/>
    </row>
    <row r="949" spans="16:16" ht="16.5">
      <c r="P949" s="187"/>
    </row>
    <row r="950" spans="16:16" ht="16.5">
      <c r="P950" s="187"/>
    </row>
    <row r="951" spans="16:16" ht="16.5">
      <c r="P951" s="187"/>
    </row>
    <row r="952" spans="16:16" ht="16.5">
      <c r="P952" s="187"/>
    </row>
    <row r="953" spans="16:16" ht="16.5">
      <c r="P953" s="187"/>
    </row>
    <row r="954" spans="16:16" ht="16.5">
      <c r="P954" s="187"/>
    </row>
    <row r="955" spans="16:16" ht="16.5">
      <c r="P955" s="187"/>
    </row>
    <row r="956" spans="16:16" ht="16.5">
      <c r="P956" s="187"/>
    </row>
    <row r="957" spans="16:16" ht="16.5">
      <c r="P957" s="187"/>
    </row>
    <row r="958" spans="16:16" ht="16.5">
      <c r="P958" s="187"/>
    </row>
    <row r="959" spans="16:16" ht="16.5">
      <c r="P959" s="187"/>
    </row>
    <row r="960" spans="16:16" ht="16.5">
      <c r="P960" s="187"/>
    </row>
    <row r="961" spans="16:16" ht="16.5">
      <c r="P961" s="187"/>
    </row>
    <row r="962" spans="16:16" ht="16.5">
      <c r="P962" s="187"/>
    </row>
    <row r="963" spans="16:16" ht="16.5">
      <c r="P963" s="187"/>
    </row>
    <row r="964" spans="16:16" ht="16.5">
      <c r="P964" s="187"/>
    </row>
    <row r="965" spans="16:16" ht="16.5">
      <c r="P965" s="187"/>
    </row>
    <row r="966" spans="16:16" ht="16.5">
      <c r="P966" s="187"/>
    </row>
    <row r="967" spans="16:16" ht="16.5">
      <c r="P967" s="187"/>
    </row>
    <row r="968" spans="16:16" ht="16.5">
      <c r="P968" s="187"/>
    </row>
    <row r="969" spans="16:16" ht="16.5">
      <c r="P969" s="187"/>
    </row>
    <row r="970" spans="16:16" ht="16.5">
      <c r="P970" s="187"/>
    </row>
    <row r="971" spans="16:16" ht="16.5">
      <c r="P971" s="187"/>
    </row>
    <row r="972" spans="16:16" ht="16.5">
      <c r="P972" s="187"/>
    </row>
    <row r="973" spans="16:16" ht="16.5">
      <c r="P973" s="187"/>
    </row>
    <row r="974" spans="16:16" ht="16.5">
      <c r="P974" s="187"/>
    </row>
    <row r="975" spans="16:16" ht="16.5">
      <c r="P975" s="187"/>
    </row>
    <row r="976" spans="16:16" ht="16.5">
      <c r="P976" s="187"/>
    </row>
    <row r="977" spans="16:16" ht="16.5">
      <c r="P977" s="187"/>
    </row>
    <row r="978" spans="16:16" ht="16.5">
      <c r="P978" s="187"/>
    </row>
    <row r="979" spans="16:16" ht="16.5">
      <c r="P979" s="187"/>
    </row>
    <row r="980" spans="16:16" ht="16.5">
      <c r="P980" s="187"/>
    </row>
    <row r="981" spans="16:16" ht="16.5">
      <c r="P981" s="187"/>
    </row>
    <row r="982" spans="16:16" ht="16.5">
      <c r="P982" s="187"/>
    </row>
    <row r="983" spans="16:16" ht="16.5">
      <c r="P983" s="187"/>
    </row>
    <row r="984" spans="16:16" ht="16.5">
      <c r="P984" s="187"/>
    </row>
    <row r="985" spans="16:16" ht="16.5">
      <c r="P985" s="187"/>
    </row>
    <row r="986" spans="16:16" ht="16.5">
      <c r="P986" s="187"/>
    </row>
    <row r="987" spans="16:16" ht="16.5">
      <c r="P987" s="187"/>
    </row>
    <row r="988" spans="16:16" ht="16.5">
      <c r="P988" s="187"/>
    </row>
    <row r="989" spans="16:16" ht="16.5">
      <c r="P989" s="187"/>
    </row>
    <row r="990" spans="16:16" ht="16.5">
      <c r="P990" s="187"/>
    </row>
    <row r="991" spans="16:16" ht="16.5">
      <c r="P991" s="187"/>
    </row>
    <row r="992" spans="16:16" ht="16.5">
      <c r="P992" s="187"/>
    </row>
    <row r="993" spans="16:16" ht="16.5">
      <c r="P993" s="187"/>
    </row>
    <row r="994" spans="16:16" ht="16.5">
      <c r="P994" s="187"/>
    </row>
    <row r="995" spans="16:16" ht="16.5">
      <c r="P995" s="187"/>
    </row>
    <row r="996" spans="16:16" ht="16.5">
      <c r="P996" s="187"/>
    </row>
    <row r="997" spans="16:16" ht="16.5">
      <c r="P997" s="187"/>
    </row>
    <row r="998" spans="16:16" ht="16.5">
      <c r="P998" s="187"/>
    </row>
    <row r="999" spans="16:16" ht="16.5">
      <c r="P999" s="187"/>
    </row>
    <row r="1000" spans="16:16" ht="16.5">
      <c r="P1000" s="187"/>
    </row>
    <row r="1001" spans="16:16" ht="16.5">
      <c r="P1001" s="187"/>
    </row>
    <row r="1002" spans="16:16" ht="16.5">
      <c r="P1002" s="187"/>
    </row>
    <row r="1003" spans="16:16" ht="16.5">
      <c r="P1003" s="187"/>
    </row>
    <row r="1004" spans="16:16" ht="16.5">
      <c r="P1004" s="187"/>
    </row>
    <row r="1005" spans="16:16" ht="16.5">
      <c r="P1005" s="187"/>
    </row>
    <row r="1006" spans="16:16" ht="16.5">
      <c r="P1006" s="187"/>
    </row>
    <row r="1007" spans="16:16" ht="16.5">
      <c r="P1007" s="187"/>
    </row>
    <row r="1008" spans="16:16" ht="16.5">
      <c r="P1008" s="187"/>
    </row>
    <row r="1009" spans="16:16" ht="16.5">
      <c r="P1009" s="187"/>
    </row>
    <row r="1010" spans="16:16" ht="16.5">
      <c r="P1010" s="187"/>
    </row>
    <row r="1011" spans="16:16" ht="16.5">
      <c r="P1011" s="187"/>
    </row>
    <row r="1012" spans="16:16" ht="16.5">
      <c r="P1012" s="187"/>
    </row>
    <row r="1013" spans="16:16" ht="16.5">
      <c r="P1013" s="187"/>
    </row>
    <row r="1014" spans="16:16" ht="16.5">
      <c r="P1014" s="187"/>
    </row>
    <row r="1015" spans="16:16" ht="16.5">
      <c r="P1015" s="187"/>
    </row>
    <row r="1016" spans="16:16" ht="16.5">
      <c r="P1016" s="187"/>
    </row>
    <row r="1017" spans="16:16" ht="16.5">
      <c r="P1017" s="187"/>
    </row>
    <row r="1018" spans="16:16" ht="16.5">
      <c r="P1018" s="187"/>
    </row>
    <row r="1019" spans="16:16" ht="16.5">
      <c r="P1019" s="187"/>
    </row>
    <row r="1020" spans="16:16" ht="16.5">
      <c r="P1020" s="187"/>
    </row>
    <row r="1021" spans="16:16" ht="16.5">
      <c r="P1021" s="187"/>
    </row>
    <row r="1022" spans="16:16" ht="16.5">
      <c r="P1022" s="187"/>
    </row>
    <row r="1023" spans="16:16" ht="16.5">
      <c r="P1023" s="187"/>
    </row>
    <row r="1024" spans="16:16" ht="16.5">
      <c r="P1024" s="187"/>
    </row>
    <row r="1025" spans="16:16" ht="16.5">
      <c r="P1025" s="187"/>
    </row>
    <row r="1026" spans="16:16" ht="16.5">
      <c r="P1026" s="187"/>
    </row>
    <row r="1027" spans="16:16" ht="16.5">
      <c r="P1027" s="187"/>
    </row>
    <row r="1028" spans="16:16" ht="16.5">
      <c r="P1028" s="187"/>
    </row>
    <row r="1029" spans="16:16" ht="16.5">
      <c r="P1029" s="187"/>
    </row>
    <row r="1030" spans="16:16" ht="16.5">
      <c r="P1030" s="187"/>
    </row>
    <row r="1031" spans="16:16" ht="16.5">
      <c r="P1031" s="187"/>
    </row>
    <row r="1032" spans="16:16" ht="16.5">
      <c r="P1032" s="187"/>
    </row>
    <row r="1033" spans="16:16" ht="16.5">
      <c r="P1033" s="187"/>
    </row>
    <row r="1034" spans="16:16" ht="16.5">
      <c r="P1034" s="187"/>
    </row>
    <row r="1035" spans="16:16" ht="16.5">
      <c r="P1035" s="187"/>
    </row>
    <row r="1036" spans="16:16" ht="16.5">
      <c r="P1036" s="187"/>
    </row>
    <row r="1037" spans="16:16" ht="16.5">
      <c r="P1037" s="187"/>
    </row>
    <row r="1038" spans="16:16" ht="16.5">
      <c r="P1038" s="187"/>
    </row>
    <row r="1039" spans="16:16" ht="16.5">
      <c r="P1039" s="187"/>
    </row>
    <row r="1040" spans="16:16" ht="16.5">
      <c r="P1040" s="187"/>
    </row>
    <row r="1041" spans="16:16" ht="16.5">
      <c r="P1041" s="187"/>
    </row>
    <row r="1042" spans="16:16" ht="16.5">
      <c r="P1042" s="187"/>
    </row>
    <row r="1043" spans="16:16" ht="16.5">
      <c r="P1043" s="187"/>
    </row>
    <row r="1044" spans="16:16" ht="16.5">
      <c r="P1044" s="187"/>
    </row>
    <row r="1045" spans="16:16" ht="16.5">
      <c r="P1045" s="187"/>
    </row>
    <row r="1046" spans="16:16" ht="16.5">
      <c r="P1046" s="187"/>
    </row>
    <row r="1047" spans="16:16" ht="16.5">
      <c r="P1047" s="187"/>
    </row>
    <row r="1048" spans="16:16" ht="16.5">
      <c r="P1048" s="187"/>
    </row>
    <row r="1049" spans="16:16" ht="16.5">
      <c r="P1049" s="187"/>
    </row>
    <row r="1050" spans="16:16" ht="16.5">
      <c r="P1050" s="187"/>
    </row>
    <row r="1051" spans="16:16" ht="16.5">
      <c r="P1051" s="187"/>
    </row>
    <row r="1052" spans="16:16" ht="16.5">
      <c r="P1052" s="187"/>
    </row>
    <row r="1053" spans="16:16" ht="16.5">
      <c r="P1053" s="187"/>
    </row>
    <row r="1054" spans="16:16" ht="16.5">
      <c r="P1054" s="187"/>
    </row>
    <row r="1055" spans="16:16" ht="16.5">
      <c r="P1055" s="187"/>
    </row>
    <row r="1056" spans="16:16" ht="16.5">
      <c r="P1056" s="187"/>
    </row>
    <row r="1057" spans="16:16" ht="16.5">
      <c r="P1057" s="187"/>
    </row>
    <row r="1058" spans="16:16" ht="16.5">
      <c r="P1058" s="187"/>
    </row>
    <row r="1059" spans="16:16" ht="16.5">
      <c r="P1059" s="187"/>
    </row>
    <row r="1060" spans="16:16" ht="16.5">
      <c r="P1060" s="187"/>
    </row>
    <row r="1061" spans="16:16" ht="16.5">
      <c r="P1061" s="187"/>
    </row>
    <row r="1062" spans="16:16" ht="16.5">
      <c r="P1062" s="187"/>
    </row>
    <row r="1063" spans="16:16" ht="16.5">
      <c r="P1063" s="187"/>
    </row>
    <row r="1064" spans="16:16" ht="16.5">
      <c r="P1064" s="187"/>
    </row>
    <row r="1065" spans="16:16" ht="16.5">
      <c r="P1065" s="187"/>
    </row>
    <row r="1066" spans="16:16" ht="16.5">
      <c r="P1066" s="187"/>
    </row>
    <row r="1067" spans="16:16" ht="16.5">
      <c r="P1067" s="187"/>
    </row>
    <row r="1068" spans="16:16" ht="16.5">
      <c r="P1068" s="187"/>
    </row>
    <row r="1069" spans="16:16" ht="16.5">
      <c r="P1069" s="187"/>
    </row>
    <row r="1070" spans="16:16" ht="16.5">
      <c r="P1070" s="187"/>
    </row>
    <row r="1071" spans="16:16" ht="16.5">
      <c r="P1071" s="187"/>
    </row>
    <row r="1072" spans="16:16" ht="16.5">
      <c r="P1072" s="187"/>
    </row>
    <row r="1073" spans="16:16" ht="16.5">
      <c r="P1073" s="187"/>
    </row>
    <row r="1074" spans="16:16" ht="16.5">
      <c r="P1074" s="187"/>
    </row>
    <row r="1075" spans="16:16" ht="16.5">
      <c r="P1075" s="187"/>
    </row>
    <row r="1076" spans="16:16" ht="16.5">
      <c r="P1076" s="187"/>
    </row>
    <row r="1077" spans="16:16" ht="16.5">
      <c r="P1077" s="187"/>
    </row>
    <row r="1078" spans="16:16" ht="16.5">
      <c r="P1078" s="187"/>
    </row>
    <row r="1079" spans="16:16" ht="16.5">
      <c r="P1079" s="187"/>
    </row>
    <row r="1080" spans="16:16" ht="16.5">
      <c r="P1080" s="187"/>
    </row>
    <row r="1081" spans="16:16" ht="16.5">
      <c r="P1081" s="187"/>
    </row>
    <row r="1082" spans="16:16" ht="16.5">
      <c r="P1082" s="187"/>
    </row>
    <row r="1083" spans="16:16" ht="16.5">
      <c r="P1083" s="187"/>
    </row>
    <row r="1084" spans="16:16" ht="16.5">
      <c r="P1084" s="187"/>
    </row>
    <row r="1085" spans="16:16" ht="16.5">
      <c r="P1085" s="187"/>
    </row>
    <row r="1086" spans="16:16" ht="16.5">
      <c r="P1086" s="187"/>
    </row>
    <row r="1087" spans="16:16" ht="16.5">
      <c r="P1087" s="187"/>
    </row>
    <row r="1088" spans="16:16" ht="16.5">
      <c r="P1088" s="187"/>
    </row>
    <row r="1089" spans="16:16" ht="16.5">
      <c r="P1089" s="187"/>
    </row>
    <row r="1090" spans="16:16" ht="16.5">
      <c r="P1090" s="187"/>
    </row>
    <row r="1091" spans="16:16" ht="16.5">
      <c r="P1091" s="187"/>
    </row>
    <row r="1092" spans="16:16" ht="16.5">
      <c r="P1092" s="187"/>
    </row>
    <row r="1093" spans="16:16" ht="16.5">
      <c r="P1093" s="187"/>
    </row>
    <row r="1094" spans="16:16" ht="16.5">
      <c r="P1094" s="187"/>
    </row>
    <row r="1095" spans="16:16" ht="16.5">
      <c r="P1095" s="187"/>
    </row>
    <row r="1096" spans="16:16" ht="16.5">
      <c r="P1096" s="187"/>
    </row>
    <row r="1097" spans="16:16" ht="16.5">
      <c r="P1097" s="187"/>
    </row>
    <row r="1098" spans="16:16" ht="16.5">
      <c r="P1098" s="187"/>
    </row>
    <row r="1099" spans="16:16" ht="16.5">
      <c r="P1099" s="187"/>
    </row>
    <row r="1100" spans="16:16" ht="16.5">
      <c r="P1100" s="187"/>
    </row>
    <row r="1101" spans="16:16" ht="16.5">
      <c r="P1101" s="187"/>
    </row>
    <row r="1102" spans="16:16" ht="16.5">
      <c r="P1102" s="187"/>
    </row>
    <row r="1103" spans="16:16" ht="16.5">
      <c r="P1103" s="187"/>
    </row>
    <row r="1104" spans="16:16" ht="16.5">
      <c r="P1104" s="187"/>
    </row>
    <row r="1105" spans="16:16" ht="16.5">
      <c r="P1105" s="187"/>
    </row>
    <row r="1106" spans="16:16" ht="16.5">
      <c r="P1106" s="187"/>
    </row>
    <row r="1107" spans="16:16" ht="16.5">
      <c r="P1107" s="187"/>
    </row>
    <row r="1108" spans="16:16" ht="16.5">
      <c r="P1108" s="187"/>
    </row>
    <row r="1109" spans="16:16" ht="16.5">
      <c r="P1109" s="187"/>
    </row>
    <row r="1110" spans="16:16" ht="16.5">
      <c r="P1110" s="187"/>
    </row>
    <row r="1111" spans="16:16" ht="16.5">
      <c r="P1111" s="187"/>
    </row>
    <row r="1112" spans="16:16" ht="16.5">
      <c r="P1112" s="187"/>
    </row>
    <row r="1113" spans="16:16" ht="16.5">
      <c r="P1113" s="187"/>
    </row>
    <row r="1114" spans="16:16" ht="16.5">
      <c r="P1114" s="187"/>
    </row>
    <row r="1115" spans="16:16" ht="16.5">
      <c r="P1115" s="187"/>
    </row>
    <row r="1116" spans="16:16" ht="16.5">
      <c r="P1116" s="187"/>
    </row>
    <row r="1117" spans="16:16" ht="16.5">
      <c r="P1117" s="187"/>
    </row>
    <row r="1118" spans="16:16" ht="16.5">
      <c r="P1118" s="187"/>
    </row>
    <row r="1119" spans="16:16" ht="16.5">
      <c r="P1119" s="187"/>
    </row>
    <row r="1120" spans="16:16" ht="16.5">
      <c r="P1120" s="187"/>
    </row>
    <row r="1121" spans="16:16" ht="16.5">
      <c r="P1121" s="187"/>
    </row>
    <row r="1122" spans="16:16" ht="16.5">
      <c r="P1122" s="187"/>
    </row>
    <row r="1123" spans="16:16" ht="16.5">
      <c r="P1123" s="187"/>
    </row>
    <row r="1124" spans="16:16" ht="16.5">
      <c r="P1124" s="187"/>
    </row>
    <row r="1125" spans="16:16" ht="16.5">
      <c r="P1125" s="187"/>
    </row>
    <row r="1126" spans="16:16" ht="16.5">
      <c r="P1126" s="187"/>
    </row>
    <row r="1127" spans="16:16" ht="16.5">
      <c r="P1127" s="187"/>
    </row>
    <row r="1128" spans="16:16" ht="16.5">
      <c r="P1128" s="187"/>
    </row>
    <row r="1129" spans="16:16" ht="16.5">
      <c r="P1129" s="187"/>
    </row>
    <row r="1130" spans="16:16" ht="16.5">
      <c r="P1130" s="187"/>
    </row>
    <row r="1131" spans="16:16" ht="16.5">
      <c r="P1131" s="187"/>
    </row>
    <row r="1132" spans="16:16" ht="16.5">
      <c r="P1132" s="187"/>
    </row>
    <row r="1133" spans="16:16" ht="16.5">
      <c r="P1133" s="187"/>
    </row>
    <row r="1134" spans="16:16" ht="16.5">
      <c r="P1134" s="187"/>
    </row>
    <row r="1135" spans="16:16" ht="16.5">
      <c r="P1135" s="187"/>
    </row>
    <row r="1136" spans="16:16" ht="16.5">
      <c r="P1136" s="187"/>
    </row>
    <row r="1137" spans="16:16" ht="16.5">
      <c r="P1137" s="187"/>
    </row>
    <row r="1138" spans="16:16" ht="16.5">
      <c r="P1138" s="187"/>
    </row>
    <row r="1139" spans="16:16" ht="16.5">
      <c r="P1139" s="187"/>
    </row>
    <row r="1140" spans="16:16" ht="16.5">
      <c r="P1140" s="187"/>
    </row>
    <row r="1141" spans="16:16" ht="16.5">
      <c r="P1141" s="187"/>
    </row>
    <row r="1142" spans="16:16" ht="16.5">
      <c r="P1142" s="187"/>
    </row>
    <row r="1143" spans="16:16" ht="16.5">
      <c r="P1143" s="187"/>
    </row>
    <row r="1144" spans="16:16" ht="16.5">
      <c r="P1144" s="187"/>
    </row>
    <row r="1145" spans="16:16" ht="16.5">
      <c r="P1145" s="187"/>
    </row>
    <row r="1146" spans="16:16" ht="16.5">
      <c r="P1146" s="187"/>
    </row>
    <row r="1147" spans="16:16" ht="16.5">
      <c r="P1147" s="187"/>
    </row>
    <row r="1148" spans="16:16" ht="16.5">
      <c r="P1148" s="187"/>
    </row>
    <row r="1149" spans="16:16" ht="16.5">
      <c r="P1149" s="187"/>
    </row>
    <row r="1150" spans="16:16" ht="16.5">
      <c r="P1150" s="187"/>
    </row>
    <row r="1151" spans="16:16" ht="16.5">
      <c r="P1151" s="187"/>
    </row>
    <row r="1152" spans="16:16" ht="16.5">
      <c r="P1152" s="187"/>
    </row>
    <row r="1153" spans="16:16" ht="16.5">
      <c r="P1153" s="187"/>
    </row>
    <row r="1154" spans="16:16" ht="16.5">
      <c r="P1154" s="187"/>
    </row>
    <row r="1155" spans="16:16" ht="16.5">
      <c r="P1155" s="187"/>
    </row>
    <row r="1156" spans="16:16" ht="16.5">
      <c r="P1156" s="187"/>
    </row>
    <row r="1157" spans="16:16" ht="16.5">
      <c r="P1157" s="187"/>
    </row>
    <row r="1158" spans="16:16" ht="16.5">
      <c r="P1158" s="187"/>
    </row>
    <row r="1159" spans="16:16" ht="16.5">
      <c r="P1159" s="187"/>
    </row>
    <row r="1160" spans="16:16" ht="16.5">
      <c r="P1160" s="187"/>
    </row>
    <row r="1161" spans="16:16" ht="16.5">
      <c r="P1161" s="187"/>
    </row>
    <row r="1162" spans="16:16" ht="16.5">
      <c r="P1162" s="187"/>
    </row>
    <row r="1163" spans="16:16" ht="16.5">
      <c r="P1163" s="187"/>
    </row>
    <row r="1164" spans="16:16" ht="16.5">
      <c r="P1164" s="187"/>
    </row>
    <row r="1165" spans="16:16" ht="16.5">
      <c r="P1165" s="187"/>
    </row>
    <row r="1166" spans="16:16" ht="16.5">
      <c r="P1166" s="187"/>
    </row>
    <row r="1167" spans="16:16" ht="16.5">
      <c r="P1167" s="187"/>
    </row>
    <row r="1168" spans="16:16" ht="16.5">
      <c r="P1168" s="187"/>
    </row>
    <row r="1169" spans="16:16" ht="16.5">
      <c r="P1169" s="187"/>
    </row>
    <row r="1170" spans="16:16" ht="16.5">
      <c r="P1170" s="187"/>
    </row>
    <row r="1171" spans="16:16" ht="16.5">
      <c r="P1171" s="187"/>
    </row>
    <row r="1172" spans="16:16" ht="16.5">
      <c r="P1172" s="187"/>
    </row>
    <row r="1173" spans="16:16" ht="16.5">
      <c r="P1173" s="187"/>
    </row>
    <row r="1174" spans="16:16" ht="16.5">
      <c r="P1174" s="187"/>
    </row>
    <row r="1175" spans="16:16" ht="16.5">
      <c r="P1175" s="187"/>
    </row>
    <row r="1176" spans="16:16" ht="16.5">
      <c r="P1176" s="187"/>
    </row>
    <row r="1177" spans="16:16" ht="16.5">
      <c r="P1177" s="187"/>
    </row>
    <row r="1178" spans="16:16" ht="16.5">
      <c r="P1178" s="187"/>
    </row>
    <row r="1179" spans="16:16" ht="16.5">
      <c r="P1179" s="187"/>
    </row>
    <row r="1180" spans="16:16" ht="16.5">
      <c r="P1180" s="187"/>
    </row>
    <row r="1181" spans="16:16" ht="16.5">
      <c r="P1181" s="187"/>
    </row>
    <row r="1182" spans="16:16" ht="16.5">
      <c r="P1182" s="187"/>
    </row>
    <row r="1183" spans="16:16" ht="16.5">
      <c r="P1183" s="187"/>
    </row>
    <row r="1184" spans="16:16" ht="16.5">
      <c r="P1184" s="187"/>
    </row>
    <row r="1185" spans="16:16" ht="16.5">
      <c r="P1185" s="187"/>
    </row>
    <row r="1186" spans="16:16" ht="16.5">
      <c r="P1186" s="187"/>
    </row>
    <row r="1187" spans="16:16" ht="16.5">
      <c r="P1187" s="187"/>
    </row>
    <row r="1188" spans="16:16" ht="16.5">
      <c r="P1188" s="187"/>
    </row>
    <row r="1189" spans="16:16" ht="16.5">
      <c r="P1189" s="187"/>
    </row>
    <row r="1190" spans="16:16" ht="16.5">
      <c r="P1190" s="187"/>
    </row>
    <row r="1191" spans="16:16" ht="16.5">
      <c r="P1191" s="187"/>
    </row>
    <row r="1192" spans="16:16" ht="16.5">
      <c r="P1192" s="187"/>
    </row>
    <row r="1193" spans="16:16" ht="16.5">
      <c r="P1193" s="187"/>
    </row>
    <row r="1194" spans="16:16" ht="16.5">
      <c r="P1194" s="187"/>
    </row>
    <row r="1195" spans="16:16" ht="16.5">
      <c r="P1195" s="187"/>
    </row>
    <row r="1196" spans="16:16" ht="16.5">
      <c r="P1196" s="187"/>
    </row>
    <row r="1197" spans="16:16" ht="16.5">
      <c r="P1197" s="187"/>
    </row>
    <row r="1198" spans="16:16" ht="16.5">
      <c r="P1198" s="187"/>
    </row>
    <row r="1199" spans="16:16" ht="16.5">
      <c r="P1199" s="187"/>
    </row>
    <row r="1200" spans="16:16" ht="16.5">
      <c r="P1200" s="187"/>
    </row>
    <row r="1201" spans="16:16" ht="16.5">
      <c r="P1201" s="187"/>
    </row>
    <row r="1202" spans="16:16" ht="16.5">
      <c r="P1202" s="187"/>
    </row>
  </sheetData>
  <autoFilter ref="A12:O339">
    <filterColumn colId="2"/>
    <filterColumn colId="7"/>
    <filterColumn colId="12"/>
    <sortState ref="A13:O339">
      <sortCondition ref="A12:A33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Feuil2</vt:lpstr>
      <vt:lpstr>Donateurs</vt:lpstr>
      <vt:lpstr>DATA FEVRIER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2024-03-22T14:26:52Z</dcterms:modified>
</cp:coreProperties>
</file>