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3.xml" ContentType="application/vnd.openxmlformats-officedocument.spreadsheetml.pivot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20730" windowHeight="11760" activeTab="3"/>
  </bookViews>
  <sheets>
    <sheet name="Récapitulatif" sheetId="16" r:id="rId1"/>
    <sheet name="Donateurs" sheetId="204" r:id="rId2"/>
    <sheet name="Caluls TCD" sheetId="206" r:id="rId3"/>
    <sheet name="DATA MARS 2024" sheetId="153" r:id="rId4"/>
    <sheet name="Soldes Personnels" sheetId="205" r:id="rId5"/>
  </sheets>
  <definedNames>
    <definedName name="_xlnm._FilterDatabase" localSheetId="3" hidden="1">'DATA MARS 2024'!$A$12:$O$357</definedName>
    <definedName name="_xlnm._FilterDatabase" localSheetId="4" hidden="1">'Soldes Personnels'!$A$55:$I$69</definedName>
  </definedNames>
  <calcPr calcId="124519"/>
  <pivotCaches>
    <pivotCache cacheId="13" r:id="rId6"/>
    <pivotCache cacheId="17" r:id="rId7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0" i="16"/>
  <c r="C20"/>
  <c r="H18"/>
  <c r="C18"/>
  <c r="H17"/>
  <c r="C17"/>
  <c r="H16"/>
  <c r="C16"/>
  <c r="H15"/>
  <c r="C15"/>
  <c r="H14"/>
  <c r="C14"/>
  <c r="H13"/>
  <c r="C13"/>
  <c r="H10"/>
  <c r="C10"/>
  <c r="H9"/>
  <c r="C9"/>
  <c r="H7"/>
  <c r="C7"/>
  <c r="H3"/>
  <c r="C3"/>
  <c r="C20" i="204" l="1"/>
  <c r="C19"/>
  <c r="C35" i="16" l="1"/>
  <c r="C36"/>
  <c r="C37"/>
  <c r="C34"/>
  <c r="C33"/>
  <c r="C41"/>
  <c r="C42"/>
  <c r="C43"/>
  <c r="C44"/>
  <c r="C45"/>
  <c r="C46"/>
  <c r="C47"/>
  <c r="C48"/>
  <c r="A34"/>
  <c r="A35" s="1"/>
  <c r="A36" s="1"/>
  <c r="A37" s="1"/>
  <c r="A38" s="1"/>
  <c r="A39" s="1"/>
  <c r="A40" s="1"/>
  <c r="A41" s="1"/>
  <c r="A42" s="1"/>
  <c r="C22"/>
  <c r="A44" l="1"/>
  <c r="A43"/>
  <c r="M22"/>
  <c r="N22"/>
  <c r="O22"/>
  <c r="L22"/>
  <c r="G19"/>
  <c r="F19"/>
  <c r="H46" s="1"/>
  <c r="E19"/>
  <c r="I46" s="1"/>
  <c r="D19"/>
  <c r="A19"/>
  <c r="B46" s="1"/>
  <c r="G20"/>
  <c r="F20"/>
  <c r="H47" s="1"/>
  <c r="E20"/>
  <c r="I47" s="1"/>
  <c r="D20"/>
  <c r="E47" s="1"/>
  <c r="A20"/>
  <c r="B47" s="1"/>
  <c r="A3"/>
  <c r="B33" s="1"/>
  <c r="G3"/>
  <c r="F3"/>
  <c r="E3"/>
  <c r="I33" s="1"/>
  <c r="D3"/>
  <c r="AK7" i="206"/>
  <c r="AL7" s="1"/>
  <c r="AK8"/>
  <c r="AL8" s="1"/>
  <c r="AK9"/>
  <c r="AL9" s="1"/>
  <c r="AK10"/>
  <c r="AL10" s="1"/>
  <c r="AK11"/>
  <c r="AK12"/>
  <c r="AL12" s="1"/>
  <c r="AK13"/>
  <c r="AL13" s="1"/>
  <c r="AK14"/>
  <c r="AL14" s="1"/>
  <c r="AK15"/>
  <c r="AL15" s="1"/>
  <c r="AK16"/>
  <c r="AL16" s="1"/>
  <c r="AK17"/>
  <c r="AL17" s="1"/>
  <c r="AK18"/>
  <c r="AL18" s="1"/>
  <c r="AK19"/>
  <c r="AL19" s="1"/>
  <c r="AK20"/>
  <c r="AL20" s="1"/>
  <c r="AK21"/>
  <c r="AL21" s="1"/>
  <c r="AK22"/>
  <c r="AJ7"/>
  <c r="AJ8"/>
  <c r="AJ9"/>
  <c r="AJ10"/>
  <c r="AJ11"/>
  <c r="AJ12"/>
  <c r="AJ13"/>
  <c r="AJ14"/>
  <c r="AJ15"/>
  <c r="AJ16"/>
  <c r="AJ17"/>
  <c r="AJ18"/>
  <c r="AJ19"/>
  <c r="AJ20"/>
  <c r="AJ21"/>
  <c r="AJ22"/>
  <c r="AJ24" s="1"/>
  <c r="AI21"/>
  <c r="AI22"/>
  <c r="AI7"/>
  <c r="AI8"/>
  <c r="AI9"/>
  <c r="AI10"/>
  <c r="AI11"/>
  <c r="AI12"/>
  <c r="AI13"/>
  <c r="AI14"/>
  <c r="AI15"/>
  <c r="AI16"/>
  <c r="AI17"/>
  <c r="AI18"/>
  <c r="AI19"/>
  <c r="AI20"/>
  <c r="AI6"/>
  <c r="AM6"/>
  <c r="AM22" s="1"/>
  <c r="AK6"/>
  <c r="AL6" s="1"/>
  <c r="AJ6"/>
  <c r="AL22" l="1"/>
  <c r="H33" i="16"/>
  <c r="J47"/>
  <c r="I19"/>
  <c r="J19" s="1"/>
  <c r="E46"/>
  <c r="J46" s="1"/>
  <c r="E33"/>
  <c r="A45"/>
  <c r="A47" s="1"/>
  <c r="A48" s="1"/>
  <c r="A50" s="1"/>
  <c r="A46"/>
  <c r="I20"/>
  <c r="J20" s="1"/>
  <c r="I3"/>
  <c r="J3" s="1"/>
  <c r="K46" l="1"/>
  <c r="J33"/>
  <c r="K33" s="1"/>
  <c r="K47"/>
  <c r="G233" i="205"/>
  <c r="G234" s="1"/>
  <c r="G235" s="1"/>
  <c r="G236" s="1"/>
  <c r="G237" s="1"/>
  <c r="G238" s="1"/>
  <c r="G239" s="1"/>
  <c r="G76"/>
  <c r="G77" s="1"/>
  <c r="G78" s="1"/>
  <c r="G79" s="1"/>
  <c r="G80" s="1"/>
  <c r="G81" s="1"/>
  <c r="G82" s="1"/>
  <c r="G83" s="1"/>
  <c r="G84" s="1"/>
  <c r="G85" s="1"/>
  <c r="G86" s="1"/>
  <c r="G87" s="1"/>
  <c r="G88" s="1"/>
  <c r="G89" s="1"/>
  <c r="G90" s="1"/>
  <c r="G91" s="1"/>
  <c r="G92" s="1"/>
  <c r="G93" s="1"/>
  <c r="G94" s="1"/>
  <c r="G95" s="1"/>
  <c r="G96" s="1"/>
  <c r="G97" s="1"/>
  <c r="G98" s="1"/>
  <c r="G209" l="1"/>
  <c r="G210" s="1"/>
  <c r="G211" s="1"/>
  <c r="G212" s="1"/>
  <c r="G213" s="1"/>
  <c r="G214" s="1"/>
  <c r="G215" s="1"/>
  <c r="G216" s="1"/>
  <c r="G217" s="1"/>
  <c r="G218" s="1"/>
  <c r="G219" s="1"/>
  <c r="G220" s="1"/>
  <c r="G221" s="1"/>
  <c r="G222" s="1"/>
  <c r="G223" s="1"/>
  <c r="G224" s="1"/>
  <c r="G225" s="1"/>
  <c r="G226" s="1"/>
  <c r="G196" l="1"/>
  <c r="G197" s="1"/>
  <c r="G198" s="1"/>
  <c r="G199" s="1"/>
  <c r="G200" s="1"/>
  <c r="G201" s="1"/>
  <c r="G202" s="1"/>
  <c r="G170" l="1"/>
  <c r="G171" s="1"/>
  <c r="G140"/>
  <c r="G172" l="1"/>
  <c r="G173" s="1"/>
  <c r="G174" s="1"/>
  <c r="G175" s="1"/>
  <c r="G176" s="1"/>
  <c r="G177" s="1"/>
  <c r="G178" s="1"/>
  <c r="G179" s="1"/>
  <c r="G180" s="1"/>
  <c r="G181" s="1"/>
  <c r="G182" s="1"/>
  <c r="G183" s="1"/>
  <c r="G184" s="1"/>
  <c r="G185" s="1"/>
  <c r="G186" s="1"/>
  <c r="G187" s="1"/>
  <c r="G188" s="1"/>
  <c r="G189" s="1"/>
  <c r="G141"/>
  <c r="G142" s="1"/>
  <c r="G143" s="1"/>
  <c r="G144" s="1"/>
  <c r="G145" s="1"/>
  <c r="G146" s="1"/>
  <c r="G147" s="1"/>
  <c r="G148" s="1"/>
  <c r="G149" s="1"/>
  <c r="G150" s="1"/>
  <c r="G151" s="1"/>
  <c r="G152" s="1"/>
  <c r="G153" s="1"/>
  <c r="G154" s="1"/>
  <c r="G155" s="1"/>
  <c r="G156" s="1"/>
  <c r="G157" s="1"/>
  <c r="G158" s="1"/>
  <c r="G159" s="1"/>
  <c r="G160" s="1"/>
  <c r="G161" s="1"/>
  <c r="G162" s="1"/>
  <c r="G163" s="1"/>
  <c r="G105" l="1"/>
  <c r="G106" s="1"/>
  <c r="G107" s="1"/>
  <c r="G108" s="1"/>
  <c r="G109" s="1"/>
  <c r="G110" s="1"/>
  <c r="G111" s="1"/>
  <c r="G112" s="1"/>
  <c r="G113" s="1"/>
  <c r="G114" s="1"/>
  <c r="G115" s="1"/>
  <c r="G116" s="1"/>
  <c r="G117" s="1"/>
  <c r="G118" s="1"/>
  <c r="G119" s="1"/>
  <c r="G120" s="1"/>
  <c r="G121" s="1"/>
  <c r="G122" s="1"/>
  <c r="G123" s="1"/>
  <c r="G124" s="1"/>
  <c r="G125" s="1"/>
  <c r="G126" s="1"/>
  <c r="G127" s="1"/>
  <c r="G128" s="1"/>
  <c r="G129" s="1"/>
  <c r="G130" s="1"/>
  <c r="G131" l="1"/>
  <c r="G57"/>
  <c r="G58" s="1"/>
  <c r="G59" s="1"/>
  <c r="G60" s="1"/>
  <c r="G61" s="1"/>
  <c r="G62" s="1"/>
  <c r="G63" s="1"/>
  <c r="G64" s="1"/>
  <c r="G65" s="1"/>
  <c r="G66" s="1"/>
  <c r="G67" s="1"/>
  <c r="G68" s="1"/>
  <c r="G69" s="1"/>
  <c r="G46"/>
  <c r="G47" s="1"/>
  <c r="G48" s="1"/>
  <c r="G49" s="1"/>
  <c r="G50" s="1"/>
  <c r="G35" l="1"/>
  <c r="G36" s="1"/>
  <c r="G37" s="1"/>
  <c r="G38" s="1"/>
  <c r="G39" s="1"/>
  <c r="G25" l="1"/>
  <c r="G26" s="1"/>
  <c r="G27" s="1"/>
  <c r="G28" s="1"/>
  <c r="G15" l="1"/>
  <c r="G16" s="1"/>
  <c r="G17" s="1"/>
  <c r="G18" s="1"/>
  <c r="G7"/>
  <c r="G8" s="1"/>
  <c r="F289" i="153" l="1"/>
  <c r="F105"/>
  <c r="C53" i="16" l="1"/>
  <c r="C52"/>
  <c r="C50"/>
  <c r="C40"/>
  <c r="C39"/>
  <c r="C38"/>
  <c r="A52"/>
  <c r="A53" s="1"/>
  <c r="H22"/>
  <c r="A25"/>
  <c r="G21"/>
  <c r="F21"/>
  <c r="H48" s="1"/>
  <c r="E21"/>
  <c r="I48" s="1"/>
  <c r="D21"/>
  <c r="E48" s="1"/>
  <c r="A21"/>
  <c r="B48" s="1"/>
  <c r="G18"/>
  <c r="F18"/>
  <c r="H45" s="1"/>
  <c r="J45" s="1"/>
  <c r="E18"/>
  <c r="I45" s="1"/>
  <c r="D18"/>
  <c r="E45" s="1"/>
  <c r="A18"/>
  <c r="B45" s="1"/>
  <c r="G17"/>
  <c r="F17"/>
  <c r="H44" s="1"/>
  <c r="E17"/>
  <c r="D17"/>
  <c r="E44" s="1"/>
  <c r="A17"/>
  <c r="B44" s="1"/>
  <c r="G16"/>
  <c r="F16"/>
  <c r="H43" s="1"/>
  <c r="E16"/>
  <c r="I43" s="1"/>
  <c r="D16"/>
  <c r="E43" s="1"/>
  <c r="A16"/>
  <c r="B43" s="1"/>
  <c r="G15"/>
  <c r="F15"/>
  <c r="H42" s="1"/>
  <c r="E15"/>
  <c r="I42" s="1"/>
  <c r="D15"/>
  <c r="E42" s="1"/>
  <c r="A15"/>
  <c r="B42" s="1"/>
  <c r="G14"/>
  <c r="F14"/>
  <c r="H41" s="1"/>
  <c r="J41" s="1"/>
  <c r="E14"/>
  <c r="I41" s="1"/>
  <c r="D14"/>
  <c r="E41" s="1"/>
  <c r="A14"/>
  <c r="B41" s="1"/>
  <c r="G13"/>
  <c r="F13"/>
  <c r="H40" s="1"/>
  <c r="E13"/>
  <c r="I40" s="1"/>
  <c r="D13"/>
  <c r="E40" s="1"/>
  <c r="A13"/>
  <c r="B40" s="1"/>
  <c r="G12"/>
  <c r="F12"/>
  <c r="H39" s="1"/>
  <c r="E12"/>
  <c r="I39" s="1"/>
  <c r="D12"/>
  <c r="E39" s="1"/>
  <c r="A12"/>
  <c r="B39" s="1"/>
  <c r="G11"/>
  <c r="F11"/>
  <c r="H38" s="1"/>
  <c r="E11"/>
  <c r="I38" s="1"/>
  <c r="D11"/>
  <c r="E38" s="1"/>
  <c r="A11"/>
  <c r="B38" s="1"/>
  <c r="G10"/>
  <c r="F10"/>
  <c r="H37" s="1"/>
  <c r="E10"/>
  <c r="I37" s="1"/>
  <c r="D10"/>
  <c r="E37" s="1"/>
  <c r="A10"/>
  <c r="B37" s="1"/>
  <c r="G9"/>
  <c r="F9"/>
  <c r="H36" s="1"/>
  <c r="E9"/>
  <c r="I36" s="1"/>
  <c r="D9"/>
  <c r="E36" s="1"/>
  <c r="A9"/>
  <c r="B36" s="1"/>
  <c r="G8"/>
  <c r="F8"/>
  <c r="H35" s="1"/>
  <c r="E8"/>
  <c r="I35" s="1"/>
  <c r="D8"/>
  <c r="E35" s="1"/>
  <c r="A8"/>
  <c r="B35" s="1"/>
  <c r="G7"/>
  <c r="F7"/>
  <c r="H34" s="1"/>
  <c r="E7"/>
  <c r="I34" s="1"/>
  <c r="J34" s="1"/>
  <c r="D7"/>
  <c r="E34" s="1"/>
  <c r="A7"/>
  <c r="B34" s="1"/>
  <c r="G6"/>
  <c r="F6"/>
  <c r="H50" s="1"/>
  <c r="E6"/>
  <c r="I50" s="1"/>
  <c r="D6"/>
  <c r="E50" s="1"/>
  <c r="A6"/>
  <c r="G5"/>
  <c r="D53" s="1"/>
  <c r="F5"/>
  <c r="H53" s="1"/>
  <c r="E5"/>
  <c r="I53" s="1"/>
  <c r="D5"/>
  <c r="A5"/>
  <c r="G4"/>
  <c r="F4"/>
  <c r="E4"/>
  <c r="I52" s="1"/>
  <c r="D4"/>
  <c r="D22" s="1"/>
  <c r="A4"/>
  <c r="J42" l="1"/>
  <c r="K42" s="1"/>
  <c r="J48"/>
  <c r="K48" s="1"/>
  <c r="H52"/>
  <c r="F22"/>
  <c r="J35"/>
  <c r="J36"/>
  <c r="J43"/>
  <c r="J37"/>
  <c r="I44"/>
  <c r="J44" s="1"/>
  <c r="E22"/>
  <c r="C25" s="1"/>
  <c r="G22"/>
  <c r="B25" s="1"/>
  <c r="J40"/>
  <c r="I10"/>
  <c r="J10" s="1"/>
  <c r="I14"/>
  <c r="J14" s="1"/>
  <c r="I18"/>
  <c r="J18" s="1"/>
  <c r="C54"/>
  <c r="I5"/>
  <c r="J5" s="1"/>
  <c r="J39"/>
  <c r="J38"/>
  <c r="J50"/>
  <c r="I54"/>
  <c r="I7"/>
  <c r="J7" s="1"/>
  <c r="I11"/>
  <c r="J11" s="1"/>
  <c r="I15"/>
  <c r="J15" s="1"/>
  <c r="I21"/>
  <c r="J21" s="1"/>
  <c r="D52"/>
  <c r="J52" s="1"/>
  <c r="G53"/>
  <c r="J53" s="1"/>
  <c r="I4"/>
  <c r="I8"/>
  <c r="J8" s="1"/>
  <c r="I12"/>
  <c r="J12" s="1"/>
  <c r="I16"/>
  <c r="J16" s="1"/>
  <c r="I9"/>
  <c r="J9" s="1"/>
  <c r="I13"/>
  <c r="J13" s="1"/>
  <c r="I17"/>
  <c r="J17" s="1"/>
  <c r="I6"/>
  <c r="J6" s="1"/>
  <c r="K45" l="1"/>
  <c r="K44"/>
  <c r="K43"/>
  <c r="K41"/>
  <c r="K34"/>
  <c r="K53"/>
  <c r="D25"/>
  <c r="G24"/>
  <c r="K37"/>
  <c r="K40"/>
  <c r="K36"/>
  <c r="K52"/>
  <c r="I22"/>
  <c r="J4"/>
  <c r="J54"/>
  <c r="K35"/>
  <c r="K50"/>
  <c r="K38"/>
  <c r="K39"/>
  <c r="I23" l="1"/>
  <c r="E25"/>
  <c r="K54"/>
  <c r="C103" l="1"/>
  <c r="C102"/>
  <c r="C100"/>
  <c r="C98"/>
  <c r="C97"/>
  <c r="C96"/>
  <c r="C95"/>
  <c r="C94"/>
  <c r="C93"/>
  <c r="C92"/>
  <c r="C91"/>
  <c r="C90"/>
  <c r="C89"/>
  <c r="C88"/>
  <c r="C87"/>
  <c r="A87"/>
  <c r="A88" s="1"/>
  <c r="A89" s="1"/>
  <c r="A90" s="1"/>
  <c r="A91" s="1"/>
  <c r="A92" s="1"/>
  <c r="A93" s="1"/>
  <c r="A94" s="1"/>
  <c r="A95" s="1"/>
  <c r="A96" s="1"/>
  <c r="A97" s="1"/>
  <c r="A98" s="1"/>
  <c r="A100" s="1"/>
  <c r="A102" s="1"/>
  <c r="A103" s="1"/>
  <c r="C86"/>
  <c r="O75"/>
  <c r="N75"/>
  <c r="M75"/>
  <c r="L75"/>
  <c r="H75"/>
  <c r="C75"/>
  <c r="A78" s="1"/>
  <c r="G74"/>
  <c r="F74"/>
  <c r="H98" s="1"/>
  <c r="E74"/>
  <c r="I98" s="1"/>
  <c r="D74"/>
  <c r="E98" s="1"/>
  <c r="A74"/>
  <c r="B98" s="1"/>
  <c r="G73"/>
  <c r="F73"/>
  <c r="H97" s="1"/>
  <c r="E73"/>
  <c r="I97" s="1"/>
  <c r="D73"/>
  <c r="A73"/>
  <c r="B97" s="1"/>
  <c r="G72"/>
  <c r="F72"/>
  <c r="H96" s="1"/>
  <c r="E72"/>
  <c r="I96" s="1"/>
  <c r="D72"/>
  <c r="E96" s="1"/>
  <c r="A72"/>
  <c r="B96" s="1"/>
  <c r="G71"/>
  <c r="F71"/>
  <c r="H95" s="1"/>
  <c r="E71"/>
  <c r="I95" s="1"/>
  <c r="D71"/>
  <c r="E95" s="1"/>
  <c r="A71"/>
  <c r="B95" s="1"/>
  <c r="G70"/>
  <c r="F70"/>
  <c r="H94" s="1"/>
  <c r="E70"/>
  <c r="I94" s="1"/>
  <c r="D70"/>
  <c r="E94" s="1"/>
  <c r="A70"/>
  <c r="B94" s="1"/>
  <c r="G69"/>
  <c r="F69"/>
  <c r="H93" s="1"/>
  <c r="E69"/>
  <c r="I93" s="1"/>
  <c r="D69"/>
  <c r="E93" s="1"/>
  <c r="A69"/>
  <c r="B93" s="1"/>
  <c r="G68"/>
  <c r="F68"/>
  <c r="H92" s="1"/>
  <c r="E68"/>
  <c r="I92" s="1"/>
  <c r="D68"/>
  <c r="E92" s="1"/>
  <c r="A68"/>
  <c r="B92" s="1"/>
  <c r="G67"/>
  <c r="F67"/>
  <c r="H91" s="1"/>
  <c r="E67"/>
  <c r="I91" s="1"/>
  <c r="D67"/>
  <c r="E91" s="1"/>
  <c r="A67"/>
  <c r="B91" s="1"/>
  <c r="G66"/>
  <c r="F66"/>
  <c r="H90" s="1"/>
  <c r="E66"/>
  <c r="I90" s="1"/>
  <c r="D66"/>
  <c r="E90" s="1"/>
  <c r="A66"/>
  <c r="B90" s="1"/>
  <c r="G65"/>
  <c r="F65"/>
  <c r="H89" s="1"/>
  <c r="E65"/>
  <c r="I89" s="1"/>
  <c r="D65"/>
  <c r="E89" s="1"/>
  <c r="A65"/>
  <c r="B89" s="1"/>
  <c r="G64"/>
  <c r="F64"/>
  <c r="H88" s="1"/>
  <c r="E64"/>
  <c r="I88" s="1"/>
  <c r="D64"/>
  <c r="E88" s="1"/>
  <c r="A64"/>
  <c r="B88" s="1"/>
  <c r="G63"/>
  <c r="F63"/>
  <c r="E63"/>
  <c r="I87" s="1"/>
  <c r="D63"/>
  <c r="E87" s="1"/>
  <c r="A63"/>
  <c r="B87" s="1"/>
  <c r="G62"/>
  <c r="F62"/>
  <c r="H86" s="1"/>
  <c r="E62"/>
  <c r="I86" s="1"/>
  <c r="D62"/>
  <c r="E86" s="1"/>
  <c r="A62"/>
  <c r="B86" s="1"/>
  <c r="G61"/>
  <c r="F61"/>
  <c r="H100" s="1"/>
  <c r="E61"/>
  <c r="I100" s="1"/>
  <c r="D61"/>
  <c r="E100" s="1"/>
  <c r="A61"/>
  <c r="G60"/>
  <c r="D103" s="1"/>
  <c r="F60"/>
  <c r="H103" s="1"/>
  <c r="E60"/>
  <c r="I103" s="1"/>
  <c r="D60"/>
  <c r="A60"/>
  <c r="G59"/>
  <c r="F59"/>
  <c r="H102" s="1"/>
  <c r="E59"/>
  <c r="I102" s="1"/>
  <c r="D59"/>
  <c r="A59"/>
  <c r="M125"/>
  <c r="I59" l="1"/>
  <c r="I60"/>
  <c r="J60" s="1"/>
  <c r="D75"/>
  <c r="J100"/>
  <c r="I104"/>
  <c r="J89"/>
  <c r="J93"/>
  <c r="G75"/>
  <c r="B78" s="1"/>
  <c r="I63"/>
  <c r="J63" s="1"/>
  <c r="I73"/>
  <c r="J73" s="1"/>
  <c r="C104"/>
  <c r="J88"/>
  <c r="J92"/>
  <c r="J96"/>
  <c r="J95"/>
  <c r="J91"/>
  <c r="J86"/>
  <c r="J90"/>
  <c r="J94"/>
  <c r="J98"/>
  <c r="I69"/>
  <c r="J69" s="1"/>
  <c r="I62"/>
  <c r="J62" s="1"/>
  <c r="I66"/>
  <c r="J66" s="1"/>
  <c r="I70"/>
  <c r="J70" s="1"/>
  <c r="I74"/>
  <c r="J74" s="1"/>
  <c r="E75"/>
  <c r="C78" s="1"/>
  <c r="D102"/>
  <c r="J102" s="1"/>
  <c r="G103"/>
  <c r="J103" s="1"/>
  <c r="I61"/>
  <c r="J61" s="1"/>
  <c r="I67"/>
  <c r="J67" s="1"/>
  <c r="I71"/>
  <c r="J71" s="1"/>
  <c r="H87"/>
  <c r="J87" s="1"/>
  <c r="I65"/>
  <c r="J65" s="1"/>
  <c r="I64"/>
  <c r="J64" s="1"/>
  <c r="I68"/>
  <c r="J68" s="1"/>
  <c r="I72"/>
  <c r="J72" s="1"/>
  <c r="E97"/>
  <c r="J97" s="1"/>
  <c r="K97" s="1"/>
  <c r="F75"/>
  <c r="K103" l="1"/>
  <c r="K87"/>
  <c r="D78"/>
  <c r="G77"/>
  <c r="K96"/>
  <c r="K100"/>
  <c r="K102"/>
  <c r="K90"/>
  <c r="K93"/>
  <c r="K86"/>
  <c r="J104"/>
  <c r="I75"/>
  <c r="J59"/>
  <c r="K94"/>
  <c r="K89"/>
  <c r="K88"/>
  <c r="K95"/>
  <c r="K98"/>
  <c r="K91"/>
  <c r="K92"/>
  <c r="K104" l="1"/>
  <c r="I76"/>
  <c r="E78"/>
  <c r="C153"/>
  <c r="C152"/>
  <c r="C150"/>
  <c r="C148"/>
  <c r="C147"/>
  <c r="C146"/>
  <c r="C145"/>
  <c r="C144"/>
  <c r="C143"/>
  <c r="C142"/>
  <c r="C141"/>
  <c r="C140"/>
  <c r="C139"/>
  <c r="C138"/>
  <c r="C137"/>
  <c r="A137"/>
  <c r="A138" s="1"/>
  <c r="A139" s="1"/>
  <c r="A140" s="1"/>
  <c r="A141" s="1"/>
  <c r="A142" s="1"/>
  <c r="A143" s="1"/>
  <c r="A144" s="1"/>
  <c r="A145" s="1"/>
  <c r="A146" s="1"/>
  <c r="A147" s="1"/>
  <c r="A148" s="1"/>
  <c r="A150" s="1"/>
  <c r="A152" s="1"/>
  <c r="A153" s="1"/>
  <c r="C136"/>
  <c r="O125"/>
  <c r="N125"/>
  <c r="L125"/>
  <c r="H125"/>
  <c r="C125"/>
  <c r="A128" s="1"/>
  <c r="G124"/>
  <c r="F124"/>
  <c r="H148" s="1"/>
  <c r="E124"/>
  <c r="I148" s="1"/>
  <c r="D124"/>
  <c r="E148" s="1"/>
  <c r="A124"/>
  <c r="B148" s="1"/>
  <c r="G123"/>
  <c r="F123"/>
  <c r="H147" s="1"/>
  <c r="E123"/>
  <c r="I147" s="1"/>
  <c r="D123"/>
  <c r="A123"/>
  <c r="B147" s="1"/>
  <c r="G122"/>
  <c r="F122"/>
  <c r="H146" s="1"/>
  <c r="E122"/>
  <c r="I146" s="1"/>
  <c r="D122"/>
  <c r="E146" s="1"/>
  <c r="A122"/>
  <c r="B146" s="1"/>
  <c r="G121"/>
  <c r="F121"/>
  <c r="H145" s="1"/>
  <c r="E121"/>
  <c r="I145" s="1"/>
  <c r="D121"/>
  <c r="E145" s="1"/>
  <c r="A121"/>
  <c r="B145" s="1"/>
  <c r="G120"/>
  <c r="F120"/>
  <c r="H144" s="1"/>
  <c r="E120"/>
  <c r="I144" s="1"/>
  <c r="D120"/>
  <c r="E144" s="1"/>
  <c r="A120"/>
  <c r="B144" s="1"/>
  <c r="G119"/>
  <c r="F119"/>
  <c r="H143" s="1"/>
  <c r="E119"/>
  <c r="I143" s="1"/>
  <c r="D119"/>
  <c r="A119"/>
  <c r="B143" s="1"/>
  <c r="G118"/>
  <c r="F118"/>
  <c r="H142" s="1"/>
  <c r="E118"/>
  <c r="I142" s="1"/>
  <c r="D118"/>
  <c r="E142" s="1"/>
  <c r="A118"/>
  <c r="B142" s="1"/>
  <c r="G117"/>
  <c r="F117"/>
  <c r="H141" s="1"/>
  <c r="E117"/>
  <c r="I141" s="1"/>
  <c r="D117"/>
  <c r="E141" s="1"/>
  <c r="A117"/>
  <c r="B141" s="1"/>
  <c r="G116"/>
  <c r="F116"/>
  <c r="H140" s="1"/>
  <c r="E116"/>
  <c r="I140" s="1"/>
  <c r="D116"/>
  <c r="E140" s="1"/>
  <c r="A116"/>
  <c r="B140" s="1"/>
  <c r="G115"/>
  <c r="F115"/>
  <c r="H139" s="1"/>
  <c r="E115"/>
  <c r="I139" s="1"/>
  <c r="D115"/>
  <c r="A115"/>
  <c r="B139" s="1"/>
  <c r="G114"/>
  <c r="F114"/>
  <c r="H138" s="1"/>
  <c r="E114"/>
  <c r="I138" s="1"/>
  <c r="D114"/>
  <c r="E138" s="1"/>
  <c r="A114"/>
  <c r="B138" s="1"/>
  <c r="G113"/>
  <c r="F113"/>
  <c r="H137" s="1"/>
  <c r="E113"/>
  <c r="I137" s="1"/>
  <c r="D113"/>
  <c r="A113"/>
  <c r="B137" s="1"/>
  <c r="G112"/>
  <c r="F112"/>
  <c r="H136" s="1"/>
  <c r="E112"/>
  <c r="I136" s="1"/>
  <c r="D112"/>
  <c r="E136" s="1"/>
  <c r="A112"/>
  <c r="B136" s="1"/>
  <c r="G111"/>
  <c r="F111"/>
  <c r="H150" s="1"/>
  <c r="E111"/>
  <c r="I150" s="1"/>
  <c r="D111"/>
  <c r="E150" s="1"/>
  <c r="A111"/>
  <c r="G110"/>
  <c r="D153" s="1"/>
  <c r="F110"/>
  <c r="H153" s="1"/>
  <c r="E110"/>
  <c r="I153" s="1"/>
  <c r="D110"/>
  <c r="A110"/>
  <c r="G109"/>
  <c r="F109"/>
  <c r="H152" s="1"/>
  <c r="E109"/>
  <c r="I152" s="1"/>
  <c r="D109"/>
  <c r="A109"/>
  <c r="C203"/>
  <c r="C202"/>
  <c r="C200"/>
  <c r="C198"/>
  <c r="C197"/>
  <c r="C196"/>
  <c r="C195"/>
  <c r="C194"/>
  <c r="C193"/>
  <c r="C192"/>
  <c r="C191"/>
  <c r="C190"/>
  <c r="C189"/>
  <c r="C188"/>
  <c r="C187"/>
  <c r="A187"/>
  <c r="A188" s="1"/>
  <c r="A189" s="1"/>
  <c r="A190" s="1"/>
  <c r="A191" s="1"/>
  <c r="A192" s="1"/>
  <c r="A193" s="1"/>
  <c r="A194" s="1"/>
  <c r="A195" s="1"/>
  <c r="A196" s="1"/>
  <c r="A197" s="1"/>
  <c r="A198" s="1"/>
  <c r="A200" s="1"/>
  <c r="A202" s="1"/>
  <c r="A203" s="1"/>
  <c r="C186"/>
  <c r="O175"/>
  <c r="N175"/>
  <c r="M175"/>
  <c r="L175"/>
  <c r="H175"/>
  <c r="C175"/>
  <c r="A178" s="1"/>
  <c r="G174"/>
  <c r="F174"/>
  <c r="H198" s="1"/>
  <c r="E174"/>
  <c r="I198" s="1"/>
  <c r="D174"/>
  <c r="E198" s="1"/>
  <c r="A174"/>
  <c r="B198" s="1"/>
  <c r="G173"/>
  <c r="F173"/>
  <c r="H197" s="1"/>
  <c r="E173"/>
  <c r="I197" s="1"/>
  <c r="D173"/>
  <c r="A173"/>
  <c r="B197" s="1"/>
  <c r="G172"/>
  <c r="F172"/>
  <c r="H196" s="1"/>
  <c r="E172"/>
  <c r="I196" s="1"/>
  <c r="D172"/>
  <c r="E196" s="1"/>
  <c r="A172"/>
  <c r="B196" s="1"/>
  <c r="G171"/>
  <c r="F171"/>
  <c r="H195" s="1"/>
  <c r="E171"/>
  <c r="I195" s="1"/>
  <c r="D171"/>
  <c r="A171"/>
  <c r="B195" s="1"/>
  <c r="G170"/>
  <c r="F170"/>
  <c r="H194" s="1"/>
  <c r="E170"/>
  <c r="I194" s="1"/>
  <c r="D170"/>
  <c r="E194" s="1"/>
  <c r="A170"/>
  <c r="B194" s="1"/>
  <c r="G169"/>
  <c r="F169"/>
  <c r="H193" s="1"/>
  <c r="E169"/>
  <c r="I193" s="1"/>
  <c r="D169"/>
  <c r="A169"/>
  <c r="B193" s="1"/>
  <c r="G168"/>
  <c r="F168"/>
  <c r="H192" s="1"/>
  <c r="E168"/>
  <c r="I192" s="1"/>
  <c r="D168"/>
  <c r="E192" s="1"/>
  <c r="A168"/>
  <c r="B192" s="1"/>
  <c r="G167"/>
  <c r="F167"/>
  <c r="H191" s="1"/>
  <c r="E167"/>
  <c r="I191" s="1"/>
  <c r="D167"/>
  <c r="A167"/>
  <c r="B191" s="1"/>
  <c r="G166"/>
  <c r="F166"/>
  <c r="H190" s="1"/>
  <c r="E166"/>
  <c r="I190" s="1"/>
  <c r="D166"/>
  <c r="E190" s="1"/>
  <c r="A166"/>
  <c r="B190" s="1"/>
  <c r="G165"/>
  <c r="F165"/>
  <c r="H189" s="1"/>
  <c r="E165"/>
  <c r="I189" s="1"/>
  <c r="D165"/>
  <c r="A165"/>
  <c r="B189" s="1"/>
  <c r="G164"/>
  <c r="F164"/>
  <c r="H188" s="1"/>
  <c r="E164"/>
  <c r="I188" s="1"/>
  <c r="D164"/>
  <c r="E188" s="1"/>
  <c r="A164"/>
  <c r="B188" s="1"/>
  <c r="G163"/>
  <c r="F163"/>
  <c r="H187" s="1"/>
  <c r="E163"/>
  <c r="I187" s="1"/>
  <c r="D163"/>
  <c r="E187" s="1"/>
  <c r="A163"/>
  <c r="B187" s="1"/>
  <c r="G162"/>
  <c r="F162"/>
  <c r="H186" s="1"/>
  <c r="E162"/>
  <c r="I186" s="1"/>
  <c r="D162"/>
  <c r="E186" s="1"/>
  <c r="A162"/>
  <c r="B186" s="1"/>
  <c r="G161"/>
  <c r="F161"/>
  <c r="H200" s="1"/>
  <c r="E161"/>
  <c r="I200" s="1"/>
  <c r="D161"/>
  <c r="E200" s="1"/>
  <c r="A161"/>
  <c r="G160"/>
  <c r="D203" s="1"/>
  <c r="F160"/>
  <c r="H203" s="1"/>
  <c r="E160"/>
  <c r="I203" s="1"/>
  <c r="D160"/>
  <c r="A160"/>
  <c r="G159"/>
  <c r="F159"/>
  <c r="H202" s="1"/>
  <c r="E159"/>
  <c r="I202" s="1"/>
  <c r="D159"/>
  <c r="A159"/>
  <c r="J142" l="1"/>
  <c r="I113"/>
  <c r="J113" s="1"/>
  <c r="I109"/>
  <c r="J146"/>
  <c r="J138"/>
  <c r="G125"/>
  <c r="B128" s="1"/>
  <c r="J190"/>
  <c r="I115"/>
  <c r="J115" s="1"/>
  <c r="J141"/>
  <c r="I119"/>
  <c r="J119" s="1"/>
  <c r="J145"/>
  <c r="I123"/>
  <c r="J123" s="1"/>
  <c r="C154"/>
  <c r="I110"/>
  <c r="J110" s="1"/>
  <c r="J109"/>
  <c r="J150"/>
  <c r="I154"/>
  <c r="J136"/>
  <c r="J140"/>
  <c r="J144"/>
  <c r="J148"/>
  <c r="I117"/>
  <c r="J117" s="1"/>
  <c r="I112"/>
  <c r="J112" s="1"/>
  <c r="I116"/>
  <c r="J116" s="1"/>
  <c r="I120"/>
  <c r="J120" s="1"/>
  <c r="I124"/>
  <c r="J124" s="1"/>
  <c r="E125"/>
  <c r="C128" s="1"/>
  <c r="D152"/>
  <c r="J152" s="1"/>
  <c r="K152" s="1"/>
  <c r="G153"/>
  <c r="J153" s="1"/>
  <c r="I121"/>
  <c r="J121" s="1"/>
  <c r="D125"/>
  <c r="I114"/>
  <c r="J114" s="1"/>
  <c r="I118"/>
  <c r="J118" s="1"/>
  <c r="I122"/>
  <c r="J122" s="1"/>
  <c r="E137"/>
  <c r="J137" s="1"/>
  <c r="E139"/>
  <c r="J139" s="1"/>
  <c r="K139" s="1"/>
  <c r="E143"/>
  <c r="J143" s="1"/>
  <c r="E147"/>
  <c r="J147" s="1"/>
  <c r="I111"/>
  <c r="J111" s="1"/>
  <c r="F125"/>
  <c r="I160"/>
  <c r="J160" s="1"/>
  <c r="J194"/>
  <c r="D175"/>
  <c r="G175"/>
  <c r="B178" s="1"/>
  <c r="J198"/>
  <c r="I167"/>
  <c r="J167" s="1"/>
  <c r="I171"/>
  <c r="J171" s="1"/>
  <c r="I165"/>
  <c r="J165" s="1"/>
  <c r="I169"/>
  <c r="J169" s="1"/>
  <c r="I173"/>
  <c r="J173" s="1"/>
  <c r="C204"/>
  <c r="J200"/>
  <c r="I204"/>
  <c r="J188"/>
  <c r="J192"/>
  <c r="J196"/>
  <c r="J186"/>
  <c r="J187"/>
  <c r="I159"/>
  <c r="I163"/>
  <c r="J163" s="1"/>
  <c r="I162"/>
  <c r="J162" s="1"/>
  <c r="I166"/>
  <c r="J166" s="1"/>
  <c r="I170"/>
  <c r="J170" s="1"/>
  <c r="I174"/>
  <c r="J174" s="1"/>
  <c r="E175"/>
  <c r="C178" s="1"/>
  <c r="D202"/>
  <c r="J202" s="1"/>
  <c r="G203"/>
  <c r="J203" s="1"/>
  <c r="I164"/>
  <c r="J164" s="1"/>
  <c r="I168"/>
  <c r="J168" s="1"/>
  <c r="I172"/>
  <c r="J172" s="1"/>
  <c r="E189"/>
  <c r="J189" s="1"/>
  <c r="E191"/>
  <c r="J191" s="1"/>
  <c r="E193"/>
  <c r="J193" s="1"/>
  <c r="K193" s="1"/>
  <c r="E195"/>
  <c r="J195" s="1"/>
  <c r="E197"/>
  <c r="J197" s="1"/>
  <c r="I161"/>
  <c r="J161" s="1"/>
  <c r="F175"/>
  <c r="L225"/>
  <c r="K195" l="1"/>
  <c r="K203"/>
  <c r="K191"/>
  <c r="D178"/>
  <c r="D128"/>
  <c r="K137"/>
  <c r="K143"/>
  <c r="K147"/>
  <c r="K153"/>
  <c r="G127"/>
  <c r="K140"/>
  <c r="K138"/>
  <c r="I125"/>
  <c r="K144"/>
  <c r="K141"/>
  <c r="K142"/>
  <c r="K148"/>
  <c r="K145"/>
  <c r="K146"/>
  <c r="K150"/>
  <c r="K136"/>
  <c r="J154"/>
  <c r="K189"/>
  <c r="K197"/>
  <c r="G177"/>
  <c r="K187"/>
  <c r="K192"/>
  <c r="K190"/>
  <c r="K196"/>
  <c r="K186"/>
  <c r="J204"/>
  <c r="K198"/>
  <c r="K202"/>
  <c r="K194"/>
  <c r="K188"/>
  <c r="I175"/>
  <c r="J159"/>
  <c r="K200"/>
  <c r="K154" l="1"/>
  <c r="I126"/>
  <c r="E128"/>
  <c r="I176"/>
  <c r="E178"/>
  <c r="K204"/>
  <c r="C253" l="1"/>
  <c r="C252"/>
  <c r="C250"/>
  <c r="C248"/>
  <c r="C247"/>
  <c r="C246"/>
  <c r="C245"/>
  <c r="C244"/>
  <c r="C243"/>
  <c r="C242"/>
  <c r="C241"/>
  <c r="C240"/>
  <c r="C239"/>
  <c r="C238"/>
  <c r="C237"/>
  <c r="A237"/>
  <c r="A238" s="1"/>
  <c r="A239" s="1"/>
  <c r="A240" s="1"/>
  <c r="A241" s="1"/>
  <c r="A242" s="1"/>
  <c r="A243" s="1"/>
  <c r="A244" s="1"/>
  <c r="A245" s="1"/>
  <c r="A246" s="1"/>
  <c r="A247" s="1"/>
  <c r="A248" s="1"/>
  <c r="A250" s="1"/>
  <c r="A252" s="1"/>
  <c r="A253" s="1"/>
  <c r="C236"/>
  <c r="O225"/>
  <c r="N225"/>
  <c r="M225"/>
  <c r="H225"/>
  <c r="C225"/>
  <c r="A228" s="1"/>
  <c r="G224"/>
  <c r="F224"/>
  <c r="H248" s="1"/>
  <c r="E224"/>
  <c r="I248" s="1"/>
  <c r="D224"/>
  <c r="A224"/>
  <c r="B248" s="1"/>
  <c r="G223"/>
  <c r="F223"/>
  <c r="H247" s="1"/>
  <c r="E223"/>
  <c r="I247" s="1"/>
  <c r="D223"/>
  <c r="A223"/>
  <c r="B247" s="1"/>
  <c r="G222"/>
  <c r="F222"/>
  <c r="H246" s="1"/>
  <c r="E222"/>
  <c r="I246" s="1"/>
  <c r="D222"/>
  <c r="E246" s="1"/>
  <c r="A222"/>
  <c r="B246" s="1"/>
  <c r="G221"/>
  <c r="F221"/>
  <c r="H245" s="1"/>
  <c r="E221"/>
  <c r="I245" s="1"/>
  <c r="D221"/>
  <c r="E245" s="1"/>
  <c r="A221"/>
  <c r="B245" s="1"/>
  <c r="G220"/>
  <c r="F220"/>
  <c r="H244" s="1"/>
  <c r="E220"/>
  <c r="I244" s="1"/>
  <c r="D220"/>
  <c r="A220"/>
  <c r="B244" s="1"/>
  <c r="G219"/>
  <c r="F219"/>
  <c r="H243" s="1"/>
  <c r="E219"/>
  <c r="I243" s="1"/>
  <c r="D219"/>
  <c r="A219"/>
  <c r="B243" s="1"/>
  <c r="G218"/>
  <c r="F218"/>
  <c r="H242" s="1"/>
  <c r="E218"/>
  <c r="I242" s="1"/>
  <c r="D218"/>
  <c r="E242" s="1"/>
  <c r="A218"/>
  <c r="B242" s="1"/>
  <c r="G217"/>
  <c r="F217"/>
  <c r="H241" s="1"/>
  <c r="E217"/>
  <c r="I241" s="1"/>
  <c r="D217"/>
  <c r="E241" s="1"/>
  <c r="A217"/>
  <c r="B241" s="1"/>
  <c r="G216"/>
  <c r="F216"/>
  <c r="H240" s="1"/>
  <c r="E216"/>
  <c r="I240" s="1"/>
  <c r="D216"/>
  <c r="E240" s="1"/>
  <c r="A216"/>
  <c r="B240" s="1"/>
  <c r="G215"/>
  <c r="F215"/>
  <c r="H239" s="1"/>
  <c r="E215"/>
  <c r="I239" s="1"/>
  <c r="D215"/>
  <c r="A215"/>
  <c r="B239" s="1"/>
  <c r="G214"/>
  <c r="F214"/>
  <c r="H238" s="1"/>
  <c r="E214"/>
  <c r="I238" s="1"/>
  <c r="D214"/>
  <c r="E238" s="1"/>
  <c r="A214"/>
  <c r="B238" s="1"/>
  <c r="G213"/>
  <c r="F213"/>
  <c r="H237" s="1"/>
  <c r="E213"/>
  <c r="I237" s="1"/>
  <c r="D213"/>
  <c r="A213"/>
  <c r="B237" s="1"/>
  <c r="G212"/>
  <c r="F212"/>
  <c r="H236" s="1"/>
  <c r="E212"/>
  <c r="I236" s="1"/>
  <c r="D212"/>
  <c r="A212"/>
  <c r="B236" s="1"/>
  <c r="G211"/>
  <c r="F211"/>
  <c r="H250" s="1"/>
  <c r="E211"/>
  <c r="I250" s="1"/>
  <c r="D211"/>
  <c r="E250" s="1"/>
  <c r="A211"/>
  <c r="G210"/>
  <c r="D253" s="1"/>
  <c r="F210"/>
  <c r="H253" s="1"/>
  <c r="E210"/>
  <c r="I253" s="1"/>
  <c r="D210"/>
  <c r="G253" s="1"/>
  <c r="A210"/>
  <c r="G209"/>
  <c r="F209"/>
  <c r="H252" s="1"/>
  <c r="E209"/>
  <c r="D209"/>
  <c r="A209"/>
  <c r="A259"/>
  <c r="D259"/>
  <c r="E259"/>
  <c r="F259"/>
  <c r="G259"/>
  <c r="A260"/>
  <c r="D260"/>
  <c r="E260"/>
  <c r="F260"/>
  <c r="G260"/>
  <c r="A261"/>
  <c r="D261"/>
  <c r="E261"/>
  <c r="F261"/>
  <c r="G261"/>
  <c r="A262"/>
  <c r="D262"/>
  <c r="E262"/>
  <c r="F262"/>
  <c r="G262"/>
  <c r="A263"/>
  <c r="D263"/>
  <c r="E263"/>
  <c r="F263"/>
  <c r="G263"/>
  <c r="A264"/>
  <c r="D264"/>
  <c r="E264"/>
  <c r="F264"/>
  <c r="G264"/>
  <c r="A265"/>
  <c r="D265"/>
  <c r="E265"/>
  <c r="F265"/>
  <c r="G265"/>
  <c r="A266"/>
  <c r="D266"/>
  <c r="E266"/>
  <c r="F266"/>
  <c r="G266"/>
  <c r="I260" l="1"/>
  <c r="J260" s="1"/>
  <c r="I263"/>
  <c r="J263" s="1"/>
  <c r="I259"/>
  <c r="J259" s="1"/>
  <c r="I215"/>
  <c r="J215" s="1"/>
  <c r="I264"/>
  <c r="J264" s="1"/>
  <c r="I261"/>
  <c r="J261" s="1"/>
  <c r="I210"/>
  <c r="J210" s="1"/>
  <c r="I265"/>
  <c r="J265" s="1"/>
  <c r="D225"/>
  <c r="I213"/>
  <c r="J213" s="1"/>
  <c r="I220"/>
  <c r="J220" s="1"/>
  <c r="I224"/>
  <c r="J224" s="1"/>
  <c r="C254"/>
  <c r="I266"/>
  <c r="J266" s="1"/>
  <c r="E225"/>
  <c r="C228" s="1"/>
  <c r="I262"/>
  <c r="J262" s="1"/>
  <c r="G225"/>
  <c r="B228" s="1"/>
  <c r="I212"/>
  <c r="J212" s="1"/>
  <c r="I216"/>
  <c r="J216" s="1"/>
  <c r="I219"/>
  <c r="J219" s="1"/>
  <c r="I223"/>
  <c r="J223" s="1"/>
  <c r="D252"/>
  <c r="J241"/>
  <c r="J245"/>
  <c r="J240"/>
  <c r="J253"/>
  <c r="J242"/>
  <c r="J246"/>
  <c r="J238"/>
  <c r="J250"/>
  <c r="I209"/>
  <c r="I217"/>
  <c r="J217" s="1"/>
  <c r="I221"/>
  <c r="J221" s="1"/>
  <c r="I214"/>
  <c r="J214" s="1"/>
  <c r="I218"/>
  <c r="J218" s="1"/>
  <c r="I222"/>
  <c r="J222" s="1"/>
  <c r="E236"/>
  <c r="J236" s="1"/>
  <c r="E237"/>
  <c r="J237" s="1"/>
  <c r="K237" s="1"/>
  <c r="E239"/>
  <c r="J239" s="1"/>
  <c r="E243"/>
  <c r="J243" s="1"/>
  <c r="K243" s="1"/>
  <c r="E244"/>
  <c r="J244" s="1"/>
  <c r="E247"/>
  <c r="J247" s="1"/>
  <c r="E248"/>
  <c r="J248" s="1"/>
  <c r="I252"/>
  <c r="I211"/>
  <c r="J211" s="1"/>
  <c r="F225"/>
  <c r="K253" l="1"/>
  <c r="K240"/>
  <c r="K248"/>
  <c r="J252"/>
  <c r="J254" s="1"/>
  <c r="K244"/>
  <c r="K239"/>
  <c r="D228"/>
  <c r="K247"/>
  <c r="G227"/>
  <c r="K250"/>
  <c r="K236"/>
  <c r="I225"/>
  <c r="J209"/>
  <c r="I254"/>
  <c r="K242"/>
  <c r="K241"/>
  <c r="K246"/>
  <c r="K238"/>
  <c r="K245"/>
  <c r="K252" l="1"/>
  <c r="K254"/>
  <c r="I226"/>
  <c r="E228"/>
  <c r="G13" i="153" l="1"/>
  <c r="G14" s="1"/>
  <c r="G15" s="1"/>
  <c r="G16" s="1"/>
  <c r="G17" s="1"/>
  <c r="C6"/>
  <c r="C5"/>
  <c r="I1796" i="16"/>
  <c r="J1794"/>
  <c r="J1793"/>
  <c r="J1791"/>
  <c r="J1789"/>
  <c r="J1788"/>
  <c r="C1787"/>
  <c r="C1796" s="1"/>
  <c r="J1786"/>
  <c r="J1785"/>
  <c r="J1784"/>
  <c r="J1783"/>
  <c r="J1782"/>
  <c r="J1781"/>
  <c r="J1780"/>
  <c r="J1779"/>
  <c r="J1771"/>
  <c r="J1770"/>
  <c r="J1769"/>
  <c r="J1768"/>
  <c r="J1767"/>
  <c r="J1766"/>
  <c r="J1764"/>
  <c r="J1762"/>
  <c r="J1761"/>
  <c r="J1760"/>
  <c r="B1760"/>
  <c r="J1759"/>
  <c r="B1759"/>
  <c r="J1758"/>
  <c r="B1758"/>
  <c r="J1757"/>
  <c r="B1757"/>
  <c r="J1756"/>
  <c r="B1756"/>
  <c r="J1755"/>
  <c r="B1755"/>
  <c r="J1754"/>
  <c r="B1754"/>
  <c r="J1753"/>
  <c r="B1753"/>
  <c r="J1752"/>
  <c r="J1743"/>
  <c r="J1742"/>
  <c r="J1741"/>
  <c r="C1739"/>
  <c r="J1739" s="1"/>
  <c r="J1735"/>
  <c r="J1729"/>
  <c r="F1725"/>
  <c r="C1725"/>
  <c r="J1725" s="1"/>
  <c r="J1744" s="1"/>
  <c r="K1744" s="1"/>
  <c r="J1716"/>
  <c r="J1715"/>
  <c r="J1713"/>
  <c r="J1711"/>
  <c r="J1710"/>
  <c r="J1709"/>
  <c r="J1708"/>
  <c r="J1707"/>
  <c r="J1706"/>
  <c r="J1705"/>
  <c r="J1704"/>
  <c r="J1703"/>
  <c r="J1702"/>
  <c r="J1701"/>
  <c r="J1700"/>
  <c r="J1699"/>
  <c r="I1691"/>
  <c r="J1690"/>
  <c r="J1689"/>
  <c r="J1687"/>
  <c r="J1685"/>
  <c r="J1684"/>
  <c r="J1683"/>
  <c r="J1682"/>
  <c r="J1681"/>
  <c r="J1680"/>
  <c r="J1679"/>
  <c r="J1678"/>
  <c r="J1677"/>
  <c r="J1676"/>
  <c r="J1675"/>
  <c r="J1674"/>
  <c r="J1673"/>
  <c r="J1672"/>
  <c r="I1663"/>
  <c r="C1663"/>
  <c r="J1662"/>
  <c r="J1661"/>
  <c r="J1659"/>
  <c r="J1657"/>
  <c r="J1656"/>
  <c r="J1655"/>
  <c r="J1654"/>
  <c r="J1653"/>
  <c r="J1652"/>
  <c r="J1651"/>
  <c r="J1650"/>
  <c r="J1649"/>
  <c r="J1648"/>
  <c r="J1647"/>
  <c r="J1646"/>
  <c r="J1645"/>
  <c r="J1644"/>
  <c r="I1636"/>
  <c r="C1634"/>
  <c r="J1634" s="1"/>
  <c r="J1630"/>
  <c r="J1629"/>
  <c r="J1628"/>
  <c r="J1627"/>
  <c r="J1626"/>
  <c r="J1625"/>
  <c r="J1624"/>
  <c r="J1623"/>
  <c r="J1622"/>
  <c r="J1621"/>
  <c r="J1620"/>
  <c r="J1619"/>
  <c r="J1618"/>
  <c r="J1617"/>
  <c r="J1616"/>
  <c r="I1607"/>
  <c r="C1607"/>
  <c r="J1606"/>
  <c r="K1606" s="1"/>
  <c r="J1605"/>
  <c r="K1605" s="1"/>
  <c r="J1603"/>
  <c r="K1603" s="1"/>
  <c r="H1601"/>
  <c r="F1601"/>
  <c r="J1600"/>
  <c r="K1600" s="1"/>
  <c r="J1599"/>
  <c r="K1599" s="1"/>
  <c r="J1598"/>
  <c r="K1598" s="1"/>
  <c r="J1597"/>
  <c r="K1597" s="1"/>
  <c r="J1596"/>
  <c r="K1596" s="1"/>
  <c r="J1595"/>
  <c r="K1595" s="1"/>
  <c r="J1594"/>
  <c r="K1594" s="1"/>
  <c r="J1593"/>
  <c r="K1593" s="1"/>
  <c r="F1592"/>
  <c r="J1592" s="1"/>
  <c r="K1592" s="1"/>
  <c r="H1591"/>
  <c r="J1591" s="1"/>
  <c r="K1591" s="1"/>
  <c r="F1590"/>
  <c r="J1590" s="1"/>
  <c r="K1590" s="1"/>
  <c r="J1589"/>
  <c r="K1589" s="1"/>
  <c r="I1581"/>
  <c r="C1581"/>
  <c r="J1580"/>
  <c r="J1579"/>
  <c r="J1577"/>
  <c r="J1575"/>
  <c r="J1574"/>
  <c r="J1573"/>
  <c r="J1572"/>
  <c r="J1571"/>
  <c r="J1570"/>
  <c r="J1569"/>
  <c r="J1568"/>
  <c r="J1567"/>
  <c r="J1566"/>
  <c r="J1565"/>
  <c r="J1564"/>
  <c r="J1563"/>
  <c r="I1555"/>
  <c r="C1555"/>
  <c r="J1554"/>
  <c r="K1554" s="1"/>
  <c r="J1553"/>
  <c r="K1553" s="1"/>
  <c r="J1551"/>
  <c r="K1551" s="1"/>
  <c r="J1549"/>
  <c r="K1549" s="1"/>
  <c r="J1548"/>
  <c r="K1548" s="1"/>
  <c r="J1547"/>
  <c r="K1547" s="1"/>
  <c r="J1546"/>
  <c r="K1546" s="1"/>
  <c r="J1545"/>
  <c r="K1545" s="1"/>
  <c r="J1544"/>
  <c r="K1544" s="1"/>
  <c r="J1543"/>
  <c r="K1543" s="1"/>
  <c r="J1542"/>
  <c r="K1542" s="1"/>
  <c r="J1541"/>
  <c r="K1541" s="1"/>
  <c r="J1540"/>
  <c r="K1540" s="1"/>
  <c r="J1539"/>
  <c r="K1539" s="1"/>
  <c r="J1538"/>
  <c r="K1538" s="1"/>
  <c r="J1537"/>
  <c r="I1529"/>
  <c r="C1527"/>
  <c r="J1527" s="1"/>
  <c r="K1527" s="1"/>
  <c r="C1523"/>
  <c r="J1523" s="1"/>
  <c r="K1523" s="1"/>
  <c r="C1521"/>
  <c r="J1521" s="1"/>
  <c r="K1521" s="1"/>
  <c r="F1515"/>
  <c r="H1514"/>
  <c r="F1513"/>
  <c r="C1512"/>
  <c r="C1529" s="1"/>
  <c r="I1503"/>
  <c r="C1502"/>
  <c r="J1502" s="1"/>
  <c r="K1502" s="1"/>
  <c r="C1501"/>
  <c r="J1501" s="1"/>
  <c r="K1501" s="1"/>
  <c r="C1499"/>
  <c r="J1499" s="1"/>
  <c r="K1499" s="1"/>
  <c r="C1497"/>
  <c r="C1520" s="1"/>
  <c r="J1520" s="1"/>
  <c r="K1520" s="1"/>
  <c r="C1496"/>
  <c r="C1495"/>
  <c r="C1494"/>
  <c r="C1517" s="1"/>
  <c r="J1517" s="1"/>
  <c r="K1517" s="1"/>
  <c r="C1493"/>
  <c r="C1516" s="1"/>
  <c r="J1516" s="1"/>
  <c r="K1516" s="1"/>
  <c r="C1492"/>
  <c r="C1728" s="1"/>
  <c r="J1728" s="1"/>
  <c r="C1491"/>
  <c r="C1514" s="1"/>
  <c r="C1490"/>
  <c r="C1726" s="1"/>
  <c r="J1726" s="1"/>
  <c r="C1489"/>
  <c r="C1525" s="1"/>
  <c r="J1525" s="1"/>
  <c r="K1525" s="1"/>
  <c r="C1488"/>
  <c r="I1479"/>
  <c r="H1479"/>
  <c r="C1479"/>
  <c r="I1478"/>
  <c r="H1478"/>
  <c r="C1478"/>
  <c r="I1476"/>
  <c r="H1476"/>
  <c r="C1476"/>
  <c r="I1474"/>
  <c r="H1474"/>
  <c r="E1474"/>
  <c r="C1474"/>
  <c r="I1473"/>
  <c r="H1473"/>
  <c r="E1473"/>
  <c r="C1473"/>
  <c r="I1472"/>
  <c r="H1472"/>
  <c r="E1472"/>
  <c r="C1472"/>
  <c r="I1471"/>
  <c r="H1471"/>
  <c r="C1471"/>
  <c r="I1470"/>
  <c r="H1470"/>
  <c r="E1470"/>
  <c r="C1470"/>
  <c r="I1469"/>
  <c r="H1469"/>
  <c r="E1469"/>
  <c r="C1469"/>
  <c r="I1468"/>
  <c r="H1468"/>
  <c r="E1468"/>
  <c r="C1468"/>
  <c r="I1467"/>
  <c r="H1467"/>
  <c r="E1467"/>
  <c r="C1467"/>
  <c r="I1466"/>
  <c r="H1466"/>
  <c r="C1466"/>
  <c r="I1465"/>
  <c r="H1465"/>
  <c r="E1465"/>
  <c r="C1465"/>
  <c r="I1464"/>
  <c r="I1480" s="1"/>
  <c r="H1464"/>
  <c r="E1464"/>
  <c r="C1464"/>
  <c r="C1480" s="1"/>
  <c r="I1455"/>
  <c r="H1455"/>
  <c r="C1455"/>
  <c r="I1454"/>
  <c r="H1454"/>
  <c r="C1454"/>
  <c r="I1452"/>
  <c r="H1452"/>
  <c r="E1452"/>
  <c r="C1452"/>
  <c r="I1450"/>
  <c r="H1450"/>
  <c r="E1450"/>
  <c r="C1450"/>
  <c r="I1449"/>
  <c r="H1449"/>
  <c r="E1449"/>
  <c r="C1449"/>
  <c r="I1448"/>
  <c r="H1448"/>
  <c r="E1448"/>
  <c r="C1448"/>
  <c r="I1447"/>
  <c r="H1447"/>
  <c r="E1447"/>
  <c r="C1447"/>
  <c r="I1446"/>
  <c r="H1446"/>
  <c r="E1446"/>
  <c r="C1446"/>
  <c r="I1445"/>
  <c r="H1445"/>
  <c r="E1445"/>
  <c r="C1445"/>
  <c r="I1444"/>
  <c r="H1444"/>
  <c r="E1444"/>
  <c r="C1444"/>
  <c r="I1443"/>
  <c r="H1443"/>
  <c r="E1443"/>
  <c r="C1443"/>
  <c r="I1442"/>
  <c r="H1442"/>
  <c r="E1442"/>
  <c r="C1442"/>
  <c r="A1442"/>
  <c r="A1443" s="1"/>
  <c r="A1444" s="1"/>
  <c r="A1445" s="1"/>
  <c r="A1446" s="1"/>
  <c r="A1447" s="1"/>
  <c r="A1448" s="1"/>
  <c r="A1449" s="1"/>
  <c r="A1450" s="1"/>
  <c r="A1452" s="1"/>
  <c r="A1454" s="1"/>
  <c r="A1455" s="1"/>
  <c r="I1441"/>
  <c r="I1456" s="1"/>
  <c r="H1441"/>
  <c r="E1441"/>
  <c r="C1441"/>
  <c r="C1456" s="1"/>
  <c r="C1432"/>
  <c r="C1431"/>
  <c r="C1429"/>
  <c r="C1427"/>
  <c r="C1426"/>
  <c r="C1425"/>
  <c r="C1424"/>
  <c r="C1423"/>
  <c r="C1422"/>
  <c r="C1421"/>
  <c r="C1420"/>
  <c r="C1419"/>
  <c r="C1418"/>
  <c r="A1418"/>
  <c r="A1419" s="1"/>
  <c r="A1420" s="1"/>
  <c r="A1421" s="1"/>
  <c r="A1422" s="1"/>
  <c r="A1423" s="1"/>
  <c r="C1417"/>
  <c r="C1416"/>
  <c r="C1407"/>
  <c r="C1406"/>
  <c r="C1404"/>
  <c r="C1402"/>
  <c r="C1401"/>
  <c r="C1400"/>
  <c r="C1399"/>
  <c r="C1398"/>
  <c r="C1397"/>
  <c r="C1396"/>
  <c r="C1395"/>
  <c r="C1394"/>
  <c r="C1393"/>
  <c r="C1392"/>
  <c r="A1392"/>
  <c r="A1393" s="1"/>
  <c r="A1394" s="1"/>
  <c r="A1395" s="1"/>
  <c r="A1396" s="1"/>
  <c r="A1397" s="1"/>
  <c r="A1398" s="1"/>
  <c r="C1391"/>
  <c r="H1380"/>
  <c r="C1380"/>
  <c r="A1383" s="1"/>
  <c r="G1379"/>
  <c r="F1379"/>
  <c r="H1402" s="1"/>
  <c r="E1379"/>
  <c r="I1427" s="1"/>
  <c r="D1379"/>
  <c r="E1427" s="1"/>
  <c r="A1379"/>
  <c r="G1378"/>
  <c r="F1378"/>
  <c r="H1426" s="1"/>
  <c r="E1378"/>
  <c r="I1401" s="1"/>
  <c r="D1378"/>
  <c r="E1401" s="1"/>
  <c r="A1378"/>
  <c r="G1377"/>
  <c r="F1377"/>
  <c r="H1400" s="1"/>
  <c r="E1377"/>
  <c r="I1425" s="1"/>
  <c r="D1377"/>
  <c r="E1425" s="1"/>
  <c r="A1377"/>
  <c r="G1376"/>
  <c r="F1376"/>
  <c r="H1424" s="1"/>
  <c r="E1376"/>
  <c r="I1399" s="1"/>
  <c r="D1376"/>
  <c r="E1399" s="1"/>
  <c r="A1376"/>
  <c r="G1375"/>
  <c r="F1375"/>
  <c r="H1398" s="1"/>
  <c r="E1375"/>
  <c r="I1423" s="1"/>
  <c r="D1375"/>
  <c r="E1423" s="1"/>
  <c r="A1375"/>
  <c r="G1374"/>
  <c r="F1374"/>
  <c r="H1422" s="1"/>
  <c r="E1374"/>
  <c r="I1397" s="1"/>
  <c r="D1374"/>
  <c r="E1397" s="1"/>
  <c r="A1374"/>
  <c r="G1373"/>
  <c r="F1373"/>
  <c r="H1421" s="1"/>
  <c r="E1373"/>
  <c r="I1421" s="1"/>
  <c r="D1373"/>
  <c r="E1421" s="1"/>
  <c r="A1373"/>
  <c r="G1372"/>
  <c r="F1372"/>
  <c r="H1420" s="1"/>
  <c r="E1372"/>
  <c r="I1395" s="1"/>
  <c r="D1372"/>
  <c r="E1420" s="1"/>
  <c r="A1372"/>
  <c r="G1371"/>
  <c r="F1371"/>
  <c r="H1419" s="1"/>
  <c r="E1371"/>
  <c r="I1419" s="1"/>
  <c r="D1371"/>
  <c r="E1419" s="1"/>
  <c r="A1371"/>
  <c r="G1370"/>
  <c r="F1370"/>
  <c r="H1418" s="1"/>
  <c r="E1370"/>
  <c r="I1393" s="1"/>
  <c r="D1370"/>
  <c r="E1418" s="1"/>
  <c r="A1370"/>
  <c r="G1369"/>
  <c r="F1369"/>
  <c r="H1417" s="1"/>
  <c r="E1369"/>
  <c r="D1369"/>
  <c r="A1369"/>
  <c r="G1368"/>
  <c r="D1407" s="1"/>
  <c r="F1368"/>
  <c r="H1429" s="1"/>
  <c r="E1368"/>
  <c r="I1407" s="1"/>
  <c r="D1368"/>
  <c r="E1429" s="1"/>
  <c r="A1368"/>
  <c r="G1367"/>
  <c r="D1432" s="1"/>
  <c r="F1367"/>
  <c r="E1367"/>
  <c r="I1432" s="1"/>
  <c r="D1367"/>
  <c r="A1367"/>
  <c r="G1366"/>
  <c r="D1431" s="1"/>
  <c r="F1366"/>
  <c r="H1431" s="1"/>
  <c r="E1366"/>
  <c r="I1431" s="1"/>
  <c r="D1366"/>
  <c r="E1392" s="1"/>
  <c r="A1366"/>
  <c r="G1365"/>
  <c r="F1365"/>
  <c r="H1416" s="1"/>
  <c r="E1365"/>
  <c r="I1416" s="1"/>
  <c r="D1365"/>
  <c r="E1416" s="1"/>
  <c r="A1365"/>
  <c r="C1359"/>
  <c r="C1358"/>
  <c r="C1356"/>
  <c r="C1354"/>
  <c r="C1353"/>
  <c r="C1352"/>
  <c r="C1351"/>
  <c r="C1350"/>
  <c r="C1349"/>
  <c r="C1348"/>
  <c r="C1347"/>
  <c r="C1346"/>
  <c r="C1345"/>
  <c r="C1344"/>
  <c r="A1344"/>
  <c r="A1345" s="1"/>
  <c r="A1346" s="1"/>
  <c r="A1347" s="1"/>
  <c r="A1348" s="1"/>
  <c r="A1349" s="1"/>
  <c r="A1350" s="1"/>
  <c r="C1343"/>
  <c r="O1332"/>
  <c r="N1332"/>
  <c r="M1332"/>
  <c r="L1332"/>
  <c r="H1332"/>
  <c r="C1332"/>
  <c r="A1335" s="1"/>
  <c r="G1331"/>
  <c r="F1331"/>
  <c r="H1354" s="1"/>
  <c r="E1331"/>
  <c r="I1354" s="1"/>
  <c r="D1331"/>
  <c r="A1331"/>
  <c r="G1330"/>
  <c r="F1330"/>
  <c r="H1353" s="1"/>
  <c r="E1330"/>
  <c r="I1353" s="1"/>
  <c r="D1330"/>
  <c r="E1353" s="1"/>
  <c r="A1330"/>
  <c r="G1329"/>
  <c r="F1329"/>
  <c r="H1352" s="1"/>
  <c r="E1329"/>
  <c r="I1352" s="1"/>
  <c r="D1329"/>
  <c r="A1329"/>
  <c r="G1328"/>
  <c r="F1328"/>
  <c r="H1351" s="1"/>
  <c r="E1328"/>
  <c r="I1351" s="1"/>
  <c r="D1328"/>
  <c r="E1351" s="1"/>
  <c r="A1328"/>
  <c r="G1327"/>
  <c r="F1327"/>
  <c r="H1350" s="1"/>
  <c r="E1327"/>
  <c r="I1350" s="1"/>
  <c r="D1327"/>
  <c r="A1327"/>
  <c r="G1326"/>
  <c r="F1326"/>
  <c r="H1349" s="1"/>
  <c r="E1326"/>
  <c r="I1349" s="1"/>
  <c r="D1326"/>
  <c r="E1349" s="1"/>
  <c r="A1326"/>
  <c r="G1325"/>
  <c r="F1325"/>
  <c r="H1348" s="1"/>
  <c r="E1325"/>
  <c r="I1348" s="1"/>
  <c r="D1325"/>
  <c r="A1325"/>
  <c r="G1324"/>
  <c r="F1324"/>
  <c r="H1347" s="1"/>
  <c r="E1324"/>
  <c r="I1347" s="1"/>
  <c r="D1324"/>
  <c r="E1347" s="1"/>
  <c r="A1324"/>
  <c r="G1323"/>
  <c r="F1323"/>
  <c r="H1346" s="1"/>
  <c r="E1323"/>
  <c r="I1346" s="1"/>
  <c r="D1323"/>
  <c r="A1323"/>
  <c r="G1322"/>
  <c r="F1322"/>
  <c r="H1345" s="1"/>
  <c r="E1322"/>
  <c r="I1345" s="1"/>
  <c r="D1322"/>
  <c r="E1345" s="1"/>
  <c r="A1322"/>
  <c r="G1321"/>
  <c r="F1321"/>
  <c r="H1356" s="1"/>
  <c r="E1321"/>
  <c r="I1356" s="1"/>
  <c r="D1321"/>
  <c r="E1356" s="1"/>
  <c r="A1321"/>
  <c r="G1320"/>
  <c r="D1359" s="1"/>
  <c r="F1320"/>
  <c r="H1359" s="1"/>
  <c r="E1320"/>
  <c r="I1359" s="1"/>
  <c r="D1320"/>
  <c r="A1320"/>
  <c r="G1319"/>
  <c r="D1358" s="1"/>
  <c r="F1319"/>
  <c r="H1358" s="1"/>
  <c r="E1319"/>
  <c r="I1358" s="1"/>
  <c r="D1319"/>
  <c r="A1319"/>
  <c r="G1318"/>
  <c r="F1318"/>
  <c r="H1344" s="1"/>
  <c r="E1318"/>
  <c r="I1344" s="1"/>
  <c r="D1318"/>
  <c r="E1344" s="1"/>
  <c r="A1318"/>
  <c r="G1317"/>
  <c r="F1317"/>
  <c r="E1317"/>
  <c r="D1317"/>
  <c r="A1317"/>
  <c r="C1311"/>
  <c r="C1310"/>
  <c r="C1308"/>
  <c r="C1306"/>
  <c r="C1305"/>
  <c r="C1304"/>
  <c r="C1303"/>
  <c r="C1302"/>
  <c r="C1301"/>
  <c r="C1300"/>
  <c r="C1299"/>
  <c r="C1298"/>
  <c r="C1297"/>
  <c r="A1297"/>
  <c r="A1298" s="1"/>
  <c r="A1299" s="1"/>
  <c r="A1300" s="1"/>
  <c r="A1301" s="1"/>
  <c r="A1302" s="1"/>
  <c r="C1296"/>
  <c r="O1285"/>
  <c r="N1285"/>
  <c r="M1285"/>
  <c r="L1285"/>
  <c r="H1285"/>
  <c r="C1285"/>
  <c r="A1288" s="1"/>
  <c r="G1284"/>
  <c r="F1284"/>
  <c r="H1306" s="1"/>
  <c r="E1284"/>
  <c r="I1306" s="1"/>
  <c r="D1284"/>
  <c r="E1306" s="1"/>
  <c r="A1284"/>
  <c r="G1283"/>
  <c r="F1283"/>
  <c r="H1305" s="1"/>
  <c r="E1283"/>
  <c r="I1305" s="1"/>
  <c r="D1283"/>
  <c r="E1305" s="1"/>
  <c r="A1283"/>
  <c r="G1282"/>
  <c r="F1282"/>
  <c r="H1304" s="1"/>
  <c r="E1282"/>
  <c r="I1304" s="1"/>
  <c r="D1282"/>
  <c r="E1304" s="1"/>
  <c r="A1282"/>
  <c r="G1281"/>
  <c r="F1281"/>
  <c r="H1303" s="1"/>
  <c r="E1281"/>
  <c r="I1303" s="1"/>
  <c r="D1281"/>
  <c r="E1303" s="1"/>
  <c r="A1281"/>
  <c r="G1280"/>
  <c r="F1280"/>
  <c r="H1302" s="1"/>
  <c r="E1280"/>
  <c r="I1302" s="1"/>
  <c r="D1280"/>
  <c r="E1302" s="1"/>
  <c r="A1280"/>
  <c r="G1279"/>
  <c r="F1279"/>
  <c r="H1301" s="1"/>
  <c r="E1279"/>
  <c r="I1301" s="1"/>
  <c r="D1279"/>
  <c r="E1301" s="1"/>
  <c r="A1279"/>
  <c r="G1278"/>
  <c r="F1278"/>
  <c r="H1300" s="1"/>
  <c r="E1278"/>
  <c r="I1300" s="1"/>
  <c r="D1278"/>
  <c r="E1300" s="1"/>
  <c r="A1278"/>
  <c r="G1277"/>
  <c r="F1277"/>
  <c r="H1299" s="1"/>
  <c r="E1277"/>
  <c r="I1299" s="1"/>
  <c r="D1277"/>
  <c r="E1299" s="1"/>
  <c r="A1277"/>
  <c r="G1276"/>
  <c r="F1276"/>
  <c r="H1298" s="1"/>
  <c r="E1276"/>
  <c r="I1298" s="1"/>
  <c r="D1276"/>
  <c r="E1298" s="1"/>
  <c r="A1276"/>
  <c r="G1275"/>
  <c r="F1275"/>
  <c r="H1297" s="1"/>
  <c r="E1275"/>
  <c r="I1297" s="1"/>
  <c r="D1275"/>
  <c r="E1297" s="1"/>
  <c r="A1275"/>
  <c r="G1274"/>
  <c r="F1274"/>
  <c r="H1308" s="1"/>
  <c r="E1274"/>
  <c r="I1308" s="1"/>
  <c r="D1274"/>
  <c r="A1274"/>
  <c r="G1273"/>
  <c r="D1311" s="1"/>
  <c r="F1273"/>
  <c r="H1311" s="1"/>
  <c r="E1273"/>
  <c r="I1311" s="1"/>
  <c r="D1273"/>
  <c r="A1273"/>
  <c r="G1272"/>
  <c r="D1310" s="1"/>
  <c r="F1272"/>
  <c r="H1310" s="1"/>
  <c r="E1272"/>
  <c r="I1310" s="1"/>
  <c r="D1272"/>
  <c r="A1272"/>
  <c r="G1271"/>
  <c r="F1271"/>
  <c r="H1296" s="1"/>
  <c r="E1271"/>
  <c r="I1296" s="1"/>
  <c r="D1271"/>
  <c r="E1296" s="1"/>
  <c r="A1271"/>
  <c r="C1265"/>
  <c r="C1264"/>
  <c r="C1262"/>
  <c r="C1260"/>
  <c r="C1259"/>
  <c r="C1258"/>
  <c r="C1257"/>
  <c r="C1256"/>
  <c r="C1255"/>
  <c r="C1254"/>
  <c r="C1253"/>
  <c r="C1252"/>
  <c r="C1251"/>
  <c r="A1251"/>
  <c r="A1252" s="1"/>
  <c r="A1253" s="1"/>
  <c r="A1254" s="1"/>
  <c r="A1255" s="1"/>
  <c r="A1256" s="1"/>
  <c r="C1250"/>
  <c r="O1239"/>
  <c r="N1239"/>
  <c r="M1239"/>
  <c r="L1239"/>
  <c r="H1239"/>
  <c r="C1239"/>
  <c r="A1242" s="1"/>
  <c r="G1238"/>
  <c r="F1238"/>
  <c r="H1260" s="1"/>
  <c r="E1238"/>
  <c r="I1260" s="1"/>
  <c r="D1238"/>
  <c r="E1260" s="1"/>
  <c r="A1238"/>
  <c r="G1237"/>
  <c r="F1237"/>
  <c r="H1259" s="1"/>
  <c r="E1237"/>
  <c r="I1259" s="1"/>
  <c r="D1237"/>
  <c r="E1259" s="1"/>
  <c r="A1237"/>
  <c r="G1236"/>
  <c r="F1236"/>
  <c r="H1258" s="1"/>
  <c r="E1236"/>
  <c r="I1258" s="1"/>
  <c r="D1236"/>
  <c r="E1258" s="1"/>
  <c r="A1236"/>
  <c r="G1235"/>
  <c r="F1235"/>
  <c r="H1257" s="1"/>
  <c r="E1235"/>
  <c r="I1257" s="1"/>
  <c r="D1235"/>
  <c r="E1257" s="1"/>
  <c r="A1235"/>
  <c r="G1234"/>
  <c r="F1234"/>
  <c r="H1256" s="1"/>
  <c r="E1234"/>
  <c r="I1256" s="1"/>
  <c r="D1234"/>
  <c r="E1256" s="1"/>
  <c r="A1234"/>
  <c r="G1233"/>
  <c r="F1233"/>
  <c r="H1255" s="1"/>
  <c r="E1233"/>
  <c r="I1255" s="1"/>
  <c r="D1233"/>
  <c r="E1255" s="1"/>
  <c r="A1233"/>
  <c r="G1232"/>
  <c r="F1232"/>
  <c r="H1254" s="1"/>
  <c r="E1232"/>
  <c r="I1254" s="1"/>
  <c r="D1232"/>
  <c r="E1254" s="1"/>
  <c r="A1232"/>
  <c r="G1231"/>
  <c r="F1231"/>
  <c r="H1253" s="1"/>
  <c r="E1231"/>
  <c r="I1253" s="1"/>
  <c r="D1231"/>
  <c r="E1253" s="1"/>
  <c r="A1231"/>
  <c r="G1230"/>
  <c r="F1230"/>
  <c r="H1252" s="1"/>
  <c r="E1230"/>
  <c r="I1252" s="1"/>
  <c r="D1230"/>
  <c r="E1252" s="1"/>
  <c r="A1230"/>
  <c r="G1229"/>
  <c r="F1229"/>
  <c r="H1251" s="1"/>
  <c r="E1229"/>
  <c r="I1251" s="1"/>
  <c r="D1229"/>
  <c r="E1251" s="1"/>
  <c r="A1229"/>
  <c r="G1228"/>
  <c r="F1228"/>
  <c r="H1262" s="1"/>
  <c r="E1228"/>
  <c r="I1262" s="1"/>
  <c r="D1228"/>
  <c r="A1228"/>
  <c r="G1227"/>
  <c r="D1265" s="1"/>
  <c r="F1227"/>
  <c r="H1265" s="1"/>
  <c r="E1227"/>
  <c r="I1265" s="1"/>
  <c r="D1227"/>
  <c r="A1227"/>
  <c r="G1226"/>
  <c r="D1264" s="1"/>
  <c r="F1226"/>
  <c r="H1264" s="1"/>
  <c r="E1226"/>
  <c r="I1264" s="1"/>
  <c r="D1226"/>
  <c r="A1226"/>
  <c r="G1225"/>
  <c r="F1225"/>
  <c r="H1250" s="1"/>
  <c r="E1225"/>
  <c r="I1250" s="1"/>
  <c r="D1225"/>
  <c r="E1250" s="1"/>
  <c r="A1225"/>
  <c r="C1218"/>
  <c r="C1217"/>
  <c r="C1215"/>
  <c r="C1213"/>
  <c r="C1212"/>
  <c r="C1211"/>
  <c r="C1210"/>
  <c r="C1209"/>
  <c r="C1208"/>
  <c r="C1207"/>
  <c r="C1206"/>
  <c r="C1205"/>
  <c r="C1204"/>
  <c r="C1203"/>
  <c r="A1203"/>
  <c r="A1204" s="1"/>
  <c r="A1205" s="1"/>
  <c r="A1206" s="1"/>
  <c r="A1207" s="1"/>
  <c r="A1208" s="1"/>
  <c r="C1202"/>
  <c r="O1191"/>
  <c r="N1191"/>
  <c r="M1191"/>
  <c r="L1191"/>
  <c r="H1191"/>
  <c r="C1191"/>
  <c r="A1194" s="1"/>
  <c r="G1190"/>
  <c r="F1190"/>
  <c r="H1213" s="1"/>
  <c r="E1190"/>
  <c r="I1213" s="1"/>
  <c r="D1190"/>
  <c r="E1213" s="1"/>
  <c r="A1190"/>
  <c r="G1189"/>
  <c r="F1189"/>
  <c r="H1212" s="1"/>
  <c r="E1189"/>
  <c r="I1212" s="1"/>
  <c r="D1189"/>
  <c r="A1189"/>
  <c r="G1188"/>
  <c r="F1188"/>
  <c r="H1211" s="1"/>
  <c r="E1188"/>
  <c r="I1211" s="1"/>
  <c r="D1188"/>
  <c r="E1211" s="1"/>
  <c r="A1188"/>
  <c r="G1187"/>
  <c r="F1187"/>
  <c r="H1210" s="1"/>
  <c r="E1187"/>
  <c r="I1210" s="1"/>
  <c r="D1187"/>
  <c r="A1187"/>
  <c r="G1186"/>
  <c r="F1186"/>
  <c r="H1209" s="1"/>
  <c r="E1186"/>
  <c r="I1209" s="1"/>
  <c r="D1186"/>
  <c r="E1209" s="1"/>
  <c r="A1186"/>
  <c r="G1185"/>
  <c r="F1185"/>
  <c r="H1208" s="1"/>
  <c r="E1185"/>
  <c r="I1208" s="1"/>
  <c r="D1185"/>
  <c r="A1185"/>
  <c r="G1184"/>
  <c r="F1184"/>
  <c r="H1207" s="1"/>
  <c r="E1184"/>
  <c r="I1207" s="1"/>
  <c r="D1184"/>
  <c r="E1207" s="1"/>
  <c r="A1184"/>
  <c r="G1183"/>
  <c r="F1183"/>
  <c r="H1206" s="1"/>
  <c r="E1183"/>
  <c r="I1206" s="1"/>
  <c r="D1183"/>
  <c r="A1183"/>
  <c r="G1182"/>
  <c r="F1182"/>
  <c r="H1205" s="1"/>
  <c r="E1182"/>
  <c r="I1205" s="1"/>
  <c r="D1182"/>
  <c r="E1205" s="1"/>
  <c r="A1182"/>
  <c r="G1181"/>
  <c r="F1181"/>
  <c r="H1204" s="1"/>
  <c r="E1181"/>
  <c r="I1204" s="1"/>
  <c r="D1181"/>
  <c r="A1181"/>
  <c r="G1180"/>
  <c r="F1180"/>
  <c r="H1203" s="1"/>
  <c r="E1180"/>
  <c r="I1203" s="1"/>
  <c r="D1180"/>
  <c r="E1203" s="1"/>
  <c r="A1180"/>
  <c r="G1179"/>
  <c r="F1179"/>
  <c r="H1202" s="1"/>
  <c r="E1179"/>
  <c r="I1202" s="1"/>
  <c r="D1179"/>
  <c r="A1179"/>
  <c r="G1178"/>
  <c r="F1178"/>
  <c r="H1215" s="1"/>
  <c r="E1178"/>
  <c r="I1215" s="1"/>
  <c r="D1178"/>
  <c r="E1215" s="1"/>
  <c r="A1178"/>
  <c r="G1177"/>
  <c r="D1218" s="1"/>
  <c r="F1177"/>
  <c r="H1218" s="1"/>
  <c r="E1177"/>
  <c r="I1218" s="1"/>
  <c r="D1177"/>
  <c r="A1177"/>
  <c r="G1176"/>
  <c r="D1217" s="1"/>
  <c r="F1176"/>
  <c r="E1176"/>
  <c r="I1217" s="1"/>
  <c r="D1176"/>
  <c r="A1176"/>
  <c r="C1170"/>
  <c r="C1169"/>
  <c r="C1167"/>
  <c r="C1165"/>
  <c r="C1164"/>
  <c r="C1163"/>
  <c r="C1162"/>
  <c r="C1161"/>
  <c r="C1160"/>
  <c r="C1159"/>
  <c r="C1158"/>
  <c r="C1157"/>
  <c r="C1156"/>
  <c r="C1155"/>
  <c r="A1155"/>
  <c r="A1156" s="1"/>
  <c r="A1157" s="1"/>
  <c r="A1158" s="1"/>
  <c r="A1159" s="1"/>
  <c r="A1160" s="1"/>
  <c r="C1154"/>
  <c r="O1143"/>
  <c r="N1143"/>
  <c r="M1143"/>
  <c r="L1143"/>
  <c r="H1143"/>
  <c r="C1143"/>
  <c r="A1146" s="1"/>
  <c r="G1142"/>
  <c r="F1142"/>
  <c r="H1165" s="1"/>
  <c r="E1142"/>
  <c r="I1165" s="1"/>
  <c r="D1142"/>
  <c r="E1165" s="1"/>
  <c r="A1142"/>
  <c r="G1141"/>
  <c r="F1141"/>
  <c r="H1164" s="1"/>
  <c r="E1141"/>
  <c r="I1164" s="1"/>
  <c r="D1141"/>
  <c r="A1141"/>
  <c r="G1140"/>
  <c r="F1140"/>
  <c r="H1163" s="1"/>
  <c r="E1140"/>
  <c r="I1163" s="1"/>
  <c r="D1140"/>
  <c r="E1163" s="1"/>
  <c r="A1140"/>
  <c r="G1139"/>
  <c r="F1139"/>
  <c r="H1162" s="1"/>
  <c r="E1139"/>
  <c r="I1162" s="1"/>
  <c r="D1139"/>
  <c r="A1139"/>
  <c r="G1138"/>
  <c r="F1138"/>
  <c r="H1161" s="1"/>
  <c r="E1138"/>
  <c r="I1161" s="1"/>
  <c r="D1138"/>
  <c r="E1161" s="1"/>
  <c r="A1138"/>
  <c r="G1137"/>
  <c r="F1137"/>
  <c r="H1160" s="1"/>
  <c r="E1137"/>
  <c r="I1160" s="1"/>
  <c r="D1137"/>
  <c r="A1137"/>
  <c r="G1136"/>
  <c r="F1136"/>
  <c r="H1159" s="1"/>
  <c r="E1136"/>
  <c r="I1159" s="1"/>
  <c r="D1136"/>
  <c r="E1159" s="1"/>
  <c r="A1136"/>
  <c r="G1135"/>
  <c r="F1135"/>
  <c r="H1158" s="1"/>
  <c r="E1135"/>
  <c r="I1158" s="1"/>
  <c r="D1135"/>
  <c r="A1135"/>
  <c r="G1134"/>
  <c r="F1134"/>
  <c r="H1157" s="1"/>
  <c r="E1134"/>
  <c r="I1157" s="1"/>
  <c r="D1134"/>
  <c r="E1157" s="1"/>
  <c r="A1134"/>
  <c r="G1133"/>
  <c r="F1133"/>
  <c r="H1156" s="1"/>
  <c r="E1133"/>
  <c r="I1156" s="1"/>
  <c r="D1133"/>
  <c r="A1133"/>
  <c r="G1132"/>
  <c r="F1132"/>
  <c r="H1155" s="1"/>
  <c r="E1132"/>
  <c r="I1155" s="1"/>
  <c r="D1132"/>
  <c r="E1155" s="1"/>
  <c r="A1132"/>
  <c r="G1131"/>
  <c r="F1131"/>
  <c r="H1154" s="1"/>
  <c r="E1131"/>
  <c r="I1154" s="1"/>
  <c r="D1131"/>
  <c r="A1131"/>
  <c r="G1130"/>
  <c r="F1130"/>
  <c r="H1167" s="1"/>
  <c r="E1130"/>
  <c r="I1167" s="1"/>
  <c r="D1130"/>
  <c r="E1167" s="1"/>
  <c r="A1130"/>
  <c r="G1129"/>
  <c r="D1170" s="1"/>
  <c r="F1129"/>
  <c r="H1170" s="1"/>
  <c r="E1129"/>
  <c r="I1170" s="1"/>
  <c r="D1129"/>
  <c r="A1129"/>
  <c r="G1128"/>
  <c r="D1169" s="1"/>
  <c r="F1128"/>
  <c r="E1128"/>
  <c r="I1169" s="1"/>
  <c r="D1128"/>
  <c r="A1128"/>
  <c r="C1123"/>
  <c r="C1122"/>
  <c r="C1120"/>
  <c r="C1118"/>
  <c r="C1117"/>
  <c r="C1116"/>
  <c r="C1115"/>
  <c r="C1114"/>
  <c r="C1113"/>
  <c r="C1112"/>
  <c r="C1111"/>
  <c r="C1110"/>
  <c r="C1109"/>
  <c r="C1108"/>
  <c r="C1107"/>
  <c r="A1107"/>
  <c r="A1108" s="1"/>
  <c r="A1109" s="1"/>
  <c r="A1110" s="1"/>
  <c r="A1111" s="1"/>
  <c r="A1112" s="1"/>
  <c r="C1106"/>
  <c r="O1095"/>
  <c r="N1095"/>
  <c r="M1095"/>
  <c r="L1095"/>
  <c r="H1095"/>
  <c r="C1095"/>
  <c r="A1098" s="1"/>
  <c r="G1094"/>
  <c r="F1094"/>
  <c r="H1118" s="1"/>
  <c r="E1094"/>
  <c r="I1118" s="1"/>
  <c r="D1094"/>
  <c r="E1118" s="1"/>
  <c r="A1094"/>
  <c r="G1093"/>
  <c r="F1093"/>
  <c r="H1117" s="1"/>
  <c r="E1093"/>
  <c r="I1117" s="1"/>
  <c r="D1093"/>
  <c r="E1117" s="1"/>
  <c r="A1093"/>
  <c r="G1092"/>
  <c r="F1092"/>
  <c r="H1116" s="1"/>
  <c r="E1092"/>
  <c r="I1116" s="1"/>
  <c r="D1092"/>
  <c r="E1116" s="1"/>
  <c r="A1092"/>
  <c r="G1091"/>
  <c r="F1091"/>
  <c r="H1115" s="1"/>
  <c r="E1091"/>
  <c r="I1115" s="1"/>
  <c r="D1091"/>
  <c r="E1115" s="1"/>
  <c r="A1091"/>
  <c r="G1090"/>
  <c r="F1090"/>
  <c r="H1114" s="1"/>
  <c r="E1090"/>
  <c r="I1114" s="1"/>
  <c r="D1090"/>
  <c r="E1114" s="1"/>
  <c r="A1090"/>
  <c r="G1089"/>
  <c r="F1089"/>
  <c r="H1113" s="1"/>
  <c r="E1089"/>
  <c r="I1113" s="1"/>
  <c r="D1089"/>
  <c r="E1113" s="1"/>
  <c r="A1089"/>
  <c r="G1088"/>
  <c r="F1088"/>
  <c r="H1112" s="1"/>
  <c r="E1088"/>
  <c r="I1112" s="1"/>
  <c r="D1088"/>
  <c r="E1112" s="1"/>
  <c r="A1088"/>
  <c r="G1087"/>
  <c r="F1087"/>
  <c r="H1111" s="1"/>
  <c r="E1087"/>
  <c r="I1111" s="1"/>
  <c r="D1087"/>
  <c r="E1111" s="1"/>
  <c r="A1087"/>
  <c r="G1086"/>
  <c r="F1086"/>
  <c r="H1110" s="1"/>
  <c r="E1086"/>
  <c r="I1110" s="1"/>
  <c r="D1086"/>
  <c r="E1110" s="1"/>
  <c r="A1086"/>
  <c r="G1085"/>
  <c r="F1085"/>
  <c r="H1109" s="1"/>
  <c r="E1085"/>
  <c r="I1109" s="1"/>
  <c r="D1085"/>
  <c r="E1109" s="1"/>
  <c r="A1085"/>
  <c r="G1084"/>
  <c r="F1084"/>
  <c r="H1108" s="1"/>
  <c r="E1084"/>
  <c r="I1108" s="1"/>
  <c r="D1084"/>
  <c r="E1108" s="1"/>
  <c r="A1084"/>
  <c r="G1083"/>
  <c r="F1083"/>
  <c r="H1107" s="1"/>
  <c r="E1083"/>
  <c r="I1107" s="1"/>
  <c r="D1083"/>
  <c r="E1107" s="1"/>
  <c r="A1083"/>
  <c r="G1082"/>
  <c r="F1082"/>
  <c r="H1106" s="1"/>
  <c r="E1082"/>
  <c r="I1106" s="1"/>
  <c r="D1082"/>
  <c r="E1106" s="1"/>
  <c r="A1082"/>
  <c r="G1081"/>
  <c r="F1081"/>
  <c r="H1120" s="1"/>
  <c r="E1081"/>
  <c r="I1120" s="1"/>
  <c r="D1081"/>
  <c r="E1120" s="1"/>
  <c r="A1081"/>
  <c r="G1080"/>
  <c r="D1123" s="1"/>
  <c r="F1080"/>
  <c r="H1123" s="1"/>
  <c r="E1080"/>
  <c r="I1123" s="1"/>
  <c r="D1080"/>
  <c r="A1080"/>
  <c r="G1079"/>
  <c r="F1079"/>
  <c r="E1079"/>
  <c r="D1079"/>
  <c r="A1079"/>
  <c r="C1074"/>
  <c r="C1073"/>
  <c r="C1071"/>
  <c r="C1069"/>
  <c r="C1068"/>
  <c r="C1067"/>
  <c r="C1066"/>
  <c r="C1065"/>
  <c r="C1064"/>
  <c r="C1063"/>
  <c r="C1062"/>
  <c r="C1061"/>
  <c r="C1060"/>
  <c r="A1060"/>
  <c r="A1061" s="1"/>
  <c r="A1062" s="1"/>
  <c r="A1063" s="1"/>
  <c r="A1064" s="1"/>
  <c r="C1059"/>
  <c r="O1048"/>
  <c r="N1048"/>
  <c r="M1048"/>
  <c r="L1048"/>
  <c r="H1048"/>
  <c r="C1048"/>
  <c r="A1051" s="1"/>
  <c r="G1047"/>
  <c r="F1047"/>
  <c r="H1069" s="1"/>
  <c r="E1047"/>
  <c r="I1069" s="1"/>
  <c r="D1047"/>
  <c r="E1069" s="1"/>
  <c r="A1047"/>
  <c r="G1046"/>
  <c r="F1046"/>
  <c r="H1068" s="1"/>
  <c r="E1046"/>
  <c r="I1068" s="1"/>
  <c r="D1046"/>
  <c r="E1068" s="1"/>
  <c r="A1046"/>
  <c r="G1045"/>
  <c r="F1045"/>
  <c r="H1067" s="1"/>
  <c r="E1045"/>
  <c r="I1067" s="1"/>
  <c r="D1045"/>
  <c r="E1067" s="1"/>
  <c r="A1045"/>
  <c r="G1044"/>
  <c r="F1044"/>
  <c r="H1066" s="1"/>
  <c r="E1044"/>
  <c r="I1066" s="1"/>
  <c r="D1044"/>
  <c r="E1066" s="1"/>
  <c r="A1044"/>
  <c r="G1043"/>
  <c r="F1043"/>
  <c r="H1065" s="1"/>
  <c r="E1043"/>
  <c r="I1065" s="1"/>
  <c r="D1043"/>
  <c r="E1065" s="1"/>
  <c r="A1043"/>
  <c r="G1042"/>
  <c r="F1042"/>
  <c r="H1064" s="1"/>
  <c r="E1042"/>
  <c r="I1064" s="1"/>
  <c r="D1042"/>
  <c r="E1064" s="1"/>
  <c r="A1042"/>
  <c r="G1041"/>
  <c r="F1041"/>
  <c r="H1063" s="1"/>
  <c r="E1041"/>
  <c r="I1063" s="1"/>
  <c r="D1041"/>
  <c r="E1063" s="1"/>
  <c r="A1041"/>
  <c r="G1040"/>
  <c r="F1040"/>
  <c r="H1062" s="1"/>
  <c r="E1040"/>
  <c r="I1062" s="1"/>
  <c r="D1040"/>
  <c r="E1062" s="1"/>
  <c r="A1040"/>
  <c r="G1039"/>
  <c r="F1039"/>
  <c r="H1061" s="1"/>
  <c r="E1039"/>
  <c r="I1061" s="1"/>
  <c r="D1039"/>
  <c r="E1061" s="1"/>
  <c r="A1039"/>
  <c r="G1038"/>
  <c r="F1038"/>
  <c r="H1060" s="1"/>
  <c r="E1038"/>
  <c r="I1060" s="1"/>
  <c r="D1038"/>
  <c r="E1060" s="1"/>
  <c r="A1038"/>
  <c r="G1037"/>
  <c r="F1037"/>
  <c r="H1059" s="1"/>
  <c r="E1037"/>
  <c r="I1059" s="1"/>
  <c r="D1037"/>
  <c r="E1059" s="1"/>
  <c r="A1037"/>
  <c r="G1036"/>
  <c r="F1036"/>
  <c r="H1071" s="1"/>
  <c r="E1036"/>
  <c r="I1071" s="1"/>
  <c r="D1036"/>
  <c r="E1071" s="1"/>
  <c r="A1036"/>
  <c r="G1035"/>
  <c r="D1074" s="1"/>
  <c r="F1035"/>
  <c r="H1074" s="1"/>
  <c r="E1035"/>
  <c r="I1074" s="1"/>
  <c r="D1035"/>
  <c r="A1035"/>
  <c r="G1034"/>
  <c r="D1073" s="1"/>
  <c r="F1034"/>
  <c r="H1073" s="1"/>
  <c r="E1034"/>
  <c r="I1073" s="1"/>
  <c r="D1034"/>
  <c r="A1034"/>
  <c r="C1028"/>
  <c r="C1027"/>
  <c r="C1025"/>
  <c r="C1023"/>
  <c r="C1022"/>
  <c r="C1021"/>
  <c r="C1020"/>
  <c r="C1019"/>
  <c r="C1018"/>
  <c r="C1017"/>
  <c r="C1016"/>
  <c r="C1015"/>
  <c r="C1014"/>
  <c r="A1014"/>
  <c r="A1015" s="1"/>
  <c r="A1016" s="1"/>
  <c r="A1017" s="1"/>
  <c r="A1018" s="1"/>
  <c r="C1013"/>
  <c r="O1002"/>
  <c r="N1002"/>
  <c r="M1002"/>
  <c r="L1002"/>
  <c r="H1002"/>
  <c r="C1002"/>
  <c r="A1005" s="1"/>
  <c r="G1001"/>
  <c r="F1001"/>
  <c r="H1023" s="1"/>
  <c r="E1001"/>
  <c r="I1023" s="1"/>
  <c r="D1001"/>
  <c r="E1023" s="1"/>
  <c r="A1001"/>
  <c r="G1000"/>
  <c r="F1000"/>
  <c r="H1022" s="1"/>
  <c r="E1000"/>
  <c r="I1022" s="1"/>
  <c r="D1000"/>
  <c r="E1022" s="1"/>
  <c r="A1000"/>
  <c r="G999"/>
  <c r="F999"/>
  <c r="H1021" s="1"/>
  <c r="E999"/>
  <c r="I1021" s="1"/>
  <c r="D999"/>
  <c r="E1021" s="1"/>
  <c r="A999"/>
  <c r="G998"/>
  <c r="F998"/>
  <c r="H1020" s="1"/>
  <c r="E998"/>
  <c r="I1020" s="1"/>
  <c r="D998"/>
  <c r="E1020" s="1"/>
  <c r="A998"/>
  <c r="G997"/>
  <c r="F997"/>
  <c r="H1019" s="1"/>
  <c r="E997"/>
  <c r="I1019" s="1"/>
  <c r="D997"/>
  <c r="E1019" s="1"/>
  <c r="A997"/>
  <c r="G996"/>
  <c r="F996"/>
  <c r="H1018" s="1"/>
  <c r="E996"/>
  <c r="I1018" s="1"/>
  <c r="D996"/>
  <c r="E1018" s="1"/>
  <c r="A996"/>
  <c r="G995"/>
  <c r="F995"/>
  <c r="H1017" s="1"/>
  <c r="E995"/>
  <c r="I1017" s="1"/>
  <c r="D995"/>
  <c r="E1017" s="1"/>
  <c r="A995"/>
  <c r="G994"/>
  <c r="F994"/>
  <c r="H1016" s="1"/>
  <c r="E994"/>
  <c r="I1016" s="1"/>
  <c r="D994"/>
  <c r="E1016" s="1"/>
  <c r="A994"/>
  <c r="G993"/>
  <c r="F993"/>
  <c r="H1015" s="1"/>
  <c r="E993"/>
  <c r="I1015" s="1"/>
  <c r="D993"/>
  <c r="E1015" s="1"/>
  <c r="A993"/>
  <c r="G992"/>
  <c r="F992"/>
  <c r="H1014" s="1"/>
  <c r="E992"/>
  <c r="I1014" s="1"/>
  <c r="D992"/>
  <c r="E1014" s="1"/>
  <c r="A992"/>
  <c r="G991"/>
  <c r="F991"/>
  <c r="H1013" s="1"/>
  <c r="E991"/>
  <c r="I1013" s="1"/>
  <c r="D991"/>
  <c r="E1013" s="1"/>
  <c r="A991"/>
  <c r="G990"/>
  <c r="F990"/>
  <c r="H1025" s="1"/>
  <c r="E990"/>
  <c r="I1025" s="1"/>
  <c r="D990"/>
  <c r="E1025" s="1"/>
  <c r="A990"/>
  <c r="G989"/>
  <c r="D1028" s="1"/>
  <c r="F989"/>
  <c r="H1028" s="1"/>
  <c r="E989"/>
  <c r="I1028" s="1"/>
  <c r="D989"/>
  <c r="A989"/>
  <c r="G988"/>
  <c r="D1027" s="1"/>
  <c r="F988"/>
  <c r="H1027" s="1"/>
  <c r="E988"/>
  <c r="I1027" s="1"/>
  <c r="D988"/>
  <c r="A988"/>
  <c r="C983"/>
  <c r="C982"/>
  <c r="C980"/>
  <c r="C978"/>
  <c r="C977"/>
  <c r="C976"/>
  <c r="C975"/>
  <c r="C974"/>
  <c r="C973"/>
  <c r="C972"/>
  <c r="C971"/>
  <c r="C970"/>
  <c r="A970"/>
  <c r="A971" s="1"/>
  <c r="A972" s="1"/>
  <c r="A973" s="1"/>
  <c r="A974" s="1"/>
  <c r="C969"/>
  <c r="O958"/>
  <c r="N958"/>
  <c r="M958"/>
  <c r="L958"/>
  <c r="H958"/>
  <c r="C958"/>
  <c r="A961" s="1"/>
  <c r="G957"/>
  <c r="F957"/>
  <c r="H978" s="1"/>
  <c r="E957"/>
  <c r="I978" s="1"/>
  <c r="D957"/>
  <c r="E978" s="1"/>
  <c r="A957"/>
  <c r="G956"/>
  <c r="F956"/>
  <c r="H977" s="1"/>
  <c r="E956"/>
  <c r="I977" s="1"/>
  <c r="D956"/>
  <c r="A956"/>
  <c r="G955"/>
  <c r="F955"/>
  <c r="H976" s="1"/>
  <c r="E955"/>
  <c r="I976" s="1"/>
  <c r="D955"/>
  <c r="E976" s="1"/>
  <c r="A955"/>
  <c r="G954"/>
  <c r="F954"/>
  <c r="H975" s="1"/>
  <c r="E954"/>
  <c r="I975" s="1"/>
  <c r="D954"/>
  <c r="A954"/>
  <c r="G953"/>
  <c r="F953"/>
  <c r="H974" s="1"/>
  <c r="E953"/>
  <c r="I974" s="1"/>
  <c r="D953"/>
  <c r="E974" s="1"/>
  <c r="A953"/>
  <c r="G952"/>
  <c r="F952"/>
  <c r="H973" s="1"/>
  <c r="E952"/>
  <c r="I973" s="1"/>
  <c r="D952"/>
  <c r="A952"/>
  <c r="G951"/>
  <c r="F951"/>
  <c r="H972" s="1"/>
  <c r="E951"/>
  <c r="I972" s="1"/>
  <c r="D951"/>
  <c r="E972" s="1"/>
  <c r="A951"/>
  <c r="G950"/>
  <c r="F950"/>
  <c r="H971" s="1"/>
  <c r="E950"/>
  <c r="I971" s="1"/>
  <c r="D950"/>
  <c r="A950"/>
  <c r="G949"/>
  <c r="F949"/>
  <c r="H970" s="1"/>
  <c r="E949"/>
  <c r="I970" s="1"/>
  <c r="D949"/>
  <c r="E970" s="1"/>
  <c r="A949"/>
  <c r="G948"/>
  <c r="F948"/>
  <c r="H969" s="1"/>
  <c r="E948"/>
  <c r="I969" s="1"/>
  <c r="D948"/>
  <c r="A948"/>
  <c r="G947"/>
  <c r="F947"/>
  <c r="H980" s="1"/>
  <c r="E947"/>
  <c r="I980" s="1"/>
  <c r="D947"/>
  <c r="E980" s="1"/>
  <c r="A947"/>
  <c r="G946"/>
  <c r="D983" s="1"/>
  <c r="F946"/>
  <c r="H983" s="1"/>
  <c r="E946"/>
  <c r="I983" s="1"/>
  <c r="D946"/>
  <c r="A946"/>
  <c r="G945"/>
  <c r="D982" s="1"/>
  <c r="F945"/>
  <c r="E945"/>
  <c r="I982" s="1"/>
  <c r="D945"/>
  <c r="A945"/>
  <c r="C939"/>
  <c r="C938"/>
  <c r="C936"/>
  <c r="C934"/>
  <c r="C933"/>
  <c r="C932"/>
  <c r="C931"/>
  <c r="C930"/>
  <c r="C929"/>
  <c r="C928"/>
  <c r="C927"/>
  <c r="C926"/>
  <c r="A926"/>
  <c r="A927" s="1"/>
  <c r="A928" s="1"/>
  <c r="A929" s="1"/>
  <c r="A930" s="1"/>
  <c r="C925"/>
  <c r="O914"/>
  <c r="M914"/>
  <c r="L914"/>
  <c r="C914"/>
  <c r="A917" s="1"/>
  <c r="G913"/>
  <c r="F913"/>
  <c r="H934" s="1"/>
  <c r="E913"/>
  <c r="I934" s="1"/>
  <c r="D913"/>
  <c r="E934" s="1"/>
  <c r="A913"/>
  <c r="G912"/>
  <c r="F912"/>
  <c r="H933" s="1"/>
  <c r="E912"/>
  <c r="I933" s="1"/>
  <c r="D912"/>
  <c r="E933" s="1"/>
  <c r="A912"/>
  <c r="G911"/>
  <c r="F911"/>
  <c r="H932" s="1"/>
  <c r="E911"/>
  <c r="I932" s="1"/>
  <c r="D911"/>
  <c r="E932" s="1"/>
  <c r="A911"/>
  <c r="N910"/>
  <c r="N914" s="1"/>
  <c r="H910"/>
  <c r="G910"/>
  <c r="F910"/>
  <c r="H931" s="1"/>
  <c r="E910"/>
  <c r="I931" s="1"/>
  <c r="D910"/>
  <c r="A910"/>
  <c r="H909"/>
  <c r="G909"/>
  <c r="F909"/>
  <c r="H930" s="1"/>
  <c r="E909"/>
  <c r="I930" s="1"/>
  <c r="D909"/>
  <c r="E930" s="1"/>
  <c r="A909"/>
  <c r="G908"/>
  <c r="F908"/>
  <c r="H929" s="1"/>
  <c r="E908"/>
  <c r="I929" s="1"/>
  <c r="D908"/>
  <c r="A908"/>
  <c r="G907"/>
  <c r="F907"/>
  <c r="H928" s="1"/>
  <c r="E907"/>
  <c r="I928" s="1"/>
  <c r="D907"/>
  <c r="E928" s="1"/>
  <c r="A907"/>
  <c r="G906"/>
  <c r="F906"/>
  <c r="H927" s="1"/>
  <c r="E906"/>
  <c r="I927" s="1"/>
  <c r="D906"/>
  <c r="A906"/>
  <c r="G905"/>
  <c r="F905"/>
  <c r="H926" s="1"/>
  <c r="E905"/>
  <c r="I926" s="1"/>
  <c r="D905"/>
  <c r="E926" s="1"/>
  <c r="A905"/>
  <c r="G904"/>
  <c r="F904"/>
  <c r="H925" s="1"/>
  <c r="E904"/>
  <c r="I925" s="1"/>
  <c r="D904"/>
  <c r="A904"/>
  <c r="G903"/>
  <c r="F903"/>
  <c r="H936" s="1"/>
  <c r="E903"/>
  <c r="I936" s="1"/>
  <c r="D903"/>
  <c r="E936" s="1"/>
  <c r="A903"/>
  <c r="G902"/>
  <c r="D939" s="1"/>
  <c r="F902"/>
  <c r="H939" s="1"/>
  <c r="E902"/>
  <c r="I939" s="1"/>
  <c r="D902"/>
  <c r="A902"/>
  <c r="G901"/>
  <c r="D938" s="1"/>
  <c r="F901"/>
  <c r="H938" s="1"/>
  <c r="E901"/>
  <c r="I938" s="1"/>
  <c r="D901"/>
  <c r="A901"/>
  <c r="C894"/>
  <c r="C893"/>
  <c r="C891"/>
  <c r="C889"/>
  <c r="C888"/>
  <c r="C887"/>
  <c r="C886"/>
  <c r="C885"/>
  <c r="C884"/>
  <c r="C883"/>
  <c r="C882"/>
  <c r="C881"/>
  <c r="C880"/>
  <c r="A880"/>
  <c r="A881" s="1"/>
  <c r="A882" s="1"/>
  <c r="A883" s="1"/>
  <c r="A884" s="1"/>
  <c r="C879"/>
  <c r="O868"/>
  <c r="N868"/>
  <c r="M868"/>
  <c r="L868"/>
  <c r="H868"/>
  <c r="C868"/>
  <c r="A871" s="1"/>
  <c r="G867"/>
  <c r="F867"/>
  <c r="H889" s="1"/>
  <c r="E867"/>
  <c r="I889" s="1"/>
  <c r="D867"/>
  <c r="E889" s="1"/>
  <c r="A867"/>
  <c r="G866"/>
  <c r="F866"/>
  <c r="H888" s="1"/>
  <c r="E866"/>
  <c r="I888" s="1"/>
  <c r="D866"/>
  <c r="E888" s="1"/>
  <c r="A866"/>
  <c r="G865"/>
  <c r="F865"/>
  <c r="H887" s="1"/>
  <c r="E865"/>
  <c r="I887" s="1"/>
  <c r="D865"/>
  <c r="E887" s="1"/>
  <c r="A865"/>
  <c r="G864"/>
  <c r="F864"/>
  <c r="H886" s="1"/>
  <c r="E864"/>
  <c r="I886" s="1"/>
  <c r="D864"/>
  <c r="E886" s="1"/>
  <c r="A864"/>
  <c r="G863"/>
  <c r="F863"/>
  <c r="H885" s="1"/>
  <c r="E863"/>
  <c r="I885" s="1"/>
  <c r="D863"/>
  <c r="E885" s="1"/>
  <c r="A863"/>
  <c r="G862"/>
  <c r="F862"/>
  <c r="H884" s="1"/>
  <c r="E862"/>
  <c r="I884" s="1"/>
  <c r="D862"/>
  <c r="E884" s="1"/>
  <c r="A862"/>
  <c r="G861"/>
  <c r="F861"/>
  <c r="H882" s="1"/>
  <c r="E861"/>
  <c r="I882" s="1"/>
  <c r="D861"/>
  <c r="E882" s="1"/>
  <c r="A861"/>
  <c r="G860"/>
  <c r="F860"/>
  <c r="H881" s="1"/>
  <c r="E860"/>
  <c r="I881" s="1"/>
  <c r="D860"/>
  <c r="E881" s="1"/>
  <c r="A860"/>
  <c r="G859"/>
  <c r="F859"/>
  <c r="H883" s="1"/>
  <c r="E859"/>
  <c r="I883" s="1"/>
  <c r="D859"/>
  <c r="E883" s="1"/>
  <c r="A859"/>
  <c r="G858"/>
  <c r="F858"/>
  <c r="H880" s="1"/>
  <c r="E858"/>
  <c r="I880" s="1"/>
  <c r="D858"/>
  <c r="E880" s="1"/>
  <c r="A858"/>
  <c r="G857"/>
  <c r="F857"/>
  <c r="H879" s="1"/>
  <c r="E857"/>
  <c r="I879" s="1"/>
  <c r="D857"/>
  <c r="A857"/>
  <c r="G856"/>
  <c r="F856"/>
  <c r="H891" s="1"/>
  <c r="E856"/>
  <c r="I891" s="1"/>
  <c r="D856"/>
  <c r="E891" s="1"/>
  <c r="A856"/>
  <c r="G855"/>
  <c r="D894" s="1"/>
  <c r="F855"/>
  <c r="H894" s="1"/>
  <c r="E855"/>
  <c r="I894" s="1"/>
  <c r="D855"/>
  <c r="A855"/>
  <c r="G854"/>
  <c r="D893" s="1"/>
  <c r="F854"/>
  <c r="H893" s="1"/>
  <c r="E854"/>
  <c r="I893" s="1"/>
  <c r="D854"/>
  <c r="A854"/>
  <c r="C847"/>
  <c r="C846"/>
  <c r="C844"/>
  <c r="C842"/>
  <c r="C841"/>
  <c r="C840"/>
  <c r="C839"/>
  <c r="C838"/>
  <c r="C837"/>
  <c r="C836"/>
  <c r="C835"/>
  <c r="C834"/>
  <c r="C833"/>
  <c r="A833"/>
  <c r="A834" s="1"/>
  <c r="A835" s="1"/>
  <c r="A836" s="1"/>
  <c r="A837" s="1"/>
  <c r="A838" s="1"/>
  <c r="A839" s="1"/>
  <c r="A840" s="1"/>
  <c r="A841" s="1"/>
  <c r="A842" s="1"/>
  <c r="A844" s="1"/>
  <c r="A846" s="1"/>
  <c r="A847" s="1"/>
  <c r="C832"/>
  <c r="O821"/>
  <c r="N821"/>
  <c r="M821"/>
  <c r="L821"/>
  <c r="H821"/>
  <c r="C821"/>
  <c r="A824" s="1"/>
  <c r="G820"/>
  <c r="F820"/>
  <c r="H842" s="1"/>
  <c r="E820"/>
  <c r="I842" s="1"/>
  <c r="D820"/>
  <c r="A820"/>
  <c r="G819"/>
  <c r="F819"/>
  <c r="H841" s="1"/>
  <c r="E819"/>
  <c r="I841" s="1"/>
  <c r="D819"/>
  <c r="A819"/>
  <c r="G818"/>
  <c r="F818"/>
  <c r="H840" s="1"/>
  <c r="E818"/>
  <c r="I840" s="1"/>
  <c r="D818"/>
  <c r="E840" s="1"/>
  <c r="A818"/>
  <c r="G817"/>
  <c r="F817"/>
  <c r="H839" s="1"/>
  <c r="E817"/>
  <c r="I839" s="1"/>
  <c r="D817"/>
  <c r="A817"/>
  <c r="G816"/>
  <c r="F816"/>
  <c r="H838" s="1"/>
  <c r="E816"/>
  <c r="I838" s="1"/>
  <c r="D816"/>
  <c r="A816"/>
  <c r="G815"/>
  <c r="F815"/>
  <c r="H837" s="1"/>
  <c r="E815"/>
  <c r="I837" s="1"/>
  <c r="D815"/>
  <c r="A815"/>
  <c r="G814"/>
  <c r="F814"/>
  <c r="H836" s="1"/>
  <c r="E814"/>
  <c r="I836" s="1"/>
  <c r="D814"/>
  <c r="A814"/>
  <c r="G813"/>
  <c r="F813"/>
  <c r="H835" s="1"/>
  <c r="E813"/>
  <c r="I835" s="1"/>
  <c r="D813"/>
  <c r="A813"/>
  <c r="G812"/>
  <c r="F812"/>
  <c r="H834" s="1"/>
  <c r="E812"/>
  <c r="I834" s="1"/>
  <c r="D812"/>
  <c r="A812"/>
  <c r="G811"/>
  <c r="F811"/>
  <c r="H833" s="1"/>
  <c r="E811"/>
  <c r="I833" s="1"/>
  <c r="D811"/>
  <c r="A811"/>
  <c r="G810"/>
  <c r="F810"/>
  <c r="H832" s="1"/>
  <c r="E810"/>
  <c r="I832" s="1"/>
  <c r="D810"/>
  <c r="E832" s="1"/>
  <c r="A810"/>
  <c r="G809"/>
  <c r="F809"/>
  <c r="H844" s="1"/>
  <c r="E809"/>
  <c r="I844" s="1"/>
  <c r="D809"/>
  <c r="A809"/>
  <c r="G808"/>
  <c r="D847" s="1"/>
  <c r="F808"/>
  <c r="H847" s="1"/>
  <c r="E808"/>
  <c r="I847" s="1"/>
  <c r="D808"/>
  <c r="A808"/>
  <c r="G807"/>
  <c r="F807"/>
  <c r="E807"/>
  <c r="I846" s="1"/>
  <c r="D807"/>
  <c r="A807"/>
  <c r="C801"/>
  <c r="C800"/>
  <c r="C798"/>
  <c r="C796"/>
  <c r="C795"/>
  <c r="C794"/>
  <c r="C793"/>
  <c r="C792"/>
  <c r="C791"/>
  <c r="C790"/>
  <c r="C789"/>
  <c r="C788"/>
  <c r="C787"/>
  <c r="A787"/>
  <c r="A788" s="1"/>
  <c r="A789" s="1"/>
  <c r="A790" s="1"/>
  <c r="A791" s="1"/>
  <c r="A792" s="1"/>
  <c r="A793" s="1"/>
  <c r="A794" s="1"/>
  <c r="A795" s="1"/>
  <c r="A796" s="1"/>
  <c r="A798" s="1"/>
  <c r="A800" s="1"/>
  <c r="A801" s="1"/>
  <c r="C786"/>
  <c r="O775"/>
  <c r="N775"/>
  <c r="M775"/>
  <c r="L775"/>
  <c r="H775"/>
  <c r="C775"/>
  <c r="A778" s="1"/>
  <c r="G774"/>
  <c r="F774"/>
  <c r="H796" s="1"/>
  <c r="E774"/>
  <c r="I796" s="1"/>
  <c r="D774"/>
  <c r="A774"/>
  <c r="G773"/>
  <c r="F773"/>
  <c r="H795" s="1"/>
  <c r="E773"/>
  <c r="I795" s="1"/>
  <c r="D773"/>
  <c r="A773"/>
  <c r="G772"/>
  <c r="F772"/>
  <c r="H794" s="1"/>
  <c r="E772"/>
  <c r="I794" s="1"/>
  <c r="D772"/>
  <c r="A772"/>
  <c r="G771"/>
  <c r="F771"/>
  <c r="H793" s="1"/>
  <c r="E771"/>
  <c r="I793" s="1"/>
  <c r="D771"/>
  <c r="A771"/>
  <c r="G770"/>
  <c r="F770"/>
  <c r="H792" s="1"/>
  <c r="E770"/>
  <c r="I792" s="1"/>
  <c r="D770"/>
  <c r="A770"/>
  <c r="G769"/>
  <c r="F769"/>
  <c r="H791" s="1"/>
  <c r="E769"/>
  <c r="I791" s="1"/>
  <c r="D769"/>
  <c r="E791" s="1"/>
  <c r="A769"/>
  <c r="G768"/>
  <c r="F768"/>
  <c r="H790" s="1"/>
  <c r="E768"/>
  <c r="I790" s="1"/>
  <c r="D768"/>
  <c r="A768"/>
  <c r="G767"/>
  <c r="F767"/>
  <c r="H789" s="1"/>
  <c r="E767"/>
  <c r="I789" s="1"/>
  <c r="D767"/>
  <c r="E789" s="1"/>
  <c r="A767"/>
  <c r="G766"/>
  <c r="F766"/>
  <c r="H788" s="1"/>
  <c r="E766"/>
  <c r="I788" s="1"/>
  <c r="D766"/>
  <c r="A766"/>
  <c r="G765"/>
  <c r="F765"/>
  <c r="H787" s="1"/>
  <c r="E765"/>
  <c r="I787" s="1"/>
  <c r="D765"/>
  <c r="E787" s="1"/>
  <c r="A765"/>
  <c r="G764"/>
  <c r="F764"/>
  <c r="H786" s="1"/>
  <c r="E764"/>
  <c r="I786" s="1"/>
  <c r="D764"/>
  <c r="A764"/>
  <c r="G763"/>
  <c r="F763"/>
  <c r="H798" s="1"/>
  <c r="E763"/>
  <c r="I798" s="1"/>
  <c r="D763"/>
  <c r="E798" s="1"/>
  <c r="A763"/>
  <c r="G762"/>
  <c r="D801" s="1"/>
  <c r="F762"/>
  <c r="H801" s="1"/>
  <c r="E762"/>
  <c r="I801" s="1"/>
  <c r="D762"/>
  <c r="A762"/>
  <c r="G761"/>
  <c r="F761"/>
  <c r="H800" s="1"/>
  <c r="E761"/>
  <c r="D761"/>
  <c r="A761"/>
  <c r="C755"/>
  <c r="C754"/>
  <c r="C752"/>
  <c r="C750"/>
  <c r="C749"/>
  <c r="C748"/>
  <c r="C747"/>
  <c r="C746"/>
  <c r="C745"/>
  <c r="C744"/>
  <c r="C743"/>
  <c r="C742"/>
  <c r="C741"/>
  <c r="C740"/>
  <c r="C739"/>
  <c r="A739"/>
  <c r="A740" s="1"/>
  <c r="A741" s="1"/>
  <c r="A742" s="1"/>
  <c r="A743" s="1"/>
  <c r="A744" s="1"/>
  <c r="A745" s="1"/>
  <c r="A746" s="1"/>
  <c r="A747" s="1"/>
  <c r="A748" s="1"/>
  <c r="A749" s="1"/>
  <c r="A750" s="1"/>
  <c r="A752" s="1"/>
  <c r="A754" s="1"/>
  <c r="A755" s="1"/>
  <c r="C738"/>
  <c r="O727"/>
  <c r="N727"/>
  <c r="M727"/>
  <c r="L727"/>
  <c r="H727"/>
  <c r="C727"/>
  <c r="A730" s="1"/>
  <c r="G726"/>
  <c r="F726"/>
  <c r="H750" s="1"/>
  <c r="E726"/>
  <c r="I750" s="1"/>
  <c r="D726"/>
  <c r="E750" s="1"/>
  <c r="A726"/>
  <c r="G725"/>
  <c r="F725"/>
  <c r="H749" s="1"/>
  <c r="E725"/>
  <c r="I749" s="1"/>
  <c r="D725"/>
  <c r="A725"/>
  <c r="G724"/>
  <c r="F724"/>
  <c r="H748" s="1"/>
  <c r="E724"/>
  <c r="I748" s="1"/>
  <c r="D724"/>
  <c r="E748" s="1"/>
  <c r="A724"/>
  <c r="G723"/>
  <c r="F723"/>
  <c r="H747" s="1"/>
  <c r="E723"/>
  <c r="I747" s="1"/>
  <c r="D723"/>
  <c r="A723"/>
  <c r="F722"/>
  <c r="H746" s="1"/>
  <c r="E722"/>
  <c r="I746" s="1"/>
  <c r="D722"/>
  <c r="E746" s="1"/>
  <c r="A722"/>
  <c r="G721"/>
  <c r="F721"/>
  <c r="H745" s="1"/>
  <c r="E721"/>
  <c r="I745" s="1"/>
  <c r="D721"/>
  <c r="E745" s="1"/>
  <c r="A721"/>
  <c r="G720"/>
  <c r="F720"/>
  <c r="H744" s="1"/>
  <c r="E720"/>
  <c r="I744" s="1"/>
  <c r="D720"/>
  <c r="E744" s="1"/>
  <c r="A720"/>
  <c r="G719"/>
  <c r="F719"/>
  <c r="H743" s="1"/>
  <c r="E719"/>
  <c r="I743" s="1"/>
  <c r="D719"/>
  <c r="E743" s="1"/>
  <c r="A719"/>
  <c r="G718"/>
  <c r="F718"/>
  <c r="H742" s="1"/>
  <c r="E718"/>
  <c r="I742" s="1"/>
  <c r="D718"/>
  <c r="E742" s="1"/>
  <c r="A718"/>
  <c r="G717"/>
  <c r="F717"/>
  <c r="H741" s="1"/>
  <c r="E717"/>
  <c r="I741" s="1"/>
  <c r="D717"/>
  <c r="E741" s="1"/>
  <c r="A717"/>
  <c r="G716"/>
  <c r="F716"/>
  <c r="H740" s="1"/>
  <c r="E716"/>
  <c r="I740" s="1"/>
  <c r="D716"/>
  <c r="E740" s="1"/>
  <c r="A716"/>
  <c r="G715"/>
  <c r="F715"/>
  <c r="H739" s="1"/>
  <c r="E715"/>
  <c r="I739" s="1"/>
  <c r="D715"/>
  <c r="E739" s="1"/>
  <c r="A715"/>
  <c r="G714"/>
  <c r="F714"/>
  <c r="H738" s="1"/>
  <c r="E714"/>
  <c r="I738" s="1"/>
  <c r="D714"/>
  <c r="E738" s="1"/>
  <c r="A714"/>
  <c r="G713"/>
  <c r="F713"/>
  <c r="H752" s="1"/>
  <c r="E713"/>
  <c r="I752" s="1"/>
  <c r="D713"/>
  <c r="E752" s="1"/>
  <c r="A713"/>
  <c r="G712"/>
  <c r="D755" s="1"/>
  <c r="F712"/>
  <c r="H755" s="1"/>
  <c r="E712"/>
  <c r="I755" s="1"/>
  <c r="D712"/>
  <c r="A712"/>
  <c r="G711"/>
  <c r="D754" s="1"/>
  <c r="F711"/>
  <c r="E711"/>
  <c r="I754" s="1"/>
  <c r="D711"/>
  <c r="A711"/>
  <c r="C705"/>
  <c r="C704"/>
  <c r="C702"/>
  <c r="C700"/>
  <c r="C699"/>
  <c r="C698"/>
  <c r="C697"/>
  <c r="C696"/>
  <c r="C695"/>
  <c r="C694"/>
  <c r="C693"/>
  <c r="C692"/>
  <c r="C691"/>
  <c r="C690"/>
  <c r="A690"/>
  <c r="A691" s="1"/>
  <c r="A692" s="1"/>
  <c r="A693" s="1"/>
  <c r="A694" s="1"/>
  <c r="A695" s="1"/>
  <c r="A696" s="1"/>
  <c r="A697" s="1"/>
  <c r="A698" s="1"/>
  <c r="A699" s="1"/>
  <c r="A700" s="1"/>
  <c r="A702" s="1"/>
  <c r="A704" s="1"/>
  <c r="A705" s="1"/>
  <c r="C689"/>
  <c r="O678"/>
  <c r="N678"/>
  <c r="M678"/>
  <c r="L678"/>
  <c r="H678"/>
  <c r="C678"/>
  <c r="A681" s="1"/>
  <c r="G677"/>
  <c r="F677"/>
  <c r="H700" s="1"/>
  <c r="E677"/>
  <c r="I700" s="1"/>
  <c r="D677"/>
  <c r="E700" s="1"/>
  <c r="A677"/>
  <c r="G676"/>
  <c r="F676"/>
  <c r="H699" s="1"/>
  <c r="E676"/>
  <c r="I699" s="1"/>
  <c r="D676"/>
  <c r="E699" s="1"/>
  <c r="A676"/>
  <c r="G675"/>
  <c r="F675"/>
  <c r="H698" s="1"/>
  <c r="E675"/>
  <c r="I698" s="1"/>
  <c r="D675"/>
  <c r="E698" s="1"/>
  <c r="A675"/>
  <c r="G674"/>
  <c r="F674"/>
  <c r="H697" s="1"/>
  <c r="E674"/>
  <c r="I697" s="1"/>
  <c r="D674"/>
  <c r="E697" s="1"/>
  <c r="A674"/>
  <c r="G673"/>
  <c r="F673"/>
  <c r="H696" s="1"/>
  <c r="E673"/>
  <c r="I696" s="1"/>
  <c r="D673"/>
  <c r="E696" s="1"/>
  <c r="A673"/>
  <c r="G672"/>
  <c r="F672"/>
  <c r="H695" s="1"/>
  <c r="E672"/>
  <c r="I695" s="1"/>
  <c r="D672"/>
  <c r="E695" s="1"/>
  <c r="A672"/>
  <c r="G671"/>
  <c r="F671"/>
  <c r="H694" s="1"/>
  <c r="E671"/>
  <c r="I694" s="1"/>
  <c r="D671"/>
  <c r="E694" s="1"/>
  <c r="A671"/>
  <c r="G670"/>
  <c r="F670"/>
  <c r="H693" s="1"/>
  <c r="E670"/>
  <c r="I693" s="1"/>
  <c r="D670"/>
  <c r="E693" s="1"/>
  <c r="A670"/>
  <c r="G669"/>
  <c r="F669"/>
  <c r="H692" s="1"/>
  <c r="E669"/>
  <c r="I692" s="1"/>
  <c r="D669"/>
  <c r="E692" s="1"/>
  <c r="A669"/>
  <c r="G668"/>
  <c r="F668"/>
  <c r="H691" s="1"/>
  <c r="E668"/>
  <c r="I691" s="1"/>
  <c r="D668"/>
  <c r="E691" s="1"/>
  <c r="A668"/>
  <c r="G667"/>
  <c r="F667"/>
  <c r="H690" s="1"/>
  <c r="E667"/>
  <c r="I690" s="1"/>
  <c r="D667"/>
  <c r="E690" s="1"/>
  <c r="A667"/>
  <c r="G666"/>
  <c r="F666"/>
  <c r="H689" s="1"/>
  <c r="E666"/>
  <c r="I689" s="1"/>
  <c r="D666"/>
  <c r="E689" s="1"/>
  <c r="A666"/>
  <c r="G665"/>
  <c r="F665"/>
  <c r="H702" s="1"/>
  <c r="E665"/>
  <c r="I702" s="1"/>
  <c r="D665"/>
  <c r="A665"/>
  <c r="G664"/>
  <c r="D705" s="1"/>
  <c r="F664"/>
  <c r="H705" s="1"/>
  <c r="E664"/>
  <c r="I705" s="1"/>
  <c r="D664"/>
  <c r="A664"/>
  <c r="G663"/>
  <c r="D704" s="1"/>
  <c r="F663"/>
  <c r="H704" s="1"/>
  <c r="E663"/>
  <c r="I704" s="1"/>
  <c r="D663"/>
  <c r="A663"/>
  <c r="C657"/>
  <c r="C656"/>
  <c r="C654"/>
  <c r="C652"/>
  <c r="C651"/>
  <c r="C650"/>
  <c r="C649"/>
  <c r="C648"/>
  <c r="C647"/>
  <c r="C646"/>
  <c r="C645"/>
  <c r="C644"/>
  <c r="C643"/>
  <c r="C642"/>
  <c r="A642"/>
  <c r="A643" s="1"/>
  <c r="A644" s="1"/>
  <c r="A645" s="1"/>
  <c r="A646" s="1"/>
  <c r="A647" s="1"/>
  <c r="A648" s="1"/>
  <c r="A649" s="1"/>
  <c r="A650" s="1"/>
  <c r="A651" s="1"/>
  <c r="A652" s="1"/>
  <c r="A654" s="1"/>
  <c r="A656" s="1"/>
  <c r="A657" s="1"/>
  <c r="C641"/>
  <c r="O630"/>
  <c r="N630"/>
  <c r="M630"/>
  <c r="L630"/>
  <c r="H630"/>
  <c r="C630"/>
  <c r="A633" s="1"/>
  <c r="G629"/>
  <c r="F629"/>
  <c r="H652" s="1"/>
  <c r="E629"/>
  <c r="I652" s="1"/>
  <c r="D629"/>
  <c r="E652" s="1"/>
  <c r="A629"/>
  <c r="G628"/>
  <c r="F628"/>
  <c r="H651" s="1"/>
  <c r="E628"/>
  <c r="I651" s="1"/>
  <c r="D628"/>
  <c r="E651" s="1"/>
  <c r="A628"/>
  <c r="G627"/>
  <c r="F627"/>
  <c r="H650" s="1"/>
  <c r="E627"/>
  <c r="I650" s="1"/>
  <c r="D627"/>
  <c r="E650" s="1"/>
  <c r="A627"/>
  <c r="G626"/>
  <c r="F626"/>
  <c r="H649" s="1"/>
  <c r="E626"/>
  <c r="I649" s="1"/>
  <c r="D626"/>
  <c r="E649" s="1"/>
  <c r="A626"/>
  <c r="G625"/>
  <c r="F625"/>
  <c r="H648" s="1"/>
  <c r="E625"/>
  <c r="I648" s="1"/>
  <c r="D625"/>
  <c r="E648" s="1"/>
  <c r="A625"/>
  <c r="G624"/>
  <c r="F624"/>
  <c r="H647" s="1"/>
  <c r="E624"/>
  <c r="I647" s="1"/>
  <c r="D624"/>
  <c r="E647" s="1"/>
  <c r="A624"/>
  <c r="G623"/>
  <c r="F623"/>
  <c r="H646" s="1"/>
  <c r="E623"/>
  <c r="I646" s="1"/>
  <c r="D623"/>
  <c r="E646" s="1"/>
  <c r="A623"/>
  <c r="G622"/>
  <c r="F622"/>
  <c r="H645" s="1"/>
  <c r="E622"/>
  <c r="I645" s="1"/>
  <c r="D622"/>
  <c r="E645" s="1"/>
  <c r="A622"/>
  <c r="G621"/>
  <c r="F621"/>
  <c r="H644" s="1"/>
  <c r="E621"/>
  <c r="I644" s="1"/>
  <c r="D621"/>
  <c r="E644" s="1"/>
  <c r="A621"/>
  <c r="G620"/>
  <c r="F620"/>
  <c r="H643" s="1"/>
  <c r="E620"/>
  <c r="I643" s="1"/>
  <c r="D620"/>
  <c r="E643" s="1"/>
  <c r="A620"/>
  <c r="G619"/>
  <c r="F619"/>
  <c r="H642" s="1"/>
  <c r="E619"/>
  <c r="I642" s="1"/>
  <c r="D619"/>
  <c r="E642" s="1"/>
  <c r="A619"/>
  <c r="G618"/>
  <c r="F618"/>
  <c r="H641" s="1"/>
  <c r="E618"/>
  <c r="I641" s="1"/>
  <c r="D618"/>
  <c r="E641" s="1"/>
  <c r="A618"/>
  <c r="G617"/>
  <c r="F617"/>
  <c r="H654" s="1"/>
  <c r="E617"/>
  <c r="I654" s="1"/>
  <c r="D617"/>
  <c r="E654" s="1"/>
  <c r="A617"/>
  <c r="G616"/>
  <c r="D657" s="1"/>
  <c r="F616"/>
  <c r="H657" s="1"/>
  <c r="E616"/>
  <c r="I657" s="1"/>
  <c r="D616"/>
  <c r="A616"/>
  <c r="G615"/>
  <c r="D656" s="1"/>
  <c r="F615"/>
  <c r="H656" s="1"/>
  <c r="E615"/>
  <c r="I656" s="1"/>
  <c r="D615"/>
  <c r="A615"/>
  <c r="C609"/>
  <c r="C608"/>
  <c r="C606"/>
  <c r="C604"/>
  <c r="C603"/>
  <c r="C602"/>
  <c r="C601"/>
  <c r="C600"/>
  <c r="C599"/>
  <c r="C598"/>
  <c r="C597"/>
  <c r="C596"/>
  <c r="C595"/>
  <c r="C594"/>
  <c r="A594"/>
  <c r="A595" s="1"/>
  <c r="A596" s="1"/>
  <c r="A597" s="1"/>
  <c r="A598" s="1"/>
  <c r="A599" s="1"/>
  <c r="A600" s="1"/>
  <c r="A601" s="1"/>
  <c r="A602" s="1"/>
  <c r="A603" s="1"/>
  <c r="A604" s="1"/>
  <c r="A606" s="1"/>
  <c r="A608" s="1"/>
  <c r="A609" s="1"/>
  <c r="C593"/>
  <c r="O582"/>
  <c r="N582"/>
  <c r="M582"/>
  <c r="L582"/>
  <c r="H582"/>
  <c r="C582"/>
  <c r="A585" s="1"/>
  <c r="G581"/>
  <c r="F581"/>
  <c r="H604" s="1"/>
  <c r="E581"/>
  <c r="I604" s="1"/>
  <c r="D581"/>
  <c r="E604" s="1"/>
  <c r="A581"/>
  <c r="G580"/>
  <c r="F580"/>
  <c r="H603" s="1"/>
  <c r="E580"/>
  <c r="I603" s="1"/>
  <c r="D580"/>
  <c r="E603" s="1"/>
  <c r="A580"/>
  <c r="G579"/>
  <c r="F579"/>
  <c r="H602" s="1"/>
  <c r="E579"/>
  <c r="I602" s="1"/>
  <c r="D579"/>
  <c r="E602" s="1"/>
  <c r="A579"/>
  <c r="G578"/>
  <c r="F578"/>
  <c r="H601" s="1"/>
  <c r="E578"/>
  <c r="I601" s="1"/>
  <c r="D578"/>
  <c r="E601" s="1"/>
  <c r="A578"/>
  <c r="G577"/>
  <c r="F577"/>
  <c r="H600" s="1"/>
  <c r="E577"/>
  <c r="I600" s="1"/>
  <c r="D577"/>
  <c r="E600" s="1"/>
  <c r="A577"/>
  <c r="G576"/>
  <c r="F576"/>
  <c r="H599" s="1"/>
  <c r="E576"/>
  <c r="I599" s="1"/>
  <c r="D576"/>
  <c r="E599" s="1"/>
  <c r="A576"/>
  <c r="G575"/>
  <c r="F575"/>
  <c r="H598" s="1"/>
  <c r="E575"/>
  <c r="I598" s="1"/>
  <c r="D575"/>
  <c r="E598" s="1"/>
  <c r="A575"/>
  <c r="G574"/>
  <c r="F574"/>
  <c r="H597" s="1"/>
  <c r="E574"/>
  <c r="I597" s="1"/>
  <c r="D574"/>
  <c r="E597" s="1"/>
  <c r="A574"/>
  <c r="G573"/>
  <c r="F573"/>
  <c r="H596" s="1"/>
  <c r="E573"/>
  <c r="I596" s="1"/>
  <c r="D573"/>
  <c r="E596" s="1"/>
  <c r="A573"/>
  <c r="G572"/>
  <c r="F572"/>
  <c r="H595" s="1"/>
  <c r="E572"/>
  <c r="I595" s="1"/>
  <c r="D572"/>
  <c r="E595" s="1"/>
  <c r="A572"/>
  <c r="G571"/>
  <c r="F571"/>
  <c r="H594" s="1"/>
  <c r="E571"/>
  <c r="I594" s="1"/>
  <c r="D571"/>
  <c r="E594" s="1"/>
  <c r="A571"/>
  <c r="G570"/>
  <c r="F570"/>
  <c r="H593" s="1"/>
  <c r="E570"/>
  <c r="I593" s="1"/>
  <c r="D570"/>
  <c r="E593" s="1"/>
  <c r="A570"/>
  <c r="G569"/>
  <c r="F569"/>
  <c r="H606" s="1"/>
  <c r="E569"/>
  <c r="I606" s="1"/>
  <c r="D569"/>
  <c r="A569"/>
  <c r="G568"/>
  <c r="D609" s="1"/>
  <c r="F568"/>
  <c r="H609" s="1"/>
  <c r="E568"/>
  <c r="I609" s="1"/>
  <c r="D568"/>
  <c r="A568"/>
  <c r="G567"/>
  <c r="D608" s="1"/>
  <c r="F567"/>
  <c r="H608" s="1"/>
  <c r="E567"/>
  <c r="I608" s="1"/>
  <c r="D567"/>
  <c r="A567"/>
  <c r="C560"/>
  <c r="C559"/>
  <c r="C557"/>
  <c r="C555"/>
  <c r="C554"/>
  <c r="C553"/>
  <c r="C552"/>
  <c r="C551"/>
  <c r="C550"/>
  <c r="C549"/>
  <c r="C548"/>
  <c r="C547"/>
  <c r="C546"/>
  <c r="C545"/>
  <c r="C544"/>
  <c r="A544"/>
  <c r="A545" s="1"/>
  <c r="A546" s="1"/>
  <c r="A547" s="1"/>
  <c r="A548" s="1"/>
  <c r="A549" s="1"/>
  <c r="A550" s="1"/>
  <c r="A551" s="1"/>
  <c r="A552" s="1"/>
  <c r="A553" s="1"/>
  <c r="A554" s="1"/>
  <c r="A555" s="1"/>
  <c r="A557" s="1"/>
  <c r="A559" s="1"/>
  <c r="A560" s="1"/>
  <c r="C543"/>
  <c r="O532"/>
  <c r="N532"/>
  <c r="M532"/>
  <c r="L532"/>
  <c r="H532"/>
  <c r="C532"/>
  <c r="A535" s="1"/>
  <c r="G531"/>
  <c r="F531"/>
  <c r="H555" s="1"/>
  <c r="E531"/>
  <c r="I555" s="1"/>
  <c r="D531"/>
  <c r="A531"/>
  <c r="G530"/>
  <c r="F530"/>
  <c r="H554" s="1"/>
  <c r="E530"/>
  <c r="I554" s="1"/>
  <c r="D530"/>
  <c r="E554" s="1"/>
  <c r="A530"/>
  <c r="G529"/>
  <c r="F529"/>
  <c r="H553" s="1"/>
  <c r="E529"/>
  <c r="I553" s="1"/>
  <c r="D529"/>
  <c r="A529"/>
  <c r="G528"/>
  <c r="F528"/>
  <c r="H552" s="1"/>
  <c r="E528"/>
  <c r="I552" s="1"/>
  <c r="D528"/>
  <c r="E552" s="1"/>
  <c r="G527"/>
  <c r="F527"/>
  <c r="H551" s="1"/>
  <c r="E527"/>
  <c r="I551" s="1"/>
  <c r="D527"/>
  <c r="E551" s="1"/>
  <c r="A527"/>
  <c r="G526"/>
  <c r="F526"/>
  <c r="H550" s="1"/>
  <c r="E526"/>
  <c r="I550" s="1"/>
  <c r="D526"/>
  <c r="E550" s="1"/>
  <c r="A526"/>
  <c r="G525"/>
  <c r="F525"/>
  <c r="H549" s="1"/>
  <c r="E525"/>
  <c r="I549" s="1"/>
  <c r="D525"/>
  <c r="E549" s="1"/>
  <c r="A525"/>
  <c r="G524"/>
  <c r="F524"/>
  <c r="H548" s="1"/>
  <c r="E524"/>
  <c r="I548" s="1"/>
  <c r="D524"/>
  <c r="E548" s="1"/>
  <c r="A524"/>
  <c r="G523"/>
  <c r="F523"/>
  <c r="H547" s="1"/>
  <c r="E523"/>
  <c r="I547" s="1"/>
  <c r="D523"/>
  <c r="E547" s="1"/>
  <c r="A523"/>
  <c r="G522"/>
  <c r="F522"/>
  <c r="H546" s="1"/>
  <c r="E522"/>
  <c r="I546" s="1"/>
  <c r="D522"/>
  <c r="E546" s="1"/>
  <c r="A522"/>
  <c r="G521"/>
  <c r="F521"/>
  <c r="H545" s="1"/>
  <c r="E521"/>
  <c r="I545" s="1"/>
  <c r="D521"/>
  <c r="E545" s="1"/>
  <c r="A521"/>
  <c r="G520"/>
  <c r="F520"/>
  <c r="H544" s="1"/>
  <c r="E520"/>
  <c r="I544" s="1"/>
  <c r="D520"/>
  <c r="E544" s="1"/>
  <c r="A520"/>
  <c r="G519"/>
  <c r="F519"/>
  <c r="H543" s="1"/>
  <c r="E519"/>
  <c r="I543" s="1"/>
  <c r="D519"/>
  <c r="E543" s="1"/>
  <c r="A519"/>
  <c r="G518"/>
  <c r="F518"/>
  <c r="H557" s="1"/>
  <c r="E518"/>
  <c r="I557" s="1"/>
  <c r="D518"/>
  <c r="E557" s="1"/>
  <c r="A518"/>
  <c r="G517"/>
  <c r="D560" s="1"/>
  <c r="F517"/>
  <c r="H560" s="1"/>
  <c r="E517"/>
  <c r="I560" s="1"/>
  <c r="D517"/>
  <c r="A517"/>
  <c r="G516"/>
  <c r="F516"/>
  <c r="H559" s="1"/>
  <c r="E516"/>
  <c r="D516"/>
  <c r="A516"/>
  <c r="C509"/>
  <c r="C508"/>
  <c r="C506"/>
  <c r="C504"/>
  <c r="C503"/>
  <c r="C502"/>
  <c r="C501"/>
  <c r="C500"/>
  <c r="C499"/>
  <c r="C498"/>
  <c r="C497"/>
  <c r="C496"/>
  <c r="C495"/>
  <c r="C494"/>
  <c r="C493"/>
  <c r="C492"/>
  <c r="A492"/>
  <c r="A493" s="1"/>
  <c r="A494" s="1"/>
  <c r="A495" s="1"/>
  <c r="A496" s="1"/>
  <c r="A497" s="1"/>
  <c r="A498" s="1"/>
  <c r="A499" s="1"/>
  <c r="A500" s="1"/>
  <c r="A501" s="1"/>
  <c r="A502" s="1"/>
  <c r="A503" s="1"/>
  <c r="A504" s="1"/>
  <c r="A506" s="1"/>
  <c r="A508" s="1"/>
  <c r="A509" s="1"/>
  <c r="C491"/>
  <c r="O480"/>
  <c r="N480"/>
  <c r="M480"/>
  <c r="L480"/>
  <c r="H480"/>
  <c r="C480"/>
  <c r="A483" s="1"/>
  <c r="G479"/>
  <c r="F479"/>
  <c r="H504" s="1"/>
  <c r="E479"/>
  <c r="I504" s="1"/>
  <c r="D479"/>
  <c r="E504" s="1"/>
  <c r="A479"/>
  <c r="G478"/>
  <c r="F478"/>
  <c r="H503" s="1"/>
  <c r="E478"/>
  <c r="I503" s="1"/>
  <c r="D478"/>
  <c r="E503" s="1"/>
  <c r="A478"/>
  <c r="G477"/>
  <c r="F477"/>
  <c r="H502" s="1"/>
  <c r="E477"/>
  <c r="I502" s="1"/>
  <c r="D477"/>
  <c r="E502" s="1"/>
  <c r="A477"/>
  <c r="G476"/>
  <c r="F476"/>
  <c r="H501" s="1"/>
  <c r="E476"/>
  <c r="I501" s="1"/>
  <c r="D476"/>
  <c r="E501" s="1"/>
  <c r="A476"/>
  <c r="G475"/>
  <c r="F475"/>
  <c r="H500" s="1"/>
  <c r="E475"/>
  <c r="I500" s="1"/>
  <c r="D475"/>
  <c r="E500" s="1"/>
  <c r="A475"/>
  <c r="G474"/>
  <c r="F474"/>
  <c r="H499" s="1"/>
  <c r="E474"/>
  <c r="I499" s="1"/>
  <c r="D474"/>
  <c r="E499" s="1"/>
  <c r="A474"/>
  <c r="G473"/>
  <c r="F473"/>
  <c r="H498" s="1"/>
  <c r="E473"/>
  <c r="I498" s="1"/>
  <c r="D473"/>
  <c r="E498" s="1"/>
  <c r="A473"/>
  <c r="G472"/>
  <c r="F472"/>
  <c r="H497" s="1"/>
  <c r="E472"/>
  <c r="I497" s="1"/>
  <c r="D472"/>
  <c r="E497" s="1"/>
  <c r="A472"/>
  <c r="G471"/>
  <c r="F471"/>
  <c r="H496" s="1"/>
  <c r="E471"/>
  <c r="I496" s="1"/>
  <c r="D471"/>
  <c r="E496" s="1"/>
  <c r="A471"/>
  <c r="G470"/>
  <c r="F470"/>
  <c r="H495" s="1"/>
  <c r="E470"/>
  <c r="I495" s="1"/>
  <c r="D470"/>
  <c r="E495" s="1"/>
  <c r="A470"/>
  <c r="G469"/>
  <c r="F469"/>
  <c r="H494" s="1"/>
  <c r="E469"/>
  <c r="I494" s="1"/>
  <c r="D469"/>
  <c r="E494" s="1"/>
  <c r="A469"/>
  <c r="G468"/>
  <c r="F468"/>
  <c r="H493" s="1"/>
  <c r="E468"/>
  <c r="I493" s="1"/>
  <c r="D468"/>
  <c r="E493" s="1"/>
  <c r="A468"/>
  <c r="G467"/>
  <c r="F467"/>
  <c r="H492" s="1"/>
  <c r="E467"/>
  <c r="I492" s="1"/>
  <c r="D467"/>
  <c r="E492" s="1"/>
  <c r="A467"/>
  <c r="G466"/>
  <c r="F466"/>
  <c r="H491" s="1"/>
  <c r="E466"/>
  <c r="I491" s="1"/>
  <c r="D466"/>
  <c r="E491" s="1"/>
  <c r="A466"/>
  <c r="G465"/>
  <c r="F465"/>
  <c r="H506" s="1"/>
  <c r="E465"/>
  <c r="I506" s="1"/>
  <c r="D465"/>
  <c r="A465"/>
  <c r="G464"/>
  <c r="D509" s="1"/>
  <c r="F464"/>
  <c r="H509" s="1"/>
  <c r="E464"/>
  <c r="I509" s="1"/>
  <c r="D464"/>
  <c r="G509" s="1"/>
  <c r="A464"/>
  <c r="G463"/>
  <c r="D508" s="1"/>
  <c r="F463"/>
  <c r="H508" s="1"/>
  <c r="E463"/>
  <c r="I508" s="1"/>
  <c r="D463"/>
  <c r="A463"/>
  <c r="C457"/>
  <c r="C456"/>
  <c r="C454"/>
  <c r="C452"/>
  <c r="C451"/>
  <c r="C450"/>
  <c r="C449"/>
  <c r="C448"/>
  <c r="C447"/>
  <c r="C446"/>
  <c r="C445"/>
  <c r="C444"/>
  <c r="C443"/>
  <c r="C442"/>
  <c r="C441"/>
  <c r="C440"/>
  <c r="A440"/>
  <c r="A441" s="1"/>
  <c r="A442" s="1"/>
  <c r="A443" s="1"/>
  <c r="A444" s="1"/>
  <c r="A445" s="1"/>
  <c r="A446" s="1"/>
  <c r="A447" s="1"/>
  <c r="A448" s="1"/>
  <c r="A449" s="1"/>
  <c r="A450" s="1"/>
  <c r="A451" s="1"/>
  <c r="A452" s="1"/>
  <c r="A454" s="1"/>
  <c r="A456" s="1"/>
  <c r="A457" s="1"/>
  <c r="C439"/>
  <c r="O428"/>
  <c r="N428"/>
  <c r="M428"/>
  <c r="L428"/>
  <c r="H428"/>
  <c r="C428"/>
  <c r="A431" s="1"/>
  <c r="G427"/>
  <c r="F427"/>
  <c r="H452" s="1"/>
  <c r="E427"/>
  <c r="I452" s="1"/>
  <c r="D427"/>
  <c r="E452" s="1"/>
  <c r="A427"/>
  <c r="B452" s="1"/>
  <c r="G426"/>
  <c r="F426"/>
  <c r="H451" s="1"/>
  <c r="E426"/>
  <c r="I451" s="1"/>
  <c r="D426"/>
  <c r="E451" s="1"/>
  <c r="A426"/>
  <c r="B451" s="1"/>
  <c r="G425"/>
  <c r="F425"/>
  <c r="H450" s="1"/>
  <c r="E425"/>
  <c r="I450" s="1"/>
  <c r="D425"/>
  <c r="E450" s="1"/>
  <c r="A425"/>
  <c r="B450" s="1"/>
  <c r="G424"/>
  <c r="F424"/>
  <c r="H449" s="1"/>
  <c r="E424"/>
  <c r="I449" s="1"/>
  <c r="D424"/>
  <c r="E449" s="1"/>
  <c r="A424"/>
  <c r="B449" s="1"/>
  <c r="G423"/>
  <c r="F423"/>
  <c r="H448" s="1"/>
  <c r="E423"/>
  <c r="I448" s="1"/>
  <c r="D423"/>
  <c r="E448" s="1"/>
  <c r="A423"/>
  <c r="B448" s="1"/>
  <c r="G422"/>
  <c r="F422"/>
  <c r="H447" s="1"/>
  <c r="E422"/>
  <c r="I447" s="1"/>
  <c r="D422"/>
  <c r="E447" s="1"/>
  <c r="A422"/>
  <c r="B447" s="1"/>
  <c r="G421"/>
  <c r="F421"/>
  <c r="H446" s="1"/>
  <c r="E421"/>
  <c r="I446" s="1"/>
  <c r="D421"/>
  <c r="E446" s="1"/>
  <c r="A421"/>
  <c r="B446" s="1"/>
  <c r="G420"/>
  <c r="F420"/>
  <c r="H445" s="1"/>
  <c r="E420"/>
  <c r="I445" s="1"/>
  <c r="D420"/>
  <c r="A420"/>
  <c r="B445" s="1"/>
  <c r="G419"/>
  <c r="F419"/>
  <c r="H444" s="1"/>
  <c r="E419"/>
  <c r="I444" s="1"/>
  <c r="D419"/>
  <c r="E444" s="1"/>
  <c r="A419"/>
  <c r="B444" s="1"/>
  <c r="G418"/>
  <c r="F418"/>
  <c r="H443" s="1"/>
  <c r="E418"/>
  <c r="I443" s="1"/>
  <c r="D418"/>
  <c r="E443" s="1"/>
  <c r="A418"/>
  <c r="B443" s="1"/>
  <c r="G417"/>
  <c r="F417"/>
  <c r="H442" s="1"/>
  <c r="E417"/>
  <c r="I442" s="1"/>
  <c r="D417"/>
  <c r="E442" s="1"/>
  <c r="A417"/>
  <c r="B442" s="1"/>
  <c r="G416"/>
  <c r="F416"/>
  <c r="H441" s="1"/>
  <c r="E416"/>
  <c r="I441" s="1"/>
  <c r="D416"/>
  <c r="E441" s="1"/>
  <c r="A416"/>
  <c r="B441" s="1"/>
  <c r="G415"/>
  <c r="F415"/>
  <c r="H440" s="1"/>
  <c r="E415"/>
  <c r="I440" s="1"/>
  <c r="D415"/>
  <c r="E440" s="1"/>
  <c r="A415"/>
  <c r="B440" s="1"/>
  <c r="G414"/>
  <c r="F414"/>
  <c r="H439" s="1"/>
  <c r="E414"/>
  <c r="I439" s="1"/>
  <c r="D414"/>
  <c r="E439" s="1"/>
  <c r="A414"/>
  <c r="B439" s="1"/>
  <c r="G413"/>
  <c r="F413"/>
  <c r="H454" s="1"/>
  <c r="E413"/>
  <c r="I454" s="1"/>
  <c r="D413"/>
  <c r="E454" s="1"/>
  <c r="A413"/>
  <c r="G412"/>
  <c r="D457" s="1"/>
  <c r="F412"/>
  <c r="H457" s="1"/>
  <c r="E412"/>
  <c r="I457" s="1"/>
  <c r="D412"/>
  <c r="G457" s="1"/>
  <c r="A412"/>
  <c r="G411"/>
  <c r="F411"/>
  <c r="E411"/>
  <c r="D411"/>
  <c r="A411"/>
  <c r="C405"/>
  <c r="C404"/>
  <c r="C402"/>
  <c r="C400"/>
  <c r="C399"/>
  <c r="C398"/>
  <c r="C397"/>
  <c r="C396"/>
  <c r="C395"/>
  <c r="C394"/>
  <c r="C393"/>
  <c r="C392"/>
  <c r="C391"/>
  <c r="C390"/>
  <c r="C389"/>
  <c r="C388"/>
  <c r="A388"/>
  <c r="A389" s="1"/>
  <c r="A390" s="1"/>
  <c r="A391" s="1"/>
  <c r="A392" s="1"/>
  <c r="A393" s="1"/>
  <c r="A394" s="1"/>
  <c r="A395" s="1"/>
  <c r="A396" s="1"/>
  <c r="A397" s="1"/>
  <c r="A398" s="1"/>
  <c r="A399" s="1"/>
  <c r="A400" s="1"/>
  <c r="A402" s="1"/>
  <c r="A404" s="1"/>
  <c r="A405" s="1"/>
  <c r="C387"/>
  <c r="O376"/>
  <c r="N376"/>
  <c r="M376"/>
  <c r="L376"/>
  <c r="H376"/>
  <c r="C376"/>
  <c r="A379" s="1"/>
  <c r="G375"/>
  <c r="F375"/>
  <c r="H400" s="1"/>
  <c r="E375"/>
  <c r="I400" s="1"/>
  <c r="D375"/>
  <c r="E400" s="1"/>
  <c r="A375"/>
  <c r="B400" s="1"/>
  <c r="G374"/>
  <c r="F374"/>
  <c r="H399" s="1"/>
  <c r="E374"/>
  <c r="I399" s="1"/>
  <c r="D374"/>
  <c r="A374"/>
  <c r="B399" s="1"/>
  <c r="G373"/>
  <c r="F373"/>
  <c r="H398" s="1"/>
  <c r="E373"/>
  <c r="I398" s="1"/>
  <c r="D373"/>
  <c r="E398" s="1"/>
  <c r="A373"/>
  <c r="B398" s="1"/>
  <c r="G372"/>
  <c r="F372"/>
  <c r="H397" s="1"/>
  <c r="E372"/>
  <c r="I397" s="1"/>
  <c r="D372"/>
  <c r="A372"/>
  <c r="B397" s="1"/>
  <c r="G371"/>
  <c r="F371"/>
  <c r="H396" s="1"/>
  <c r="E371"/>
  <c r="I396" s="1"/>
  <c r="D371"/>
  <c r="E396" s="1"/>
  <c r="A371"/>
  <c r="B396" s="1"/>
  <c r="G370"/>
  <c r="F370"/>
  <c r="H395" s="1"/>
  <c r="E370"/>
  <c r="I395" s="1"/>
  <c r="D370"/>
  <c r="A370"/>
  <c r="B395" s="1"/>
  <c r="G369"/>
  <c r="F369"/>
  <c r="H394" s="1"/>
  <c r="E369"/>
  <c r="I394" s="1"/>
  <c r="D369"/>
  <c r="E394" s="1"/>
  <c r="A369"/>
  <c r="B394" s="1"/>
  <c r="G368"/>
  <c r="F368"/>
  <c r="H393" s="1"/>
  <c r="E368"/>
  <c r="I393" s="1"/>
  <c r="D368"/>
  <c r="A368"/>
  <c r="B393" s="1"/>
  <c r="G367"/>
  <c r="F367"/>
  <c r="H392" s="1"/>
  <c r="E367"/>
  <c r="I392" s="1"/>
  <c r="D367"/>
  <c r="E392" s="1"/>
  <c r="A367"/>
  <c r="B392" s="1"/>
  <c r="G366"/>
  <c r="F366"/>
  <c r="H391" s="1"/>
  <c r="E366"/>
  <c r="I391" s="1"/>
  <c r="D366"/>
  <c r="A366"/>
  <c r="B391" s="1"/>
  <c r="G365"/>
  <c r="F365"/>
  <c r="H390" s="1"/>
  <c r="E365"/>
  <c r="I390" s="1"/>
  <c r="D365"/>
  <c r="E390" s="1"/>
  <c r="A365"/>
  <c r="B390" s="1"/>
  <c r="G364"/>
  <c r="F364"/>
  <c r="H389" s="1"/>
  <c r="E364"/>
  <c r="I389" s="1"/>
  <c r="D364"/>
  <c r="A364"/>
  <c r="B389" s="1"/>
  <c r="G363"/>
  <c r="F363"/>
  <c r="H388" s="1"/>
  <c r="E363"/>
  <c r="I388" s="1"/>
  <c r="D363"/>
  <c r="E388" s="1"/>
  <c r="A363"/>
  <c r="B388" s="1"/>
  <c r="G362"/>
  <c r="F362"/>
  <c r="H387" s="1"/>
  <c r="E362"/>
  <c r="I387" s="1"/>
  <c r="D362"/>
  <c r="A362"/>
  <c r="B387" s="1"/>
  <c r="G361"/>
  <c r="F361"/>
  <c r="H402" s="1"/>
  <c r="E361"/>
  <c r="I402" s="1"/>
  <c r="D361"/>
  <c r="E402" s="1"/>
  <c r="A361"/>
  <c r="G360"/>
  <c r="D405" s="1"/>
  <c r="F360"/>
  <c r="H405" s="1"/>
  <c r="E360"/>
  <c r="I405" s="1"/>
  <c r="D360"/>
  <c r="A360"/>
  <c r="G359"/>
  <c r="D404" s="1"/>
  <c r="F359"/>
  <c r="H404" s="1"/>
  <c r="E359"/>
  <c r="I404" s="1"/>
  <c r="D359"/>
  <c r="A359"/>
  <c r="C353"/>
  <c r="C352"/>
  <c r="C350"/>
  <c r="C348"/>
  <c r="C347"/>
  <c r="C346"/>
  <c r="C345"/>
  <c r="C344"/>
  <c r="C343"/>
  <c r="C342"/>
  <c r="C341"/>
  <c r="C340"/>
  <c r="C339"/>
  <c r="C338"/>
  <c r="C337"/>
  <c r="A337"/>
  <c r="A338" s="1"/>
  <c r="A339" s="1"/>
  <c r="A340" s="1"/>
  <c r="A341" s="1"/>
  <c r="A342" s="1"/>
  <c r="A343" s="1"/>
  <c r="A344" s="1"/>
  <c r="A345" s="1"/>
  <c r="A346" s="1"/>
  <c r="A347" s="1"/>
  <c r="A348" s="1"/>
  <c r="A350" s="1"/>
  <c r="A352" s="1"/>
  <c r="A353" s="1"/>
  <c r="C336"/>
  <c r="O325"/>
  <c r="N325"/>
  <c r="M325"/>
  <c r="L325"/>
  <c r="H325"/>
  <c r="C325"/>
  <c r="A328" s="1"/>
  <c r="G324"/>
  <c r="F324"/>
  <c r="H348" s="1"/>
  <c r="E324"/>
  <c r="I348" s="1"/>
  <c r="D324"/>
  <c r="E348" s="1"/>
  <c r="A324"/>
  <c r="B348" s="1"/>
  <c r="G323"/>
  <c r="F323"/>
  <c r="H347" s="1"/>
  <c r="E323"/>
  <c r="I347" s="1"/>
  <c r="D323"/>
  <c r="A323"/>
  <c r="B347" s="1"/>
  <c r="G322"/>
  <c r="F322"/>
  <c r="H346" s="1"/>
  <c r="E322"/>
  <c r="I346" s="1"/>
  <c r="D322"/>
  <c r="E346" s="1"/>
  <c r="A322"/>
  <c r="B346" s="1"/>
  <c r="G321"/>
  <c r="F321"/>
  <c r="H345" s="1"/>
  <c r="E321"/>
  <c r="I345" s="1"/>
  <c r="D321"/>
  <c r="A321"/>
  <c r="B345" s="1"/>
  <c r="G320"/>
  <c r="F320"/>
  <c r="H344" s="1"/>
  <c r="E320"/>
  <c r="I344" s="1"/>
  <c r="D320"/>
  <c r="E344" s="1"/>
  <c r="A320"/>
  <c r="B344" s="1"/>
  <c r="G319"/>
  <c r="F319"/>
  <c r="H343" s="1"/>
  <c r="E319"/>
  <c r="I343" s="1"/>
  <c r="D319"/>
  <c r="A319"/>
  <c r="B343" s="1"/>
  <c r="G318"/>
  <c r="F318"/>
  <c r="H342" s="1"/>
  <c r="E318"/>
  <c r="I342" s="1"/>
  <c r="D318"/>
  <c r="E342" s="1"/>
  <c r="A318"/>
  <c r="B342" s="1"/>
  <c r="G317"/>
  <c r="F317"/>
  <c r="H341" s="1"/>
  <c r="E317"/>
  <c r="I341" s="1"/>
  <c r="D317"/>
  <c r="A317"/>
  <c r="B341" s="1"/>
  <c r="G316"/>
  <c r="F316"/>
  <c r="H340" s="1"/>
  <c r="E316"/>
  <c r="I340" s="1"/>
  <c r="D316"/>
  <c r="E340" s="1"/>
  <c r="A316"/>
  <c r="B340" s="1"/>
  <c r="G315"/>
  <c r="F315"/>
  <c r="H339" s="1"/>
  <c r="E315"/>
  <c r="I339" s="1"/>
  <c r="D315"/>
  <c r="A315"/>
  <c r="B339" s="1"/>
  <c r="G314"/>
  <c r="F314"/>
  <c r="H338" s="1"/>
  <c r="E314"/>
  <c r="I338" s="1"/>
  <c r="D314"/>
  <c r="E338" s="1"/>
  <c r="A314"/>
  <c r="B338" s="1"/>
  <c r="G313"/>
  <c r="F313"/>
  <c r="H337" s="1"/>
  <c r="E313"/>
  <c r="I337" s="1"/>
  <c r="D313"/>
  <c r="A313"/>
  <c r="B337" s="1"/>
  <c r="G312"/>
  <c r="F312"/>
  <c r="H336" s="1"/>
  <c r="E312"/>
  <c r="I336" s="1"/>
  <c r="D312"/>
  <c r="E336" s="1"/>
  <c r="A312"/>
  <c r="B336" s="1"/>
  <c r="G311"/>
  <c r="F311"/>
  <c r="H350" s="1"/>
  <c r="E311"/>
  <c r="I350" s="1"/>
  <c r="D311"/>
  <c r="E350" s="1"/>
  <c r="A311"/>
  <c r="G310"/>
  <c r="D353" s="1"/>
  <c r="F310"/>
  <c r="H353" s="1"/>
  <c r="E310"/>
  <c r="I353" s="1"/>
  <c r="D310"/>
  <c r="G353" s="1"/>
  <c r="A310"/>
  <c r="G309"/>
  <c r="D352" s="1"/>
  <c r="F309"/>
  <c r="H352" s="1"/>
  <c r="E309"/>
  <c r="I352" s="1"/>
  <c r="D309"/>
  <c r="A309"/>
  <c r="C303"/>
  <c r="C302"/>
  <c r="C300"/>
  <c r="C298"/>
  <c r="C297"/>
  <c r="C296"/>
  <c r="C295"/>
  <c r="C294"/>
  <c r="C293"/>
  <c r="C292"/>
  <c r="C291"/>
  <c r="C290"/>
  <c r="C289"/>
  <c r="C288"/>
  <c r="C287"/>
  <c r="A287"/>
  <c r="A288" s="1"/>
  <c r="A289" s="1"/>
  <c r="A290" s="1"/>
  <c r="A291" s="1"/>
  <c r="A292" s="1"/>
  <c r="A293" s="1"/>
  <c r="A294" s="1"/>
  <c r="A295" s="1"/>
  <c r="A296" s="1"/>
  <c r="A297" s="1"/>
  <c r="A298" s="1"/>
  <c r="A300" s="1"/>
  <c r="A302" s="1"/>
  <c r="A303" s="1"/>
  <c r="C286"/>
  <c r="O275"/>
  <c r="N275"/>
  <c r="M275"/>
  <c r="L275"/>
  <c r="H275"/>
  <c r="C275"/>
  <c r="A278" s="1"/>
  <c r="G274"/>
  <c r="F274"/>
  <c r="H298" s="1"/>
  <c r="E274"/>
  <c r="I298" s="1"/>
  <c r="D274"/>
  <c r="E298" s="1"/>
  <c r="A274"/>
  <c r="B298" s="1"/>
  <c r="G273"/>
  <c r="F273"/>
  <c r="H297" s="1"/>
  <c r="E273"/>
  <c r="I297" s="1"/>
  <c r="D273"/>
  <c r="E297" s="1"/>
  <c r="A273"/>
  <c r="B297" s="1"/>
  <c r="G272"/>
  <c r="F272"/>
  <c r="H296" s="1"/>
  <c r="E272"/>
  <c r="I296" s="1"/>
  <c r="D272"/>
  <c r="E296" s="1"/>
  <c r="A272"/>
  <c r="B296" s="1"/>
  <c r="G271"/>
  <c r="F271"/>
  <c r="H295" s="1"/>
  <c r="E271"/>
  <c r="I295" s="1"/>
  <c r="D271"/>
  <c r="E295" s="1"/>
  <c r="A271"/>
  <c r="B295" s="1"/>
  <c r="G270"/>
  <c r="F270"/>
  <c r="H294" s="1"/>
  <c r="E270"/>
  <c r="I294" s="1"/>
  <c r="D270"/>
  <c r="E294" s="1"/>
  <c r="A270"/>
  <c r="B294" s="1"/>
  <c r="G269"/>
  <c r="F269"/>
  <c r="H293" s="1"/>
  <c r="E269"/>
  <c r="I293" s="1"/>
  <c r="D269"/>
  <c r="E293" s="1"/>
  <c r="A269"/>
  <c r="B293" s="1"/>
  <c r="G268"/>
  <c r="F268"/>
  <c r="H292" s="1"/>
  <c r="E268"/>
  <c r="I292" s="1"/>
  <c r="D268"/>
  <c r="E292" s="1"/>
  <c r="A268"/>
  <c r="B292" s="1"/>
  <c r="G267"/>
  <c r="F267"/>
  <c r="H291" s="1"/>
  <c r="E267"/>
  <c r="I291" s="1"/>
  <c r="D267"/>
  <c r="E291" s="1"/>
  <c r="A267"/>
  <c r="B291" s="1"/>
  <c r="H290"/>
  <c r="I290"/>
  <c r="E290"/>
  <c r="B290"/>
  <c r="H289"/>
  <c r="I289"/>
  <c r="E289"/>
  <c r="B289"/>
  <c r="H288"/>
  <c r="I288"/>
  <c r="E288"/>
  <c r="B288"/>
  <c r="H287"/>
  <c r="I287"/>
  <c r="E287"/>
  <c r="B287"/>
  <c r="H286"/>
  <c r="I286"/>
  <c r="E286"/>
  <c r="B286"/>
  <c r="H300"/>
  <c r="I300"/>
  <c r="E300"/>
  <c r="D303"/>
  <c r="H303"/>
  <c r="I303"/>
  <c r="G303"/>
  <c r="D302"/>
  <c r="H302"/>
  <c r="I302"/>
  <c r="J1787" l="1"/>
  <c r="J1663"/>
  <c r="J1717"/>
  <c r="G18" i="153"/>
  <c r="G19" s="1"/>
  <c r="G20" s="1"/>
  <c r="G21" s="1"/>
  <c r="G22" s="1"/>
  <c r="G23" s="1"/>
  <c r="G24" s="1"/>
  <c r="G25" s="1"/>
  <c r="G26" s="1"/>
  <c r="G27" s="1"/>
  <c r="G28" s="1"/>
  <c r="G29" s="1"/>
  <c r="G30" s="1"/>
  <c r="G31" s="1"/>
  <c r="G32" s="1"/>
  <c r="G33" s="1"/>
  <c r="G34" s="1"/>
  <c r="G35" s="1"/>
  <c r="G36" s="1"/>
  <c r="G37" s="1"/>
  <c r="G38" s="1"/>
  <c r="G39" s="1"/>
  <c r="G40" s="1"/>
  <c r="G41" s="1"/>
  <c r="G42" s="1"/>
  <c r="G43" s="1"/>
  <c r="G44" s="1"/>
  <c r="G45" s="1"/>
  <c r="G46" s="1"/>
  <c r="G47" s="1"/>
  <c r="G48" s="1"/>
  <c r="G49" s="1"/>
  <c r="G50" s="1"/>
  <c r="G51" s="1"/>
  <c r="G52" s="1"/>
  <c r="G53" s="1"/>
  <c r="G54" s="1"/>
  <c r="G55" s="1"/>
  <c r="G56" s="1"/>
  <c r="G57" s="1"/>
  <c r="G58" s="1"/>
  <c r="G59" s="1"/>
  <c r="G60" s="1"/>
  <c r="G61" s="1"/>
  <c r="G62" s="1"/>
  <c r="G63" s="1"/>
  <c r="G64" s="1"/>
  <c r="G65" s="1"/>
  <c r="G66" s="1"/>
  <c r="G67" s="1"/>
  <c r="G68" s="1"/>
  <c r="G69" s="1"/>
  <c r="G70" s="1"/>
  <c r="G71" s="1"/>
  <c r="G72" s="1"/>
  <c r="G73" s="1"/>
  <c r="G74" s="1"/>
  <c r="G75" s="1"/>
  <c r="G76" s="1"/>
  <c r="G77" s="1"/>
  <c r="G78" s="1"/>
  <c r="G79" s="1"/>
  <c r="G80" s="1"/>
  <c r="G81" s="1"/>
  <c r="G82" s="1"/>
  <c r="G83" s="1"/>
  <c r="G84" s="1"/>
  <c r="G85" s="1"/>
  <c r="G86" s="1"/>
  <c r="G87" s="1"/>
  <c r="G88" s="1"/>
  <c r="G89" s="1"/>
  <c r="G90" s="1"/>
  <c r="G91" s="1"/>
  <c r="G92" s="1"/>
  <c r="G93" s="1"/>
  <c r="G94" s="1"/>
  <c r="G95" s="1"/>
  <c r="G96" s="1"/>
  <c r="G97" s="1"/>
  <c r="G98" s="1"/>
  <c r="G99" s="1"/>
  <c r="G100" s="1"/>
  <c r="G101" s="1"/>
  <c r="G102" s="1"/>
  <c r="G103" s="1"/>
  <c r="G104" s="1"/>
  <c r="G105" s="1"/>
  <c r="G106" s="1"/>
  <c r="G107" s="1"/>
  <c r="G108" s="1"/>
  <c r="G109" s="1"/>
  <c r="G110" s="1"/>
  <c r="G111" s="1"/>
  <c r="G112" s="1"/>
  <c r="G113" s="1"/>
  <c r="G114" s="1"/>
  <c r="G115" s="1"/>
  <c r="G116" s="1"/>
  <c r="G117" s="1"/>
  <c r="G118" s="1"/>
  <c r="G119" s="1"/>
  <c r="G120" s="1"/>
  <c r="G121" s="1"/>
  <c r="G122" s="1"/>
  <c r="G123" s="1"/>
  <c r="G124" s="1"/>
  <c r="G125" s="1"/>
  <c r="G126" s="1"/>
  <c r="G127" s="1"/>
  <c r="G128" s="1"/>
  <c r="G129" s="1"/>
  <c r="G130" s="1"/>
  <c r="G131" s="1"/>
  <c r="G132" s="1"/>
  <c r="G133" s="1"/>
  <c r="G134" s="1"/>
  <c r="G135" s="1"/>
  <c r="G136" s="1"/>
  <c r="G137" s="1"/>
  <c r="G138" s="1"/>
  <c r="G139" s="1"/>
  <c r="G140" s="1"/>
  <c r="G141" s="1"/>
  <c r="G142" s="1"/>
  <c r="G143" s="1"/>
  <c r="G144" s="1"/>
  <c r="G145" s="1"/>
  <c r="G146" s="1"/>
  <c r="G147" s="1"/>
  <c r="G148" s="1"/>
  <c r="G149" s="1"/>
  <c r="G150" s="1"/>
  <c r="G151" s="1"/>
  <c r="G152" s="1"/>
  <c r="G153" s="1"/>
  <c r="G154" s="1"/>
  <c r="G155" s="1"/>
  <c r="G156" s="1"/>
  <c r="G157" s="1"/>
  <c r="G158" s="1"/>
  <c r="G159" s="1"/>
  <c r="G160" s="1"/>
  <c r="G161" s="1"/>
  <c r="G162" s="1"/>
  <c r="G163" s="1"/>
  <c r="G164" s="1"/>
  <c r="G165" s="1"/>
  <c r="G166" s="1"/>
  <c r="G167" s="1"/>
  <c r="G168" s="1"/>
  <c r="G169" s="1"/>
  <c r="G170" s="1"/>
  <c r="G171" s="1"/>
  <c r="G172" s="1"/>
  <c r="G173" s="1"/>
  <c r="G174" s="1"/>
  <c r="G175" s="1"/>
  <c r="G176" s="1"/>
  <c r="G177" s="1"/>
  <c r="G178" s="1"/>
  <c r="G179" s="1"/>
  <c r="G180" s="1"/>
  <c r="G181" s="1"/>
  <c r="G182" s="1"/>
  <c r="G183" s="1"/>
  <c r="G184" s="1"/>
  <c r="G185" s="1"/>
  <c r="G186" s="1"/>
  <c r="G187" s="1"/>
  <c r="G188" s="1"/>
  <c r="G189" s="1"/>
  <c r="G190" s="1"/>
  <c r="G191" s="1"/>
  <c r="G192" s="1"/>
  <c r="G193" s="1"/>
  <c r="G194" s="1"/>
  <c r="G195" s="1"/>
  <c r="G196" s="1"/>
  <c r="G197" s="1"/>
  <c r="G198" s="1"/>
  <c r="G199" s="1"/>
  <c r="G200" s="1"/>
  <c r="G201" s="1"/>
  <c r="G202" s="1"/>
  <c r="G203" s="1"/>
  <c r="G204" s="1"/>
  <c r="G205" s="1"/>
  <c r="G206" s="1"/>
  <c r="G207" s="1"/>
  <c r="G208" s="1"/>
  <c r="G209" s="1"/>
  <c r="G210" s="1"/>
  <c r="G211" s="1"/>
  <c r="G212" s="1"/>
  <c r="G213" s="1"/>
  <c r="G214" s="1"/>
  <c r="G215" s="1"/>
  <c r="G216" s="1"/>
  <c r="G217" s="1"/>
  <c r="G218" s="1"/>
  <c r="G219" s="1"/>
  <c r="G220" s="1"/>
  <c r="G221" s="1"/>
  <c r="G222" s="1"/>
  <c r="G223" s="1"/>
  <c r="G224" s="1"/>
  <c r="G225" s="1"/>
  <c r="G226" s="1"/>
  <c r="G227" s="1"/>
  <c r="G228" s="1"/>
  <c r="G229" s="1"/>
  <c r="G230" s="1"/>
  <c r="G231" s="1"/>
  <c r="G232" s="1"/>
  <c r="G233" s="1"/>
  <c r="G234" s="1"/>
  <c r="G235" s="1"/>
  <c r="G236" s="1"/>
  <c r="G237" s="1"/>
  <c r="G238" s="1"/>
  <c r="G239" s="1"/>
  <c r="G240" s="1"/>
  <c r="G241" s="1"/>
  <c r="G242" s="1"/>
  <c r="G243" s="1"/>
  <c r="G244" s="1"/>
  <c r="G245" s="1"/>
  <c r="G246" s="1"/>
  <c r="G247" s="1"/>
  <c r="G248" s="1"/>
  <c r="G249" s="1"/>
  <c r="G250" s="1"/>
  <c r="G251" s="1"/>
  <c r="G252" s="1"/>
  <c r="G253" s="1"/>
  <c r="G254" s="1"/>
  <c r="G255" s="1"/>
  <c r="G256" s="1"/>
  <c r="G257" s="1"/>
  <c r="G258" s="1"/>
  <c r="G259" s="1"/>
  <c r="G260" s="1"/>
  <c r="G261" s="1"/>
  <c r="G262" s="1"/>
  <c r="G263" s="1"/>
  <c r="G264" s="1"/>
  <c r="G265" s="1"/>
  <c r="G266" s="1"/>
  <c r="G267" s="1"/>
  <c r="G268" s="1"/>
  <c r="G269" s="1"/>
  <c r="G270" s="1"/>
  <c r="G271" s="1"/>
  <c r="G272" s="1"/>
  <c r="G273" s="1"/>
  <c r="G274" s="1"/>
  <c r="G275" s="1"/>
  <c r="G276" s="1"/>
  <c r="G277" s="1"/>
  <c r="G278" s="1"/>
  <c r="G279" s="1"/>
  <c r="G280" s="1"/>
  <c r="G281" s="1"/>
  <c r="G282" s="1"/>
  <c r="G283" s="1"/>
  <c r="G284" s="1"/>
  <c r="G285" s="1"/>
  <c r="G286" s="1"/>
  <c r="G287" s="1"/>
  <c r="G288" s="1"/>
  <c r="G289" s="1"/>
  <c r="G290" s="1"/>
  <c r="G291" s="1"/>
  <c r="G292" s="1"/>
  <c r="G293" s="1"/>
  <c r="G294" s="1"/>
  <c r="G295" s="1"/>
  <c r="G296" s="1"/>
  <c r="G297" s="1"/>
  <c r="G298" s="1"/>
  <c r="G299" s="1"/>
  <c r="G300" s="1"/>
  <c r="G301" s="1"/>
  <c r="G302" s="1"/>
  <c r="G303" s="1"/>
  <c r="G304" s="1"/>
  <c r="G305" s="1"/>
  <c r="G306" s="1"/>
  <c r="G307" s="1"/>
  <c r="G308" s="1"/>
  <c r="G309" s="1"/>
  <c r="G310" s="1"/>
  <c r="G311" s="1"/>
  <c r="G312" s="1"/>
  <c r="G313" s="1"/>
  <c r="G314" s="1"/>
  <c r="G315" s="1"/>
  <c r="G316" s="1"/>
  <c r="G317" s="1"/>
  <c r="G318" s="1"/>
  <c r="G319" s="1"/>
  <c r="G320" s="1"/>
  <c r="G321" s="1"/>
  <c r="G322" s="1"/>
  <c r="G323" s="1"/>
  <c r="G324" s="1"/>
  <c r="G325" s="1"/>
  <c r="G326" s="1"/>
  <c r="G327" s="1"/>
  <c r="I1080" i="16"/>
  <c r="J1080" s="1"/>
  <c r="C1124"/>
  <c r="I1177"/>
  <c r="J1177" s="1"/>
  <c r="C1522"/>
  <c r="J1522" s="1"/>
  <c r="K1522" s="1"/>
  <c r="J352"/>
  <c r="I315"/>
  <c r="J315" s="1"/>
  <c r="I319"/>
  <c r="J319" s="1"/>
  <c r="I323"/>
  <c r="J323" s="1"/>
  <c r="I362"/>
  <c r="J362" s="1"/>
  <c r="I366"/>
  <c r="J366" s="1"/>
  <c r="I370"/>
  <c r="J370" s="1"/>
  <c r="I374"/>
  <c r="J374" s="1"/>
  <c r="J894"/>
  <c r="I857"/>
  <c r="J857" s="1"/>
  <c r="C895"/>
  <c r="D914"/>
  <c r="H914"/>
  <c r="F958"/>
  <c r="C984"/>
  <c r="I989"/>
  <c r="J989" s="1"/>
  <c r="I808"/>
  <c r="J808" s="1"/>
  <c r="I816"/>
  <c r="J816" s="1"/>
  <c r="I1035"/>
  <c r="J1035" s="1"/>
  <c r="F1143"/>
  <c r="E775"/>
  <c r="C778" s="1"/>
  <c r="I762"/>
  <c r="J762" s="1"/>
  <c r="I766"/>
  <c r="J766" s="1"/>
  <c r="I770"/>
  <c r="J770" s="1"/>
  <c r="I774"/>
  <c r="J774" s="1"/>
  <c r="J1454"/>
  <c r="K1454" s="1"/>
  <c r="J1476"/>
  <c r="K1476" s="1"/>
  <c r="J1490"/>
  <c r="K1490" s="1"/>
  <c r="C1513"/>
  <c r="J1513" s="1"/>
  <c r="K1513" s="1"/>
  <c r="I1181"/>
  <c r="J1181" s="1"/>
  <c r="I1185"/>
  <c r="J1185" s="1"/>
  <c r="I1189"/>
  <c r="J1189" s="1"/>
  <c r="J1492"/>
  <c r="K1492" s="1"/>
  <c r="J1512"/>
  <c r="C1515"/>
  <c r="J1515" s="1"/>
  <c r="K1515" s="1"/>
  <c r="C406"/>
  <c r="I463"/>
  <c r="J463" s="1"/>
  <c r="I531"/>
  <c r="J531" s="1"/>
  <c r="I567"/>
  <c r="J567" s="1"/>
  <c r="C610"/>
  <c r="J657"/>
  <c r="J704"/>
  <c r="I665"/>
  <c r="J665" s="1"/>
  <c r="I712"/>
  <c r="J712" s="1"/>
  <c r="I725"/>
  <c r="J725" s="1"/>
  <c r="C756"/>
  <c r="I1325"/>
  <c r="J1325" s="1"/>
  <c r="I1329"/>
  <c r="J1329" s="1"/>
  <c r="G1380"/>
  <c r="B1383" s="1"/>
  <c r="J1431"/>
  <c r="J1442"/>
  <c r="K1442" s="1"/>
  <c r="J1444"/>
  <c r="K1444" s="1"/>
  <c r="J1445"/>
  <c r="K1445" s="1"/>
  <c r="J1446"/>
  <c r="K1446" s="1"/>
  <c r="J1448"/>
  <c r="K1448" s="1"/>
  <c r="J1449"/>
  <c r="K1449" s="1"/>
  <c r="J1450"/>
  <c r="K1450" s="1"/>
  <c r="J1452"/>
  <c r="K1452" s="1"/>
  <c r="J1472"/>
  <c r="K1472" s="1"/>
  <c r="J1473"/>
  <c r="K1473" s="1"/>
  <c r="J1474"/>
  <c r="K1474" s="1"/>
  <c r="J1514"/>
  <c r="K1514" s="1"/>
  <c r="D376"/>
  <c r="I568"/>
  <c r="J568" s="1"/>
  <c r="I948"/>
  <c r="J948" s="1"/>
  <c r="I952"/>
  <c r="J952" s="1"/>
  <c r="I956"/>
  <c r="J956" s="1"/>
  <c r="I1131"/>
  <c r="J1131" s="1"/>
  <c r="I1266"/>
  <c r="I1272"/>
  <c r="J1272" s="1"/>
  <c r="C1740"/>
  <c r="J1740" s="1"/>
  <c r="C1528"/>
  <c r="J1528" s="1"/>
  <c r="K1528" s="1"/>
  <c r="J1488"/>
  <c r="K1488" s="1"/>
  <c r="J1772"/>
  <c r="G532"/>
  <c r="B535" s="1"/>
  <c r="I771"/>
  <c r="J771" s="1"/>
  <c r="J1170"/>
  <c r="I1135"/>
  <c r="J1135" s="1"/>
  <c r="I1226"/>
  <c r="J1226" s="1"/>
  <c r="I1312"/>
  <c r="J1359"/>
  <c r="I810"/>
  <c r="J810" s="1"/>
  <c r="I814"/>
  <c r="J814" s="1"/>
  <c r="I910"/>
  <c r="J910" s="1"/>
  <c r="C1075"/>
  <c r="J1123"/>
  <c r="D1143"/>
  <c r="C1171"/>
  <c r="I1179"/>
  <c r="J1179" s="1"/>
  <c r="I1183"/>
  <c r="J1183" s="1"/>
  <c r="I1187"/>
  <c r="J1187" s="1"/>
  <c r="I1227"/>
  <c r="J1227" s="1"/>
  <c r="I1273"/>
  <c r="J1273" s="1"/>
  <c r="I1319"/>
  <c r="J1319" s="1"/>
  <c r="I1327"/>
  <c r="J1327" s="1"/>
  <c r="I1331"/>
  <c r="J1331" s="1"/>
  <c r="C1360"/>
  <c r="C1433"/>
  <c r="J1466"/>
  <c r="K1466" s="1"/>
  <c r="J1467"/>
  <c r="K1467" s="1"/>
  <c r="J1468"/>
  <c r="K1468" s="1"/>
  <c r="J1469"/>
  <c r="K1469" s="1"/>
  <c r="J1470"/>
  <c r="K1470" s="1"/>
  <c r="C1503"/>
  <c r="J1555"/>
  <c r="K1555" s="1"/>
  <c r="I812"/>
  <c r="J812" s="1"/>
  <c r="E834"/>
  <c r="I820"/>
  <c r="J820" s="1"/>
  <c r="E842"/>
  <c r="J842" s="1"/>
  <c r="C458"/>
  <c r="D630"/>
  <c r="C658"/>
  <c r="F727"/>
  <c r="D868"/>
  <c r="I902"/>
  <c r="J902" s="1"/>
  <c r="I906"/>
  <c r="J906" s="1"/>
  <c r="J983"/>
  <c r="J1027"/>
  <c r="J1073"/>
  <c r="I1139"/>
  <c r="J1139" s="1"/>
  <c r="F1191"/>
  <c r="J1419"/>
  <c r="G821"/>
  <c r="B824" s="1"/>
  <c r="I818"/>
  <c r="J818" s="1"/>
  <c r="C848"/>
  <c r="E838"/>
  <c r="D846"/>
  <c r="I855"/>
  <c r="J855" s="1"/>
  <c r="D958"/>
  <c r="G960" s="1"/>
  <c r="C1029"/>
  <c r="C354"/>
  <c r="E532"/>
  <c r="C535" s="1"/>
  <c r="I517"/>
  <c r="J517" s="1"/>
  <c r="I664"/>
  <c r="J664" s="1"/>
  <c r="D727"/>
  <c r="D775"/>
  <c r="I773"/>
  <c r="J773" s="1"/>
  <c r="E795"/>
  <c r="J795" s="1"/>
  <c r="E793"/>
  <c r="J793" s="1"/>
  <c r="D821"/>
  <c r="I811"/>
  <c r="J811" s="1"/>
  <c r="I815"/>
  <c r="J815" s="1"/>
  <c r="I819"/>
  <c r="J819" s="1"/>
  <c r="E836"/>
  <c r="J836" s="1"/>
  <c r="C1519"/>
  <c r="J1519" s="1"/>
  <c r="K1519" s="1"/>
  <c r="J1496"/>
  <c r="K1496" s="1"/>
  <c r="K1537"/>
  <c r="J1479"/>
  <c r="K1479" s="1"/>
  <c r="D325"/>
  <c r="I313"/>
  <c r="J313" s="1"/>
  <c r="I317"/>
  <c r="J317" s="1"/>
  <c r="I321"/>
  <c r="J321" s="1"/>
  <c r="I360"/>
  <c r="J360" s="1"/>
  <c r="I364"/>
  <c r="J364" s="1"/>
  <c r="I368"/>
  <c r="J368" s="1"/>
  <c r="I372"/>
  <c r="J372" s="1"/>
  <c r="J508"/>
  <c r="K508" s="1"/>
  <c r="I465"/>
  <c r="J465" s="1"/>
  <c r="C510"/>
  <c r="I516"/>
  <c r="J516" s="1"/>
  <c r="I529"/>
  <c r="J529" s="1"/>
  <c r="C561"/>
  <c r="J608"/>
  <c r="K608" s="1"/>
  <c r="I569"/>
  <c r="J569" s="1"/>
  <c r="I616"/>
  <c r="J616" s="1"/>
  <c r="I663"/>
  <c r="K704" s="1"/>
  <c r="C706"/>
  <c r="J755"/>
  <c r="K755" s="1"/>
  <c r="I723"/>
  <c r="J723" s="1"/>
  <c r="G775"/>
  <c r="B778" s="1"/>
  <c r="J801"/>
  <c r="I764"/>
  <c r="J764" s="1"/>
  <c r="I768"/>
  <c r="J768" s="1"/>
  <c r="I772"/>
  <c r="J772" s="1"/>
  <c r="C802"/>
  <c r="F821"/>
  <c r="I809"/>
  <c r="J809" s="1"/>
  <c r="I813"/>
  <c r="J813" s="1"/>
  <c r="I817"/>
  <c r="J817" s="1"/>
  <c r="J939"/>
  <c r="I904"/>
  <c r="J904" s="1"/>
  <c r="I908"/>
  <c r="J908" s="1"/>
  <c r="C940"/>
  <c r="I946"/>
  <c r="J946" s="1"/>
  <c r="I950"/>
  <c r="J950" s="1"/>
  <c r="I954"/>
  <c r="J954" s="1"/>
  <c r="D1002"/>
  <c r="D1048"/>
  <c r="I1129"/>
  <c r="J1129" s="1"/>
  <c r="I1133"/>
  <c r="J1133" s="1"/>
  <c r="I1137"/>
  <c r="J1137" s="1"/>
  <c r="I1141"/>
  <c r="J1141" s="1"/>
  <c r="D1191"/>
  <c r="G1193" s="1"/>
  <c r="C1219"/>
  <c r="G1239"/>
  <c r="B1242" s="1"/>
  <c r="J1264"/>
  <c r="I1228"/>
  <c r="J1228" s="1"/>
  <c r="C1266"/>
  <c r="G1285"/>
  <c r="B1288" s="1"/>
  <c r="J1310"/>
  <c r="K1310" s="1"/>
  <c r="I1274"/>
  <c r="J1274" s="1"/>
  <c r="C1312"/>
  <c r="G1332"/>
  <c r="B1335" s="1"/>
  <c r="I1320"/>
  <c r="J1320" s="1"/>
  <c r="J1416"/>
  <c r="I1367"/>
  <c r="J1367" s="1"/>
  <c r="J1421"/>
  <c r="C1408"/>
  <c r="J1455"/>
  <c r="K1455" s="1"/>
  <c r="J1465"/>
  <c r="K1465" s="1"/>
  <c r="J1478"/>
  <c r="K1478" s="1"/>
  <c r="J1494"/>
  <c r="K1494" s="1"/>
  <c r="J1601"/>
  <c r="K1601" s="1"/>
  <c r="J1796"/>
  <c r="J303"/>
  <c r="C304"/>
  <c r="D275"/>
  <c r="C7" i="153"/>
  <c r="J286" i="16"/>
  <c r="J298"/>
  <c r="J350"/>
  <c r="J302"/>
  <c r="J300"/>
  <c r="I304"/>
  <c r="J287"/>
  <c r="J289"/>
  <c r="J291"/>
  <c r="J293"/>
  <c r="J295"/>
  <c r="J297"/>
  <c r="J353"/>
  <c r="J336"/>
  <c r="J338"/>
  <c r="J340"/>
  <c r="J342"/>
  <c r="J344"/>
  <c r="J346"/>
  <c r="J348"/>
  <c r="J404"/>
  <c r="J402"/>
  <c r="I406"/>
  <c r="J388"/>
  <c r="J390"/>
  <c r="J392"/>
  <c r="J394"/>
  <c r="J396"/>
  <c r="J398"/>
  <c r="J400"/>
  <c r="J288"/>
  <c r="J290"/>
  <c r="J292"/>
  <c r="J294"/>
  <c r="J296"/>
  <c r="I354"/>
  <c r="I267"/>
  <c r="J267" s="1"/>
  <c r="I269"/>
  <c r="J269" s="1"/>
  <c r="I271"/>
  <c r="J271" s="1"/>
  <c r="I273"/>
  <c r="J273" s="1"/>
  <c r="F275"/>
  <c r="I310"/>
  <c r="J310" s="1"/>
  <c r="I312"/>
  <c r="J312" s="1"/>
  <c r="I314"/>
  <c r="J314" s="1"/>
  <c r="I316"/>
  <c r="J316" s="1"/>
  <c r="I318"/>
  <c r="J318" s="1"/>
  <c r="I320"/>
  <c r="J320" s="1"/>
  <c r="I322"/>
  <c r="J322" s="1"/>
  <c r="I324"/>
  <c r="J324" s="1"/>
  <c r="E325"/>
  <c r="C328" s="1"/>
  <c r="G325"/>
  <c r="B328" s="1"/>
  <c r="E337"/>
  <c r="J337" s="1"/>
  <c r="K337" s="1"/>
  <c r="E339"/>
  <c r="J339" s="1"/>
  <c r="K339" s="1"/>
  <c r="E341"/>
  <c r="J341" s="1"/>
  <c r="E343"/>
  <c r="J343" s="1"/>
  <c r="E345"/>
  <c r="J345" s="1"/>
  <c r="E347"/>
  <c r="J347" s="1"/>
  <c r="I359"/>
  <c r="I361"/>
  <c r="J361" s="1"/>
  <c r="I363"/>
  <c r="J363" s="1"/>
  <c r="I365"/>
  <c r="J365" s="1"/>
  <c r="I367"/>
  <c r="J367" s="1"/>
  <c r="I369"/>
  <c r="J369" s="1"/>
  <c r="I371"/>
  <c r="J371" s="1"/>
  <c r="I373"/>
  <c r="J373" s="1"/>
  <c r="I375"/>
  <c r="J375" s="1"/>
  <c r="E376"/>
  <c r="C379" s="1"/>
  <c r="G376"/>
  <c r="B379" s="1"/>
  <c r="E387"/>
  <c r="J387" s="1"/>
  <c r="E389"/>
  <c r="J389" s="1"/>
  <c r="K389" s="1"/>
  <c r="E391"/>
  <c r="J391" s="1"/>
  <c r="K391" s="1"/>
  <c r="E393"/>
  <c r="J393" s="1"/>
  <c r="E395"/>
  <c r="J395" s="1"/>
  <c r="K395" s="1"/>
  <c r="E397"/>
  <c r="J397" s="1"/>
  <c r="E399"/>
  <c r="J399" s="1"/>
  <c r="G405"/>
  <c r="J405" s="1"/>
  <c r="D428"/>
  <c r="H456"/>
  <c r="F428"/>
  <c r="I411"/>
  <c r="J454"/>
  <c r="I413"/>
  <c r="J413" s="1"/>
  <c r="J440"/>
  <c r="I415"/>
  <c r="J415" s="1"/>
  <c r="J446"/>
  <c r="J448"/>
  <c r="J450"/>
  <c r="J452"/>
  <c r="J509"/>
  <c r="J491"/>
  <c r="J493"/>
  <c r="J495"/>
  <c r="J497"/>
  <c r="J499"/>
  <c r="J501"/>
  <c r="J503"/>
  <c r="J560"/>
  <c r="J543"/>
  <c r="J545"/>
  <c r="J547"/>
  <c r="J549"/>
  <c r="J551"/>
  <c r="J552"/>
  <c r="J554"/>
  <c r="J609"/>
  <c r="J593"/>
  <c r="J595"/>
  <c r="J597"/>
  <c r="J599"/>
  <c r="J601"/>
  <c r="J603"/>
  <c r="J656"/>
  <c r="J654"/>
  <c r="I658"/>
  <c r="J642"/>
  <c r="J644"/>
  <c r="J646"/>
  <c r="J648"/>
  <c r="J650"/>
  <c r="J652"/>
  <c r="J705"/>
  <c r="J689"/>
  <c r="J691"/>
  <c r="J693"/>
  <c r="J695"/>
  <c r="J697"/>
  <c r="J699"/>
  <c r="J752"/>
  <c r="I756"/>
  <c r="J739"/>
  <c r="J741"/>
  <c r="J743"/>
  <c r="J745"/>
  <c r="J748"/>
  <c r="J750"/>
  <c r="J798"/>
  <c r="J787"/>
  <c r="J789"/>
  <c r="J791"/>
  <c r="J847"/>
  <c r="K847" s="1"/>
  <c r="J832"/>
  <c r="J834"/>
  <c r="K834" s="1"/>
  <c r="J838"/>
  <c r="K838" s="1"/>
  <c r="J840"/>
  <c r="I268"/>
  <c r="J268" s="1"/>
  <c r="I270"/>
  <c r="J270" s="1"/>
  <c r="I272"/>
  <c r="J272" s="1"/>
  <c r="I274"/>
  <c r="J274" s="1"/>
  <c r="E275"/>
  <c r="C278" s="1"/>
  <c r="G275"/>
  <c r="B278" s="1"/>
  <c r="I309"/>
  <c r="I311"/>
  <c r="J311" s="1"/>
  <c r="F325"/>
  <c r="F376"/>
  <c r="I456"/>
  <c r="I458" s="1"/>
  <c r="E428"/>
  <c r="C431" s="1"/>
  <c r="D456"/>
  <c r="G428"/>
  <c r="B431" s="1"/>
  <c r="J457"/>
  <c r="I412"/>
  <c r="J412" s="1"/>
  <c r="J439"/>
  <c r="I414"/>
  <c r="J414" s="1"/>
  <c r="J441"/>
  <c r="I416"/>
  <c r="J416" s="1"/>
  <c r="J442"/>
  <c r="J443"/>
  <c r="I418"/>
  <c r="J418" s="1"/>
  <c r="J444"/>
  <c r="E445"/>
  <c r="J445" s="1"/>
  <c r="I420"/>
  <c r="J420" s="1"/>
  <c r="J447"/>
  <c r="J449"/>
  <c r="J451"/>
  <c r="I510"/>
  <c r="J492"/>
  <c r="J494"/>
  <c r="J496"/>
  <c r="J498"/>
  <c r="J500"/>
  <c r="J502"/>
  <c r="J504"/>
  <c r="J557"/>
  <c r="J544"/>
  <c r="J546"/>
  <c r="J548"/>
  <c r="J550"/>
  <c r="I610"/>
  <c r="J594"/>
  <c r="J596"/>
  <c r="J598"/>
  <c r="J600"/>
  <c r="J602"/>
  <c r="J604"/>
  <c r="J641"/>
  <c r="J643"/>
  <c r="J645"/>
  <c r="J647"/>
  <c r="J649"/>
  <c r="J651"/>
  <c r="J663"/>
  <c r="I706"/>
  <c r="J690"/>
  <c r="J692"/>
  <c r="J694"/>
  <c r="J696"/>
  <c r="J698"/>
  <c r="J700"/>
  <c r="J738"/>
  <c r="J740"/>
  <c r="J742"/>
  <c r="J744"/>
  <c r="J746"/>
  <c r="K746" s="1"/>
  <c r="K801"/>
  <c r="I848"/>
  <c r="I422"/>
  <c r="J422" s="1"/>
  <c r="I424"/>
  <c r="J424" s="1"/>
  <c r="I426"/>
  <c r="J426" s="1"/>
  <c r="I464"/>
  <c r="J464" s="1"/>
  <c r="I466"/>
  <c r="J466" s="1"/>
  <c r="I468"/>
  <c r="J468" s="1"/>
  <c r="I470"/>
  <c r="J470" s="1"/>
  <c r="I472"/>
  <c r="J472" s="1"/>
  <c r="I474"/>
  <c r="J474" s="1"/>
  <c r="I476"/>
  <c r="J476" s="1"/>
  <c r="I478"/>
  <c r="J478" s="1"/>
  <c r="D480"/>
  <c r="F480"/>
  <c r="E506"/>
  <c r="J506" s="1"/>
  <c r="K506" s="1"/>
  <c r="I519"/>
  <c r="J519" s="1"/>
  <c r="I521"/>
  <c r="J521" s="1"/>
  <c r="I523"/>
  <c r="J523" s="1"/>
  <c r="I525"/>
  <c r="J525" s="1"/>
  <c r="I527"/>
  <c r="J527" s="1"/>
  <c r="I528"/>
  <c r="J528" s="1"/>
  <c r="I530"/>
  <c r="J530" s="1"/>
  <c r="D532"/>
  <c r="F532"/>
  <c r="E553"/>
  <c r="J553" s="1"/>
  <c r="E555"/>
  <c r="J555" s="1"/>
  <c r="K555" s="1"/>
  <c r="D559"/>
  <c r="I559"/>
  <c r="I570"/>
  <c r="J570" s="1"/>
  <c r="I572"/>
  <c r="J572" s="1"/>
  <c r="I574"/>
  <c r="J574" s="1"/>
  <c r="I576"/>
  <c r="J576" s="1"/>
  <c r="I578"/>
  <c r="J578" s="1"/>
  <c r="I580"/>
  <c r="J580" s="1"/>
  <c r="D582"/>
  <c r="F582"/>
  <c r="E606"/>
  <c r="J606" s="1"/>
  <c r="I615"/>
  <c r="I617"/>
  <c r="J617" s="1"/>
  <c r="I619"/>
  <c r="J619" s="1"/>
  <c r="I621"/>
  <c r="J621" s="1"/>
  <c r="I623"/>
  <c r="J623" s="1"/>
  <c r="I625"/>
  <c r="J625" s="1"/>
  <c r="I627"/>
  <c r="J627" s="1"/>
  <c r="I629"/>
  <c r="J629" s="1"/>
  <c r="E630"/>
  <c r="C633" s="1"/>
  <c r="G630"/>
  <c r="B633" s="1"/>
  <c r="I666"/>
  <c r="J666" s="1"/>
  <c r="I668"/>
  <c r="J668" s="1"/>
  <c r="I670"/>
  <c r="J670" s="1"/>
  <c r="I672"/>
  <c r="J672" s="1"/>
  <c r="I674"/>
  <c r="J674" s="1"/>
  <c r="I676"/>
  <c r="J676" s="1"/>
  <c r="D678"/>
  <c r="F678"/>
  <c r="E702"/>
  <c r="J702" s="1"/>
  <c r="I711"/>
  <c r="I713"/>
  <c r="J713" s="1"/>
  <c r="I715"/>
  <c r="J715" s="1"/>
  <c r="I717"/>
  <c r="J717" s="1"/>
  <c r="I719"/>
  <c r="J719" s="1"/>
  <c r="I721"/>
  <c r="J721" s="1"/>
  <c r="I724"/>
  <c r="J724" s="1"/>
  <c r="I726"/>
  <c r="J726" s="1"/>
  <c r="E727"/>
  <c r="C730" s="1"/>
  <c r="G727"/>
  <c r="B730" s="1"/>
  <c r="E747"/>
  <c r="J747" s="1"/>
  <c r="E749"/>
  <c r="J749" s="1"/>
  <c r="H754"/>
  <c r="J754" s="1"/>
  <c r="K754" s="1"/>
  <c r="I761"/>
  <c r="I763"/>
  <c r="J763" s="1"/>
  <c r="I765"/>
  <c r="J765" s="1"/>
  <c r="I767"/>
  <c r="J767" s="1"/>
  <c r="I769"/>
  <c r="J769" s="1"/>
  <c r="F775"/>
  <c r="E786"/>
  <c r="J786" s="1"/>
  <c r="E788"/>
  <c r="J788" s="1"/>
  <c r="E790"/>
  <c r="J790" s="1"/>
  <c r="E792"/>
  <c r="J792" s="1"/>
  <c r="E794"/>
  <c r="J794" s="1"/>
  <c r="K794" s="1"/>
  <c r="E796"/>
  <c r="J796" s="1"/>
  <c r="K796" s="1"/>
  <c r="D800"/>
  <c r="I800"/>
  <c r="E821"/>
  <c r="C824" s="1"/>
  <c r="E833"/>
  <c r="J833" s="1"/>
  <c r="E835"/>
  <c r="J835" s="1"/>
  <c r="E837"/>
  <c r="J837" s="1"/>
  <c r="K837" s="1"/>
  <c r="E839"/>
  <c r="J839" s="1"/>
  <c r="E841"/>
  <c r="J841" s="1"/>
  <c r="E844"/>
  <c r="J844" s="1"/>
  <c r="H846"/>
  <c r="J846" s="1"/>
  <c r="J893"/>
  <c r="I854"/>
  <c r="J891"/>
  <c r="I856"/>
  <c r="J856" s="1"/>
  <c r="I895"/>
  <c r="J880"/>
  <c r="I858"/>
  <c r="J858" s="1"/>
  <c r="J881"/>
  <c r="I860"/>
  <c r="J860" s="1"/>
  <c r="J884"/>
  <c r="I862"/>
  <c r="J862" s="1"/>
  <c r="J886"/>
  <c r="I864"/>
  <c r="J864" s="1"/>
  <c r="J888"/>
  <c r="I866"/>
  <c r="J866" s="1"/>
  <c r="F868"/>
  <c r="G870" s="1"/>
  <c r="E879"/>
  <c r="J879" s="1"/>
  <c r="J938"/>
  <c r="J936"/>
  <c r="I940"/>
  <c r="J926"/>
  <c r="J928"/>
  <c r="J930"/>
  <c r="J933"/>
  <c r="A932"/>
  <c r="A934" s="1"/>
  <c r="A936" s="1"/>
  <c r="A938" s="1"/>
  <c r="A939" s="1"/>
  <c r="A931"/>
  <c r="A933" s="1"/>
  <c r="J980"/>
  <c r="I984"/>
  <c r="J970"/>
  <c r="J972"/>
  <c r="J974"/>
  <c r="J976"/>
  <c r="J978"/>
  <c r="J1028"/>
  <c r="J1013"/>
  <c r="J1015"/>
  <c r="J1017"/>
  <c r="J1019"/>
  <c r="J1021"/>
  <c r="J1023"/>
  <c r="J1074"/>
  <c r="J1059"/>
  <c r="J1061"/>
  <c r="J1063"/>
  <c r="J1065"/>
  <c r="J1067"/>
  <c r="J1069"/>
  <c r="I417"/>
  <c r="J417" s="1"/>
  <c r="I419"/>
  <c r="J419" s="1"/>
  <c r="I421"/>
  <c r="J421" s="1"/>
  <c r="I423"/>
  <c r="J423" s="1"/>
  <c r="I425"/>
  <c r="J425" s="1"/>
  <c r="I427"/>
  <c r="J427" s="1"/>
  <c r="I467"/>
  <c r="J467" s="1"/>
  <c r="I469"/>
  <c r="J469" s="1"/>
  <c r="I471"/>
  <c r="J471" s="1"/>
  <c r="I473"/>
  <c r="J473" s="1"/>
  <c r="I475"/>
  <c r="J475" s="1"/>
  <c r="I477"/>
  <c r="J477" s="1"/>
  <c r="I479"/>
  <c r="J479" s="1"/>
  <c r="E480"/>
  <c r="C483" s="1"/>
  <c r="G480"/>
  <c r="B483" s="1"/>
  <c r="I518"/>
  <c r="J518" s="1"/>
  <c r="I520"/>
  <c r="J520" s="1"/>
  <c r="I522"/>
  <c r="J522" s="1"/>
  <c r="I524"/>
  <c r="J524" s="1"/>
  <c r="I526"/>
  <c r="J526" s="1"/>
  <c r="I571"/>
  <c r="J571" s="1"/>
  <c r="I573"/>
  <c r="J573" s="1"/>
  <c r="I575"/>
  <c r="J575" s="1"/>
  <c r="I577"/>
  <c r="J577" s="1"/>
  <c r="I579"/>
  <c r="J579" s="1"/>
  <c r="I581"/>
  <c r="J581" s="1"/>
  <c r="E582"/>
  <c r="C585" s="1"/>
  <c r="G582"/>
  <c r="B585" s="1"/>
  <c r="I618"/>
  <c r="J618" s="1"/>
  <c r="I620"/>
  <c r="J620" s="1"/>
  <c r="I622"/>
  <c r="J622" s="1"/>
  <c r="I624"/>
  <c r="J624" s="1"/>
  <c r="I626"/>
  <c r="J626" s="1"/>
  <c r="I628"/>
  <c r="J628" s="1"/>
  <c r="F630"/>
  <c r="I667"/>
  <c r="J667" s="1"/>
  <c r="I669"/>
  <c r="J669" s="1"/>
  <c r="I671"/>
  <c r="J671" s="1"/>
  <c r="I673"/>
  <c r="J673" s="1"/>
  <c r="I675"/>
  <c r="J675" s="1"/>
  <c r="I677"/>
  <c r="J677" s="1"/>
  <c r="E678"/>
  <c r="C681" s="1"/>
  <c r="G678"/>
  <c r="B681" s="1"/>
  <c r="I714"/>
  <c r="J714" s="1"/>
  <c r="I716"/>
  <c r="J716" s="1"/>
  <c r="I718"/>
  <c r="J718" s="1"/>
  <c r="I720"/>
  <c r="J720" s="1"/>
  <c r="I807"/>
  <c r="J883"/>
  <c r="I859"/>
  <c r="J859" s="1"/>
  <c r="J882"/>
  <c r="I861"/>
  <c r="J861" s="1"/>
  <c r="J885"/>
  <c r="I863"/>
  <c r="J863" s="1"/>
  <c r="J887"/>
  <c r="I865"/>
  <c r="J865" s="1"/>
  <c r="J889"/>
  <c r="I867"/>
  <c r="J867" s="1"/>
  <c r="E868"/>
  <c r="C871" s="1"/>
  <c r="G868"/>
  <c r="B871" s="1"/>
  <c r="A885"/>
  <c r="A887" s="1"/>
  <c r="A889" s="1"/>
  <c r="A891" s="1"/>
  <c r="A893" s="1"/>
  <c r="A894" s="1"/>
  <c r="A886"/>
  <c r="A888" s="1"/>
  <c r="J932"/>
  <c r="J934"/>
  <c r="A976"/>
  <c r="A978" s="1"/>
  <c r="A980" s="1"/>
  <c r="A982" s="1"/>
  <c r="A983" s="1"/>
  <c r="A975"/>
  <c r="A977" s="1"/>
  <c r="J1025"/>
  <c r="I1029"/>
  <c r="J1014"/>
  <c r="J1016"/>
  <c r="J1018"/>
  <c r="J1020"/>
  <c r="J1022"/>
  <c r="A1019"/>
  <c r="A1021" s="1"/>
  <c r="A1023" s="1"/>
  <c r="A1025" s="1"/>
  <c r="A1027" s="1"/>
  <c r="A1028" s="1"/>
  <c r="A1020"/>
  <c r="A1022" s="1"/>
  <c r="J1071"/>
  <c r="I1075"/>
  <c r="J1060"/>
  <c r="J1062"/>
  <c r="J1064"/>
  <c r="J1066"/>
  <c r="J1068"/>
  <c r="A1065"/>
  <c r="A1067" s="1"/>
  <c r="A1069" s="1"/>
  <c r="A1071" s="1"/>
  <c r="A1073" s="1"/>
  <c r="A1074" s="1"/>
  <c r="A1066"/>
  <c r="A1068" s="1"/>
  <c r="I901"/>
  <c r="I903"/>
  <c r="J903" s="1"/>
  <c r="I905"/>
  <c r="J905" s="1"/>
  <c r="I907"/>
  <c r="J907" s="1"/>
  <c r="I912"/>
  <c r="J912" s="1"/>
  <c r="F914"/>
  <c r="G916" s="1"/>
  <c r="E925"/>
  <c r="J925" s="1"/>
  <c r="E927"/>
  <c r="J927" s="1"/>
  <c r="E929"/>
  <c r="J929" s="1"/>
  <c r="K929" s="1"/>
  <c r="E931"/>
  <c r="J931" s="1"/>
  <c r="K931" s="1"/>
  <c r="I945"/>
  <c r="I947"/>
  <c r="J947" s="1"/>
  <c r="I949"/>
  <c r="J949" s="1"/>
  <c r="I951"/>
  <c r="J951" s="1"/>
  <c r="I953"/>
  <c r="J953" s="1"/>
  <c r="I955"/>
  <c r="J955" s="1"/>
  <c r="I957"/>
  <c r="J957" s="1"/>
  <c r="E958"/>
  <c r="C961" s="1"/>
  <c r="G958"/>
  <c r="B961" s="1"/>
  <c r="E969"/>
  <c r="J969" s="1"/>
  <c r="E971"/>
  <c r="J971" s="1"/>
  <c r="K971" s="1"/>
  <c r="E973"/>
  <c r="J973" s="1"/>
  <c r="K973" s="1"/>
  <c r="E975"/>
  <c r="J975" s="1"/>
  <c r="K975" s="1"/>
  <c r="E977"/>
  <c r="J977" s="1"/>
  <c r="H982"/>
  <c r="J982" s="1"/>
  <c r="I988"/>
  <c r="I990"/>
  <c r="J990" s="1"/>
  <c r="I992"/>
  <c r="J992" s="1"/>
  <c r="I994"/>
  <c r="J994" s="1"/>
  <c r="I996"/>
  <c r="J996" s="1"/>
  <c r="I998"/>
  <c r="J998" s="1"/>
  <c r="I1000"/>
  <c r="J1000" s="1"/>
  <c r="F1002"/>
  <c r="G1004" s="1"/>
  <c r="I1034"/>
  <c r="I1036"/>
  <c r="J1036" s="1"/>
  <c r="I1038"/>
  <c r="J1038" s="1"/>
  <c r="I1040"/>
  <c r="J1040" s="1"/>
  <c r="I1042"/>
  <c r="J1042" s="1"/>
  <c r="I1044"/>
  <c r="J1044" s="1"/>
  <c r="I1046"/>
  <c r="J1046" s="1"/>
  <c r="F1048"/>
  <c r="D1095"/>
  <c r="H1122"/>
  <c r="F1095"/>
  <c r="I1079"/>
  <c r="J1120"/>
  <c r="I1081"/>
  <c r="J1081" s="1"/>
  <c r="J1107"/>
  <c r="I1083"/>
  <c r="J1083" s="1"/>
  <c r="J1109"/>
  <c r="I1085"/>
  <c r="J1085" s="1"/>
  <c r="J1111"/>
  <c r="I1087"/>
  <c r="J1087" s="1"/>
  <c r="J1113"/>
  <c r="I1089"/>
  <c r="J1089" s="1"/>
  <c r="J1115"/>
  <c r="I1091"/>
  <c r="J1091" s="1"/>
  <c r="J1118"/>
  <c r="J1167"/>
  <c r="I1171"/>
  <c r="J1155"/>
  <c r="J1157"/>
  <c r="J1159"/>
  <c r="J1161"/>
  <c r="J1163"/>
  <c r="J1165"/>
  <c r="J1218"/>
  <c r="A1209"/>
  <c r="A1211" s="1"/>
  <c r="A1213" s="1"/>
  <c r="A1215" s="1"/>
  <c r="A1217" s="1"/>
  <c r="A1218" s="1"/>
  <c r="A1210"/>
  <c r="A1212" s="1"/>
  <c r="J1250"/>
  <c r="J1265"/>
  <c r="J1251"/>
  <c r="J1253"/>
  <c r="J1255"/>
  <c r="J1257"/>
  <c r="J1259"/>
  <c r="A1258"/>
  <c r="A1257"/>
  <c r="A1259" s="1"/>
  <c r="A1260" s="1"/>
  <c r="A1262" s="1"/>
  <c r="A1264" s="1"/>
  <c r="A1265" s="1"/>
  <c r="J1296"/>
  <c r="J1311"/>
  <c r="J1297"/>
  <c r="J1299"/>
  <c r="J1301"/>
  <c r="J1303"/>
  <c r="J1305"/>
  <c r="A1304"/>
  <c r="A1303"/>
  <c r="A1305" s="1"/>
  <c r="A1306" s="1"/>
  <c r="A1308" s="1"/>
  <c r="A1310" s="1"/>
  <c r="A1311" s="1"/>
  <c r="I909"/>
  <c r="J909" s="1"/>
  <c r="I911"/>
  <c r="J911" s="1"/>
  <c r="I913"/>
  <c r="J913" s="1"/>
  <c r="E914"/>
  <c r="C917" s="1"/>
  <c r="G914"/>
  <c r="B917" s="1"/>
  <c r="I991"/>
  <c r="J991" s="1"/>
  <c r="I993"/>
  <c r="J993" s="1"/>
  <c r="I995"/>
  <c r="J995" s="1"/>
  <c r="I997"/>
  <c r="J997" s="1"/>
  <c r="I999"/>
  <c r="J999" s="1"/>
  <c r="I1001"/>
  <c r="J1001" s="1"/>
  <c r="E1002"/>
  <c r="C1005" s="1"/>
  <c r="G1002"/>
  <c r="B1005" s="1"/>
  <c r="I1037"/>
  <c r="J1037" s="1"/>
  <c r="I1039"/>
  <c r="J1039" s="1"/>
  <c r="I1041"/>
  <c r="J1041" s="1"/>
  <c r="I1043"/>
  <c r="J1043" s="1"/>
  <c r="I1045"/>
  <c r="J1045" s="1"/>
  <c r="I1047"/>
  <c r="J1047" s="1"/>
  <c r="E1048"/>
  <c r="C1051" s="1"/>
  <c r="G1048"/>
  <c r="B1051" s="1"/>
  <c r="I1122"/>
  <c r="I1124" s="1"/>
  <c r="E1095"/>
  <c r="C1098" s="1"/>
  <c r="D1122"/>
  <c r="G1095"/>
  <c r="B1098" s="1"/>
  <c r="K1123"/>
  <c r="J1106"/>
  <c r="I1082"/>
  <c r="J1082" s="1"/>
  <c r="J1108"/>
  <c r="I1084"/>
  <c r="J1084" s="1"/>
  <c r="J1110"/>
  <c r="I1086"/>
  <c r="J1086" s="1"/>
  <c r="J1112"/>
  <c r="I1088"/>
  <c r="J1088" s="1"/>
  <c r="J1114"/>
  <c r="I1090"/>
  <c r="J1090" s="1"/>
  <c r="J1116"/>
  <c r="I1092"/>
  <c r="J1092" s="1"/>
  <c r="J1117"/>
  <c r="A1114"/>
  <c r="A1113"/>
  <c r="A1115" s="1"/>
  <c r="A1118" s="1"/>
  <c r="A1120" s="1"/>
  <c r="A1122" s="1"/>
  <c r="A1123" s="1"/>
  <c r="A1161"/>
  <c r="A1163" s="1"/>
  <c r="A1165" s="1"/>
  <c r="A1167" s="1"/>
  <c r="A1169" s="1"/>
  <c r="A1170" s="1"/>
  <c r="A1162"/>
  <c r="A1164" s="1"/>
  <c r="J1215"/>
  <c r="I1219"/>
  <c r="J1203"/>
  <c r="J1205"/>
  <c r="J1207"/>
  <c r="J1209"/>
  <c r="J1211"/>
  <c r="J1213"/>
  <c r="J1252"/>
  <c r="J1254"/>
  <c r="J1256"/>
  <c r="J1258"/>
  <c r="J1260"/>
  <c r="J1298"/>
  <c r="J1300"/>
  <c r="J1302"/>
  <c r="J1304"/>
  <c r="J1306"/>
  <c r="I1093"/>
  <c r="J1093" s="1"/>
  <c r="I1128"/>
  <c r="I1130"/>
  <c r="J1130" s="1"/>
  <c r="I1132"/>
  <c r="J1132" s="1"/>
  <c r="I1134"/>
  <c r="J1134" s="1"/>
  <c r="I1136"/>
  <c r="J1136" s="1"/>
  <c r="I1138"/>
  <c r="J1138" s="1"/>
  <c r="I1140"/>
  <c r="J1140" s="1"/>
  <c r="I1142"/>
  <c r="J1142" s="1"/>
  <c r="E1143"/>
  <c r="C1146" s="1"/>
  <c r="G1143"/>
  <c r="B1146" s="1"/>
  <c r="E1154"/>
  <c r="J1154" s="1"/>
  <c r="E1156"/>
  <c r="J1156" s="1"/>
  <c r="K1156" s="1"/>
  <c r="E1158"/>
  <c r="J1158" s="1"/>
  <c r="K1158" s="1"/>
  <c r="E1160"/>
  <c r="J1160" s="1"/>
  <c r="E1162"/>
  <c r="J1162" s="1"/>
  <c r="E1164"/>
  <c r="J1164" s="1"/>
  <c r="H1169"/>
  <c r="J1169" s="1"/>
  <c r="K1169" s="1"/>
  <c r="I1176"/>
  <c r="I1178"/>
  <c r="J1178" s="1"/>
  <c r="I1180"/>
  <c r="J1180" s="1"/>
  <c r="I1182"/>
  <c r="J1182" s="1"/>
  <c r="I1184"/>
  <c r="J1184" s="1"/>
  <c r="I1186"/>
  <c r="J1186" s="1"/>
  <c r="I1188"/>
  <c r="J1188" s="1"/>
  <c r="I1190"/>
  <c r="J1190" s="1"/>
  <c r="E1191"/>
  <c r="C1194" s="1"/>
  <c r="G1191"/>
  <c r="B1194" s="1"/>
  <c r="E1202"/>
  <c r="J1202" s="1"/>
  <c r="E1204"/>
  <c r="J1204" s="1"/>
  <c r="K1204" s="1"/>
  <c r="E1206"/>
  <c r="J1206" s="1"/>
  <c r="K1206" s="1"/>
  <c r="E1208"/>
  <c r="J1208" s="1"/>
  <c r="K1208" s="1"/>
  <c r="E1210"/>
  <c r="J1210" s="1"/>
  <c r="E1212"/>
  <c r="J1212" s="1"/>
  <c r="H1217"/>
  <c r="J1217" s="1"/>
  <c r="K1217" s="1"/>
  <c r="I1225"/>
  <c r="I1229"/>
  <c r="J1229" s="1"/>
  <c r="I1231"/>
  <c r="J1231" s="1"/>
  <c r="I1233"/>
  <c r="J1233" s="1"/>
  <c r="I1235"/>
  <c r="J1235" s="1"/>
  <c r="I1237"/>
  <c r="J1237" s="1"/>
  <c r="D1239"/>
  <c r="F1239"/>
  <c r="E1262"/>
  <c r="J1262" s="1"/>
  <c r="K1262" s="1"/>
  <c r="I1271"/>
  <c r="I1275"/>
  <c r="J1275" s="1"/>
  <c r="I1277"/>
  <c r="J1277" s="1"/>
  <c r="I1279"/>
  <c r="J1279" s="1"/>
  <c r="I1281"/>
  <c r="J1281" s="1"/>
  <c r="I1283"/>
  <c r="J1283" s="1"/>
  <c r="D1285"/>
  <c r="F1285"/>
  <c r="E1308"/>
  <c r="J1308" s="1"/>
  <c r="E1343"/>
  <c r="D1332"/>
  <c r="H1343"/>
  <c r="F1332"/>
  <c r="I1317"/>
  <c r="I1360"/>
  <c r="J1358"/>
  <c r="K1358" s="1"/>
  <c r="J1356"/>
  <c r="J1345"/>
  <c r="I1322"/>
  <c r="J1322" s="1"/>
  <c r="I1323"/>
  <c r="J1323" s="1"/>
  <c r="A1399"/>
  <c r="A1401" s="1"/>
  <c r="A1402" s="1"/>
  <c r="A1404" s="1"/>
  <c r="A1406" s="1"/>
  <c r="A1407" s="1"/>
  <c r="A1400"/>
  <c r="I1094"/>
  <c r="J1094" s="1"/>
  <c r="I1230"/>
  <c r="J1230" s="1"/>
  <c r="I1232"/>
  <c r="J1232" s="1"/>
  <c r="I1234"/>
  <c r="J1234" s="1"/>
  <c r="I1236"/>
  <c r="J1236" s="1"/>
  <c r="I1238"/>
  <c r="J1238" s="1"/>
  <c r="E1239"/>
  <c r="C1242" s="1"/>
  <c r="I1276"/>
  <c r="J1276" s="1"/>
  <c r="I1278"/>
  <c r="J1278" s="1"/>
  <c r="I1280"/>
  <c r="J1280" s="1"/>
  <c r="I1282"/>
  <c r="J1282" s="1"/>
  <c r="I1284"/>
  <c r="J1284" s="1"/>
  <c r="E1285"/>
  <c r="C1288" s="1"/>
  <c r="I1343"/>
  <c r="E1332"/>
  <c r="C1335" s="1"/>
  <c r="J1344"/>
  <c r="I1318"/>
  <c r="J1318" s="1"/>
  <c r="J1347"/>
  <c r="J1349"/>
  <c r="J1351"/>
  <c r="J1353"/>
  <c r="A1351"/>
  <c r="A1353" s="1"/>
  <c r="A1354" s="1"/>
  <c r="A1356" s="1"/>
  <c r="A1358" s="1"/>
  <c r="A1359" s="1"/>
  <c r="A1352"/>
  <c r="A1425"/>
  <c r="A1424"/>
  <c r="A1426" s="1"/>
  <c r="A1427" s="1"/>
  <c r="A1429" s="1"/>
  <c r="A1431" s="1"/>
  <c r="A1432" s="1"/>
  <c r="I1324"/>
  <c r="J1324" s="1"/>
  <c r="I1326"/>
  <c r="J1326" s="1"/>
  <c r="I1328"/>
  <c r="J1328" s="1"/>
  <c r="I1330"/>
  <c r="J1330" s="1"/>
  <c r="E1346"/>
  <c r="J1346" s="1"/>
  <c r="E1348"/>
  <c r="J1348" s="1"/>
  <c r="E1350"/>
  <c r="J1350" s="1"/>
  <c r="E1352"/>
  <c r="J1352" s="1"/>
  <c r="E1354"/>
  <c r="J1354" s="1"/>
  <c r="I1366"/>
  <c r="J1366" s="1"/>
  <c r="I1368"/>
  <c r="J1368" s="1"/>
  <c r="I1417"/>
  <c r="I1404"/>
  <c r="I1370"/>
  <c r="J1370" s="1"/>
  <c r="I1372"/>
  <c r="J1372" s="1"/>
  <c r="I1374"/>
  <c r="J1374" s="1"/>
  <c r="I1376"/>
  <c r="J1376" s="1"/>
  <c r="I1378"/>
  <c r="J1378" s="1"/>
  <c r="D1380"/>
  <c r="F1380"/>
  <c r="H1391"/>
  <c r="I1392"/>
  <c r="H1393"/>
  <c r="E1394"/>
  <c r="I1394"/>
  <c r="H1395"/>
  <c r="E1396"/>
  <c r="I1396"/>
  <c r="I1398"/>
  <c r="I1400"/>
  <c r="I1402"/>
  <c r="I1406"/>
  <c r="I1418"/>
  <c r="J1418" s="1"/>
  <c r="I1420"/>
  <c r="J1420" s="1"/>
  <c r="I1422"/>
  <c r="I1424"/>
  <c r="I1426"/>
  <c r="I1429"/>
  <c r="J1429" s="1"/>
  <c r="J1441"/>
  <c r="J1443"/>
  <c r="K1443" s="1"/>
  <c r="J1447"/>
  <c r="K1447" s="1"/>
  <c r="J1471"/>
  <c r="K1471" s="1"/>
  <c r="J1529"/>
  <c r="K1529" s="1"/>
  <c r="K1512"/>
  <c r="J1607"/>
  <c r="K1607" s="1"/>
  <c r="C1608"/>
  <c r="I1321"/>
  <c r="J1321" s="1"/>
  <c r="I1365"/>
  <c r="H1432"/>
  <c r="J1432" s="1"/>
  <c r="K1432" s="1"/>
  <c r="H1406"/>
  <c r="E1417"/>
  <c r="E1404"/>
  <c r="I1369"/>
  <c r="J1369" s="1"/>
  <c r="I1371"/>
  <c r="J1371" s="1"/>
  <c r="I1373"/>
  <c r="J1373" s="1"/>
  <c r="I1375"/>
  <c r="J1375" s="1"/>
  <c r="I1377"/>
  <c r="J1377" s="1"/>
  <c r="I1379"/>
  <c r="J1379" s="1"/>
  <c r="E1380"/>
  <c r="C1383" s="1"/>
  <c r="D1383" s="1"/>
  <c r="E1391"/>
  <c r="I1391"/>
  <c r="H1392"/>
  <c r="E1393"/>
  <c r="H1394"/>
  <c r="E1395"/>
  <c r="H1396"/>
  <c r="H1397"/>
  <c r="J1397" s="1"/>
  <c r="E1398"/>
  <c r="H1399"/>
  <c r="J1399" s="1"/>
  <c r="K1399" s="1"/>
  <c r="E1400"/>
  <c r="J1400" s="1"/>
  <c r="H1401"/>
  <c r="J1401" s="1"/>
  <c r="E1402"/>
  <c r="H1404"/>
  <c r="D1406"/>
  <c r="H1407"/>
  <c r="J1407" s="1"/>
  <c r="E1422"/>
  <c r="H1423"/>
  <c r="J1423" s="1"/>
  <c r="E1424"/>
  <c r="H1425"/>
  <c r="J1425" s="1"/>
  <c r="E1426"/>
  <c r="H1427"/>
  <c r="J1427" s="1"/>
  <c r="J1464"/>
  <c r="C1737"/>
  <c r="J1737" s="1"/>
  <c r="C1632"/>
  <c r="J1489"/>
  <c r="K1489" s="1"/>
  <c r="C1727"/>
  <c r="J1727" s="1"/>
  <c r="J1491"/>
  <c r="K1491" s="1"/>
  <c r="C1730"/>
  <c r="J1730" s="1"/>
  <c r="J1493"/>
  <c r="K1493" s="1"/>
  <c r="C1732"/>
  <c r="J1732" s="1"/>
  <c r="J1495"/>
  <c r="K1495" s="1"/>
  <c r="C1734"/>
  <c r="J1734" s="1"/>
  <c r="J1497"/>
  <c r="K1497" s="1"/>
  <c r="C1518"/>
  <c r="J1518" s="1"/>
  <c r="K1518" s="1"/>
  <c r="J1581"/>
  <c r="C1582"/>
  <c r="C1731"/>
  <c r="J1731" s="1"/>
  <c r="C1733"/>
  <c r="J1733" s="1"/>
  <c r="C1635"/>
  <c r="J1635" s="1"/>
  <c r="J1691"/>
  <c r="K1691" s="1"/>
  <c r="K1354" l="1"/>
  <c r="K792"/>
  <c r="K609"/>
  <c r="K347"/>
  <c r="K793"/>
  <c r="G1145"/>
  <c r="K1352"/>
  <c r="K1350"/>
  <c r="K1212"/>
  <c r="K1218"/>
  <c r="K1028"/>
  <c r="K788"/>
  <c r="D431"/>
  <c r="K399"/>
  <c r="K343"/>
  <c r="D7" i="153"/>
  <c r="E6"/>
  <c r="K1359" i="16"/>
  <c r="D778"/>
  <c r="J1402"/>
  <c r="K1402" s="1"/>
  <c r="J1398"/>
  <c r="K1398" s="1"/>
  <c r="K1348"/>
  <c r="D1288"/>
  <c r="K1308"/>
  <c r="K1210"/>
  <c r="K1160"/>
  <c r="K1120"/>
  <c r="K1073"/>
  <c r="K977"/>
  <c r="K1074"/>
  <c r="K839"/>
  <c r="D824"/>
  <c r="K749"/>
  <c r="K702"/>
  <c r="G378"/>
  <c r="K836"/>
  <c r="K393"/>
  <c r="K1264"/>
  <c r="K939"/>
  <c r="D535"/>
  <c r="K795"/>
  <c r="K1427"/>
  <c r="K1418"/>
  <c r="K982"/>
  <c r="J800"/>
  <c r="K800" s="1"/>
  <c r="K747"/>
  <c r="K833"/>
  <c r="K553"/>
  <c r="K405"/>
  <c r="K1423"/>
  <c r="J1404"/>
  <c r="K1404" s="1"/>
  <c r="K1346"/>
  <c r="K1401"/>
  <c r="K844"/>
  <c r="K835"/>
  <c r="K790"/>
  <c r="K657"/>
  <c r="G327"/>
  <c r="K705"/>
  <c r="K560"/>
  <c r="G729"/>
  <c r="K893"/>
  <c r="K1400"/>
  <c r="D1146"/>
  <c r="K454"/>
  <c r="J1424"/>
  <c r="K1424" s="1"/>
  <c r="J559"/>
  <c r="K559" s="1"/>
  <c r="D379"/>
  <c r="G1050"/>
  <c r="K1170"/>
  <c r="G1287"/>
  <c r="K1209"/>
  <c r="D871"/>
  <c r="K889"/>
  <c r="K885"/>
  <c r="K883"/>
  <c r="D633"/>
  <c r="G823"/>
  <c r="J1422"/>
  <c r="K1422" s="1"/>
  <c r="K894"/>
  <c r="K443"/>
  <c r="K345"/>
  <c r="K1425"/>
  <c r="K1407"/>
  <c r="K1397"/>
  <c r="J1406"/>
  <c r="K1406" s="1"/>
  <c r="K1429"/>
  <c r="K1420"/>
  <c r="K1344"/>
  <c r="K1164"/>
  <c r="D1098"/>
  <c r="D1051"/>
  <c r="D1005"/>
  <c r="D917"/>
  <c r="K1311"/>
  <c r="K927"/>
  <c r="K1071"/>
  <c r="K887"/>
  <c r="K882"/>
  <c r="D585"/>
  <c r="K891"/>
  <c r="D730"/>
  <c r="G680"/>
  <c r="K840"/>
  <c r="D328"/>
  <c r="K1016"/>
  <c r="G777"/>
  <c r="K842"/>
  <c r="J1503"/>
  <c r="K1503" s="1"/>
  <c r="J1426"/>
  <c r="K1426" s="1"/>
  <c r="D1335"/>
  <c r="D1242"/>
  <c r="D1194"/>
  <c r="K1162"/>
  <c r="K1213"/>
  <c r="K1205"/>
  <c r="K1265"/>
  <c r="D961"/>
  <c r="K1020"/>
  <c r="K983"/>
  <c r="D681"/>
  <c r="G632"/>
  <c r="D483"/>
  <c r="K841"/>
  <c r="K606"/>
  <c r="K397"/>
  <c r="K341"/>
  <c r="D278"/>
  <c r="G277"/>
  <c r="J1171"/>
  <c r="K1154"/>
  <c r="J1219"/>
  <c r="K1202"/>
  <c r="J984"/>
  <c r="K969"/>
  <c r="J895"/>
  <c r="K879"/>
  <c r="J802"/>
  <c r="K786"/>
  <c r="J406"/>
  <c r="K387"/>
  <c r="J940"/>
  <c r="K925"/>
  <c r="J1632"/>
  <c r="J1636" s="1"/>
  <c r="C1636"/>
  <c r="J1480"/>
  <c r="K1464"/>
  <c r="J1396"/>
  <c r="K1396" s="1"/>
  <c r="J1394"/>
  <c r="K1394" s="1"/>
  <c r="J1392"/>
  <c r="K1392" s="1"/>
  <c r="J1456"/>
  <c r="K1456" s="1"/>
  <c r="K1441"/>
  <c r="J1393"/>
  <c r="K1393" s="1"/>
  <c r="J1391"/>
  <c r="G1382"/>
  <c r="I1433"/>
  <c r="K1421"/>
  <c r="J1417"/>
  <c r="K1351"/>
  <c r="K1347"/>
  <c r="K1345"/>
  <c r="I1332"/>
  <c r="J1317"/>
  <c r="J1343"/>
  <c r="G1241"/>
  <c r="I1239"/>
  <c r="J1225"/>
  <c r="J1128"/>
  <c r="I1143"/>
  <c r="K1304"/>
  <c r="K1300"/>
  <c r="K1258"/>
  <c r="K1254"/>
  <c r="K1211"/>
  <c r="K1207"/>
  <c r="K1203"/>
  <c r="K1215"/>
  <c r="K1117"/>
  <c r="K1116"/>
  <c r="K1114"/>
  <c r="K1112"/>
  <c r="K1110"/>
  <c r="K1108"/>
  <c r="K1106"/>
  <c r="K1303"/>
  <c r="K1299"/>
  <c r="K1259"/>
  <c r="K1255"/>
  <c r="K1251"/>
  <c r="J1266"/>
  <c r="K1250"/>
  <c r="K1163"/>
  <c r="K1159"/>
  <c r="K1155"/>
  <c r="K1167"/>
  <c r="K1118"/>
  <c r="K1115"/>
  <c r="K1113"/>
  <c r="K1111"/>
  <c r="K1109"/>
  <c r="K1107"/>
  <c r="I1095"/>
  <c r="J1079"/>
  <c r="J1122"/>
  <c r="K1122" s="1"/>
  <c r="J945"/>
  <c r="I958"/>
  <c r="I914"/>
  <c r="J901"/>
  <c r="K1066"/>
  <c r="K1062"/>
  <c r="K1022"/>
  <c r="K1018"/>
  <c r="K1014"/>
  <c r="K1025"/>
  <c r="K934"/>
  <c r="K1069"/>
  <c r="K1065"/>
  <c r="K1061"/>
  <c r="K1023"/>
  <c r="K1019"/>
  <c r="K1015"/>
  <c r="K978"/>
  <c r="K974"/>
  <c r="K970"/>
  <c r="K980"/>
  <c r="K930"/>
  <c r="K926"/>
  <c r="K936"/>
  <c r="K888"/>
  <c r="K886"/>
  <c r="K884"/>
  <c r="K881"/>
  <c r="K880"/>
  <c r="I868"/>
  <c r="J854"/>
  <c r="K846"/>
  <c r="J711"/>
  <c r="I727"/>
  <c r="G584"/>
  <c r="G534"/>
  <c r="G482"/>
  <c r="K744"/>
  <c r="K740"/>
  <c r="K700"/>
  <c r="K696"/>
  <c r="K692"/>
  <c r="I678"/>
  <c r="K651"/>
  <c r="K647"/>
  <c r="K643"/>
  <c r="K604"/>
  <c r="K600"/>
  <c r="K596"/>
  <c r="I582"/>
  <c r="K548"/>
  <c r="K544"/>
  <c r="K557"/>
  <c r="K502"/>
  <c r="K498"/>
  <c r="K494"/>
  <c r="I480"/>
  <c r="K449"/>
  <c r="K445"/>
  <c r="K442"/>
  <c r="K441"/>
  <c r="K439"/>
  <c r="K457"/>
  <c r="I325"/>
  <c r="J309"/>
  <c r="K791"/>
  <c r="K787"/>
  <c r="K798"/>
  <c r="K750"/>
  <c r="K745"/>
  <c r="K741"/>
  <c r="K697"/>
  <c r="K693"/>
  <c r="J706"/>
  <c r="K689"/>
  <c r="K650"/>
  <c r="K646"/>
  <c r="K642"/>
  <c r="K654"/>
  <c r="K603"/>
  <c r="K599"/>
  <c r="K595"/>
  <c r="K554"/>
  <c r="K551"/>
  <c r="K547"/>
  <c r="K543"/>
  <c r="K503"/>
  <c r="K499"/>
  <c r="K495"/>
  <c r="J510"/>
  <c r="K491"/>
  <c r="K450"/>
  <c r="K446"/>
  <c r="K440"/>
  <c r="I428"/>
  <c r="J411"/>
  <c r="J456"/>
  <c r="K456" s="1"/>
  <c r="J359"/>
  <c r="I376"/>
  <c r="K294"/>
  <c r="K290"/>
  <c r="K398"/>
  <c r="K394"/>
  <c r="K390"/>
  <c r="K404"/>
  <c r="K346"/>
  <c r="K342"/>
  <c r="K338"/>
  <c r="K353"/>
  <c r="K295"/>
  <c r="K291"/>
  <c r="K287"/>
  <c r="K300"/>
  <c r="K352"/>
  <c r="K286"/>
  <c r="J304"/>
  <c r="I1380"/>
  <c r="J1365"/>
  <c r="J1395"/>
  <c r="K1395" s="1"/>
  <c r="I1408"/>
  <c r="K1419"/>
  <c r="K1416"/>
  <c r="K1353"/>
  <c r="K1349"/>
  <c r="K1431"/>
  <c r="K1356"/>
  <c r="G1334"/>
  <c r="I1285"/>
  <c r="J1271"/>
  <c r="J1176"/>
  <c r="I1191"/>
  <c r="K1306"/>
  <c r="K1302"/>
  <c r="K1298"/>
  <c r="K1260"/>
  <c r="K1256"/>
  <c r="K1252"/>
  <c r="A1116"/>
  <c r="A1117"/>
  <c r="K1305"/>
  <c r="K1301"/>
  <c r="K1297"/>
  <c r="J1312"/>
  <c r="K1296"/>
  <c r="K1257"/>
  <c r="K1253"/>
  <c r="K1165"/>
  <c r="K1161"/>
  <c r="K1157"/>
  <c r="G1097"/>
  <c r="I1048"/>
  <c r="J1034"/>
  <c r="I1002"/>
  <c r="J988"/>
  <c r="K1068"/>
  <c r="K1064"/>
  <c r="K1060"/>
  <c r="K1027"/>
  <c r="K932"/>
  <c r="I821"/>
  <c r="J807"/>
  <c r="K1067"/>
  <c r="K1063"/>
  <c r="J1075"/>
  <c r="K1059"/>
  <c r="K1021"/>
  <c r="K1017"/>
  <c r="J1029"/>
  <c r="K1013"/>
  <c r="K976"/>
  <c r="K972"/>
  <c r="K933"/>
  <c r="K928"/>
  <c r="K938"/>
  <c r="I775"/>
  <c r="J761"/>
  <c r="J615"/>
  <c r="I630"/>
  <c r="K742"/>
  <c r="J756"/>
  <c r="K738"/>
  <c r="K698"/>
  <c r="K694"/>
  <c r="K690"/>
  <c r="K649"/>
  <c r="K645"/>
  <c r="K641"/>
  <c r="J658"/>
  <c r="K602"/>
  <c r="K598"/>
  <c r="K594"/>
  <c r="K550"/>
  <c r="K546"/>
  <c r="I561"/>
  <c r="I532"/>
  <c r="K504"/>
  <c r="K500"/>
  <c r="K496"/>
  <c r="K492"/>
  <c r="K451"/>
  <c r="K447"/>
  <c r="K444"/>
  <c r="J848"/>
  <c r="K848" s="1"/>
  <c r="K832"/>
  <c r="K789"/>
  <c r="I802"/>
  <c r="K748"/>
  <c r="K743"/>
  <c r="K739"/>
  <c r="K752"/>
  <c r="K699"/>
  <c r="K695"/>
  <c r="K691"/>
  <c r="K652"/>
  <c r="K648"/>
  <c r="K644"/>
  <c r="K656"/>
  <c r="K601"/>
  <c r="K597"/>
  <c r="J610"/>
  <c r="K593"/>
  <c r="K552"/>
  <c r="K549"/>
  <c r="K545"/>
  <c r="K501"/>
  <c r="K497"/>
  <c r="K493"/>
  <c r="K509"/>
  <c r="K452"/>
  <c r="K448"/>
  <c r="G430"/>
  <c r="I275"/>
  <c r="K296"/>
  <c r="K292"/>
  <c r="K288"/>
  <c r="K400"/>
  <c r="K396"/>
  <c r="K392"/>
  <c r="K388"/>
  <c r="K402"/>
  <c r="K348"/>
  <c r="K344"/>
  <c r="K340"/>
  <c r="J354"/>
  <c r="K336"/>
  <c r="K297"/>
  <c r="K293"/>
  <c r="K289"/>
  <c r="K302"/>
  <c r="K350"/>
  <c r="K298"/>
  <c r="K303"/>
  <c r="J561" l="1"/>
  <c r="K706"/>
  <c r="K1312"/>
  <c r="G1504"/>
  <c r="K354"/>
  <c r="J1124"/>
  <c r="K1124" s="1"/>
  <c r="K610"/>
  <c r="K658"/>
  <c r="K756"/>
  <c r="K895"/>
  <c r="K984"/>
  <c r="K1171"/>
  <c r="E1005"/>
  <c r="I1003"/>
  <c r="J1002"/>
  <c r="E379"/>
  <c r="I377"/>
  <c r="E278"/>
  <c r="I276"/>
  <c r="E633"/>
  <c r="J630"/>
  <c r="I631"/>
  <c r="J631"/>
  <c r="K1029"/>
  <c r="K1075"/>
  <c r="E824"/>
  <c r="J821"/>
  <c r="I822"/>
  <c r="J822"/>
  <c r="E1288"/>
  <c r="I1286"/>
  <c r="J1285"/>
  <c r="K304"/>
  <c r="K510"/>
  <c r="I583"/>
  <c r="E585"/>
  <c r="J582"/>
  <c r="J583"/>
  <c r="E730"/>
  <c r="J727"/>
  <c r="I728"/>
  <c r="J728"/>
  <c r="I869"/>
  <c r="E871"/>
  <c r="J868"/>
  <c r="J869"/>
  <c r="J958"/>
  <c r="E961"/>
  <c r="I959"/>
  <c r="E1098"/>
  <c r="I1096"/>
  <c r="J1095"/>
  <c r="K1266"/>
  <c r="J1143"/>
  <c r="E1146"/>
  <c r="I1144"/>
  <c r="I533"/>
  <c r="E535"/>
  <c r="J532"/>
  <c r="J533"/>
  <c r="I776"/>
  <c r="E778"/>
  <c r="J775"/>
  <c r="J776"/>
  <c r="E1051"/>
  <c r="I1049"/>
  <c r="J1048"/>
  <c r="J1191"/>
  <c r="E1194"/>
  <c r="I1192"/>
  <c r="E1383"/>
  <c r="I1381"/>
  <c r="J1380"/>
  <c r="E431"/>
  <c r="I429"/>
  <c r="K561"/>
  <c r="E328"/>
  <c r="I326"/>
  <c r="J458"/>
  <c r="K458" s="1"/>
  <c r="E483"/>
  <c r="I481"/>
  <c r="I679"/>
  <c r="E681"/>
  <c r="J678"/>
  <c r="J679"/>
  <c r="I915"/>
  <c r="E917"/>
  <c r="J914"/>
  <c r="J915"/>
  <c r="E1242"/>
  <c r="I1240"/>
  <c r="J1239"/>
  <c r="K1343"/>
  <c r="J1360"/>
  <c r="K1360" s="1"/>
  <c r="E1335"/>
  <c r="I1333"/>
  <c r="J1332"/>
  <c r="K1417"/>
  <c r="J1433"/>
  <c r="K1433" s="1"/>
  <c r="K1391"/>
  <c r="J1408"/>
  <c r="K1408" s="1"/>
  <c r="K1480"/>
  <c r="G1481"/>
  <c r="K940"/>
  <c r="K406"/>
  <c r="K802"/>
  <c r="K1219"/>
</calcChain>
</file>

<file path=xl/sharedStrings.xml><?xml version="1.0" encoding="utf-8"?>
<sst xmlns="http://schemas.openxmlformats.org/spreadsheetml/2006/main" count="6156" uniqueCount="1097">
  <si>
    <t>Date</t>
  </si>
  <si>
    <t>Département</t>
  </si>
  <si>
    <t>Management</t>
  </si>
  <si>
    <t>Services</t>
  </si>
  <si>
    <t>Investigation</t>
  </si>
  <si>
    <t>Perrine ODIER</t>
  </si>
  <si>
    <t>Rubriques</t>
  </si>
  <si>
    <t xml:space="preserve">Montant en FCFA </t>
  </si>
  <si>
    <t>Total montant reçu</t>
  </si>
  <si>
    <t>Total montant dépensé</t>
  </si>
  <si>
    <t>Solde</t>
  </si>
  <si>
    <t>Details</t>
  </si>
  <si>
    <t>Type de dépenses</t>
  </si>
  <si>
    <t>Departement</t>
  </si>
  <si>
    <t>Received</t>
  </si>
  <si>
    <t>Spent</t>
  </si>
  <si>
    <t>Balance</t>
  </si>
  <si>
    <t>Name</t>
  </si>
  <si>
    <t>Receipt</t>
  </si>
  <si>
    <t>Donor</t>
  </si>
  <si>
    <t>Project</t>
  </si>
  <si>
    <t>Country</t>
  </si>
  <si>
    <t>Contrôle</t>
  </si>
  <si>
    <t>BCI</t>
  </si>
  <si>
    <t>Caisse</t>
  </si>
  <si>
    <t>Herick</t>
  </si>
  <si>
    <t>Jospin</t>
  </si>
  <si>
    <t>Dalia</t>
  </si>
  <si>
    <t>P29</t>
  </si>
  <si>
    <t>I23C</t>
  </si>
  <si>
    <t>Evariste</t>
  </si>
  <si>
    <t>Ted</t>
  </si>
  <si>
    <t>Shely</t>
  </si>
  <si>
    <t>Transport</t>
  </si>
  <si>
    <t>Jack-Bénisson</t>
  </si>
  <si>
    <t>Noms &amp; Prénoms</t>
  </si>
  <si>
    <t>Total reçu</t>
  </si>
  <si>
    <t>Total Dépenses</t>
  </si>
  <si>
    <t>Total versement</t>
  </si>
  <si>
    <t>Fonds Exterieur pour le projet</t>
  </si>
  <si>
    <t>Balance calculée</t>
  </si>
  <si>
    <t>Versement reçu</t>
  </si>
  <si>
    <t>Versements faits</t>
  </si>
  <si>
    <t>Dépenses</t>
  </si>
  <si>
    <t>Donations</t>
  </si>
  <si>
    <t>Banque</t>
  </si>
  <si>
    <t>Crépin</t>
  </si>
  <si>
    <t>i23c</t>
  </si>
  <si>
    <t>Perrine Odier</t>
  </si>
  <si>
    <t>TOTAL</t>
  </si>
  <si>
    <t>DIFFERENCE</t>
  </si>
  <si>
    <t/>
  </si>
  <si>
    <t>Mois</t>
  </si>
  <si>
    <t>Noms &amp; prénoms</t>
  </si>
  <si>
    <t>MONTANT RECU DE</t>
  </si>
  <si>
    <t>Transféré</t>
  </si>
  <si>
    <t>Dépensé</t>
  </si>
  <si>
    <t xml:space="preserve">Remboursement </t>
  </si>
  <si>
    <t>Caisses</t>
  </si>
  <si>
    <t>CAISSE</t>
  </si>
  <si>
    <t>CAISSE PALF</t>
  </si>
  <si>
    <t>BANQUES</t>
  </si>
  <si>
    <t>BCI-Compte principal</t>
  </si>
  <si>
    <t>BCI-sous compte</t>
  </si>
  <si>
    <t>BALANCE CAISSES ET BANQUE AU 31 AOÜT 2020</t>
  </si>
  <si>
    <t>AOÜT</t>
  </si>
  <si>
    <t>Balance au          01 AOÜT 2020</t>
  </si>
  <si>
    <t>Balance au 31 AOÜT  2020</t>
  </si>
  <si>
    <t>Hérick</t>
  </si>
  <si>
    <t>Monnaie de tenue de compte: XAF</t>
  </si>
  <si>
    <t>BALANCE CAISSES ET BANQUE AU 31 JUILLET 2020</t>
  </si>
  <si>
    <t>JUILLET</t>
  </si>
  <si>
    <t>Balance au 01
 JUILLET 2020</t>
  </si>
  <si>
    <t>Balance au 31
 JUILLET 2020</t>
  </si>
  <si>
    <t>Versement</t>
  </si>
  <si>
    <t>Christian</t>
  </si>
  <si>
    <t>Geisner</t>
  </si>
  <si>
    <t>BALANCE CAISSES ET BANQUE AU 30 Septembre  2020</t>
  </si>
  <si>
    <t>SEPTEMBRE</t>
  </si>
  <si>
    <t>Balance au          01 Septembre 2020</t>
  </si>
  <si>
    <t>N°Pièce</t>
  </si>
  <si>
    <t>Naftalie</t>
  </si>
  <si>
    <t>I73X</t>
  </si>
  <si>
    <t>I55S</t>
  </si>
  <si>
    <t>Ecart à régulariser</t>
  </si>
  <si>
    <t>Balance au 30 Septembre 2020</t>
  </si>
  <si>
    <t>BALANCE CAISSES ET BANQUE AU 31 Octobre 2020</t>
  </si>
  <si>
    <t>Balance au          01 Octobre 2020</t>
  </si>
  <si>
    <t>Balance au 31 Octobre 2020</t>
  </si>
  <si>
    <t>OCTOBRE</t>
  </si>
  <si>
    <t>Jack/Crépin</t>
  </si>
  <si>
    <t>Naftali</t>
  </si>
  <si>
    <t>Merveille</t>
  </si>
  <si>
    <t>Perrine</t>
  </si>
  <si>
    <t>BALANCE CAISSES ET BANQUE AU 30 Novembre 2020</t>
  </si>
  <si>
    <t>Balance au          01 Novembre 2020</t>
  </si>
  <si>
    <t>Balance au 30 Novembre 2020</t>
  </si>
  <si>
    <t>NOVEMBRE</t>
  </si>
  <si>
    <t>Hérick/Christian</t>
  </si>
  <si>
    <t xml:space="preserve">Ecart </t>
  </si>
  <si>
    <t>T44</t>
  </si>
  <si>
    <t>DECEMBRE</t>
  </si>
  <si>
    <t>Balance au          01 Décembre 2020</t>
  </si>
  <si>
    <t>Balance au 31 Décembre 2020</t>
  </si>
  <si>
    <t>BALANCE CAISSES ET BANQUE AU 31 Décembre 2020</t>
  </si>
  <si>
    <t>Hérick/Geisner</t>
  </si>
  <si>
    <t>JANVIER</t>
  </si>
  <si>
    <t>BALANCE CAISSES ET BANQUE AU 31 JANVIER 2021</t>
  </si>
  <si>
    <t>Balance au          01 Janvier 2021</t>
  </si>
  <si>
    <t>Balance au 31 Janvier 2021</t>
  </si>
  <si>
    <t>Hérick/Crépin</t>
  </si>
  <si>
    <t>Tiffany</t>
  </si>
  <si>
    <t>BALANCE CAISSES ET BANQUE AU 28 FEVRIER  2021</t>
  </si>
  <si>
    <t>FEVRIER</t>
  </si>
  <si>
    <t>Balance au          01 Février  2021</t>
  </si>
  <si>
    <t>Balance au 28 Février 2021</t>
  </si>
  <si>
    <t>Hérick/Geis</t>
  </si>
  <si>
    <t>BALANCE CAISSES ET BANQUE AU 31 Mars  2021</t>
  </si>
  <si>
    <t>MARS</t>
  </si>
  <si>
    <t>Balance au          01 Mars  2021</t>
  </si>
  <si>
    <t>Balance au 31 Mars 2021</t>
  </si>
  <si>
    <t>Activiste</t>
  </si>
  <si>
    <t>BALANCE CAISSES ET BANQUE AU 30 AVRIL  2021</t>
  </si>
  <si>
    <t>Balance au          01 Avril  2021</t>
  </si>
  <si>
    <t>Balance au 30 Avril 2021</t>
  </si>
  <si>
    <t>AVRIL</t>
  </si>
  <si>
    <t>BALANCE CAISSES ET BANQUE AU 30  Mai  2021</t>
  </si>
  <si>
    <t>Balance au          01 Mai  2021</t>
  </si>
  <si>
    <t>Balance au 30 Mai 2021</t>
  </si>
  <si>
    <t>MAI</t>
  </si>
  <si>
    <t>BALANCE CAISSES ET BANQUE AU 30  Juin  2021</t>
  </si>
  <si>
    <t>Balance au 30 Juin  2021</t>
  </si>
  <si>
    <t>Balance au          01 Juin  2021</t>
  </si>
  <si>
    <t>JUIN</t>
  </si>
  <si>
    <t>BALANCE CAISSES ET BANQUE AU 31 Juillet  2021</t>
  </si>
  <si>
    <t>Balance au          01 Juillet  2021</t>
  </si>
  <si>
    <t>Balance au 31 Juillet  2021</t>
  </si>
  <si>
    <t>AOUT</t>
  </si>
  <si>
    <t>Balance au          01 Août 2021</t>
  </si>
  <si>
    <t>BALANCE CAISSES ET BANQUE AU 31 Août  2021</t>
  </si>
  <si>
    <t>Balance au 31 Août 2021</t>
  </si>
  <si>
    <t>Grace</t>
  </si>
  <si>
    <t>Godfré</t>
  </si>
  <si>
    <t>BALANCE CAISSES ET BANQUE AU 30 Septembre 2021</t>
  </si>
  <si>
    <t>Balance a   01 Septembre 2021</t>
  </si>
  <si>
    <t>Serdroque</t>
  </si>
  <si>
    <t>BCI-Sous Compte</t>
  </si>
  <si>
    <t>Balance a   01 Octobre 2021</t>
  </si>
  <si>
    <t>Balance au 31 Octobre 2021</t>
  </si>
  <si>
    <t>Balance au 31 Septembre 2021</t>
  </si>
  <si>
    <t>BALANCE CAISSES ET BANQUE AU 31 Octobre 2021</t>
  </si>
  <si>
    <t>Axel</t>
  </si>
  <si>
    <t>Legal</t>
  </si>
  <si>
    <t>Media</t>
  </si>
  <si>
    <t>BCI-</t>
  </si>
  <si>
    <t>BALANCE 30 Novembre 2021</t>
  </si>
  <si>
    <t>BALANCE 01 Novembre 2021</t>
  </si>
  <si>
    <t>BALANCE CAISSES ET BANQUE AU 30 Novembre 2021</t>
  </si>
  <si>
    <t>TOTAL RECU EN Novembre</t>
  </si>
  <si>
    <t>Balance a   01 Novembre 2021</t>
  </si>
  <si>
    <t>B52</t>
  </si>
  <si>
    <t>TOTAL DEPENSE EN NOVEMBRE</t>
  </si>
  <si>
    <t>BALANCE 01 Décembre 2021</t>
  </si>
  <si>
    <t>TOTAL RECU EN DECEMBRE</t>
  </si>
  <si>
    <t>TOTAL DEPENSE EN DECEMBRE</t>
  </si>
  <si>
    <t>Balance a   01 Décembre 2021</t>
  </si>
  <si>
    <t>Balance au 31 Décembre 2021</t>
  </si>
  <si>
    <t>Balance au 30 Novembre 2021</t>
  </si>
  <si>
    <t>Personnel</t>
  </si>
  <si>
    <t>Telephone</t>
  </si>
  <si>
    <t>BALANCE CAISSES ET BANQUE AU 31 Décembre 2021</t>
  </si>
  <si>
    <t>BALANCE 31 Décembre 2021</t>
  </si>
  <si>
    <t>Rent &amp; Utilities</t>
  </si>
  <si>
    <t>BALANCE 01 Janvier 2022</t>
  </si>
  <si>
    <t>TOTAL DEPENSE EN JANVIER</t>
  </si>
  <si>
    <t>TOTAL RECU EN JANVIER</t>
  </si>
  <si>
    <t>BALANCE 31 Janvier 2022</t>
  </si>
  <si>
    <t>BALANCE CAISSES ET BANQUE AU 31 Janvier 2022</t>
  </si>
  <si>
    <t>Balance au 31 Janvier 2022</t>
  </si>
  <si>
    <t>Balance a   01 Janvier 2022</t>
  </si>
  <si>
    <t>BALANCE 01 Février 2022</t>
  </si>
  <si>
    <t>TOTAL RECU EN FEVRIER</t>
  </si>
  <si>
    <t>TOTAL DEPENSE EN FEVRIER</t>
  </si>
  <si>
    <t>Balance a   01 Février 2022</t>
  </si>
  <si>
    <t>BALANCE CAISSES ET BANQUE AU 28 Février 2022</t>
  </si>
  <si>
    <t>Balance au 28 Février 2022</t>
  </si>
  <si>
    <t>Balance au 31 Mars 2022</t>
  </si>
  <si>
    <t>BALANCE 01 Mars 2022</t>
  </si>
  <si>
    <t>TOTAL RECU EN MARS</t>
  </si>
  <si>
    <t>BALANCE 31 MARS 2022</t>
  </si>
  <si>
    <t>BALANCE CAISSES ET BANQUE AU 31 Mars 2022</t>
  </si>
  <si>
    <t>Balance a   01 Mars 2022</t>
  </si>
  <si>
    <t xml:space="preserve">TOTAL DEPENSE EN MARS </t>
  </si>
  <si>
    <t>BALANCE 28 FEVRIER 2022</t>
  </si>
  <si>
    <t>Paule</t>
  </si>
  <si>
    <t>Hurielle</t>
  </si>
  <si>
    <t>PALF</t>
  </si>
  <si>
    <t>RALFF</t>
  </si>
  <si>
    <t>RALFF/UE</t>
  </si>
  <si>
    <t>BALANCE 01 Avril 2022</t>
  </si>
  <si>
    <t>TOTAL RECU EN AVRIL</t>
  </si>
  <si>
    <t>TOTAL DEPENSE EN AVRIL</t>
  </si>
  <si>
    <t>BALANCE 30 AVRIL 2022</t>
  </si>
  <si>
    <t>BALANCE CAISSES ET BANQUE AU 30 Avril 2022</t>
  </si>
  <si>
    <t>Balance a   01 Avril 2022</t>
  </si>
  <si>
    <t>Balance au 30 Avril 2022</t>
  </si>
  <si>
    <t>TOTAL DEPENSE EN MAI</t>
  </si>
  <si>
    <t>TOTAL RECU EN MAI</t>
  </si>
  <si>
    <t>BALANCE 01 MAI 2022</t>
  </si>
  <si>
    <t>Balance a   01 MAI 2022</t>
  </si>
  <si>
    <t>Yan</t>
  </si>
  <si>
    <t>Balance au 31 MAI 2022</t>
  </si>
  <si>
    <t>BALANCE 31 MAI 2022</t>
  </si>
  <si>
    <t>BALANCE CAISSES ET BANQUE AU 31 MAI 2022</t>
  </si>
  <si>
    <t>BALANCE 01 JUIN 2022</t>
  </si>
  <si>
    <t>TOTAL RECU EN JUIN</t>
  </si>
  <si>
    <t>TOTAL DEPENSE EN JUIN</t>
  </si>
  <si>
    <t>BALANCE CAISSES ET BANQUE AU 30 JUIN 2022</t>
  </si>
  <si>
    <t>BALANCE 30 JUIN 2022</t>
  </si>
  <si>
    <t>Balance a   01 JUIN 2022</t>
  </si>
  <si>
    <t>Balance au 30 JUIN 2022</t>
  </si>
  <si>
    <t>Balance a   01 JUILLET 2022</t>
  </si>
  <si>
    <t>Balance au 31JUILLET 2022</t>
  </si>
  <si>
    <t>BALANCE CAISSES ET BANQUE AU 31 JUILLET 2022</t>
  </si>
  <si>
    <t>BALANCE 01 JUILLET 2022</t>
  </si>
  <si>
    <t>TOTAL DEPENSE EN JUILLET</t>
  </si>
  <si>
    <t>BALANCE 31 JUILLET 2022</t>
  </si>
  <si>
    <t>BALANCE 01 AOUT 2022</t>
  </si>
  <si>
    <t>TOTAL RECU EN AOUT</t>
  </si>
  <si>
    <t>TOTAL DEPENSE EN AOUT</t>
  </si>
  <si>
    <t>BALANCE 31 AOUT 2022</t>
  </si>
  <si>
    <t>TOTAL RECU EN JUILLET</t>
  </si>
  <si>
    <t>BALANCE CAISSES ET BANQUE AU 31 AOUT 2022</t>
  </si>
  <si>
    <t>Balance a   01 AOUT 2022</t>
  </si>
  <si>
    <t>Balance au 31 AOUT 2022</t>
  </si>
  <si>
    <t>31/09/2022</t>
  </si>
  <si>
    <t>BALANCE 30 SEPTEMBRE 2022</t>
  </si>
  <si>
    <t>TOTAL DEPENSE EN SEPTEMBRE</t>
  </si>
  <si>
    <t>TOTAL RECU EN SEPTEMBRE</t>
  </si>
  <si>
    <t>BALANCE 01 SEPTEMBRE 2022</t>
  </si>
  <si>
    <t>BALANCE CAISSES ET BANQUE AU 30 SEPTEMBRE 2022</t>
  </si>
  <si>
    <t>BALANCE AU  01 SEPTEMBRE 2022</t>
  </si>
  <si>
    <t>Balance au 30 SEPTEMBRE 2022</t>
  </si>
  <si>
    <t>BALANCE 01 OCTOBRE 2022</t>
  </si>
  <si>
    <t>TOTAL RECU EN OCTOBRE</t>
  </si>
  <si>
    <t>TOTAL DEPENSE EN OCTOBRE</t>
  </si>
  <si>
    <t>BALANCE 31 OCTOBRE 2022</t>
  </si>
  <si>
    <t>BALANCE AU  01 OCTOBRE 2022</t>
  </si>
  <si>
    <t>Balance au 31 OCTOBRE 2022</t>
  </si>
  <si>
    <t>BALANCE CAISSES ET BANQUE AU 31 OCTOBRE 2022</t>
  </si>
  <si>
    <t>P10</t>
  </si>
  <si>
    <t>Donald</t>
  </si>
  <si>
    <t>BALANCE 01 NOVEMBRE 2022</t>
  </si>
  <si>
    <t>TOTAL RECU EN NOVEMBRE</t>
  </si>
  <si>
    <t>BALANCE 30 NOVEMBRE 2022</t>
  </si>
  <si>
    <t>Balance au 30 NOVEMBRE 2022</t>
  </si>
  <si>
    <t>BALANCE AU  01 NOVEMBRE 2022</t>
  </si>
  <si>
    <t>BALANCE CAISSES ET BANQUE AU 30 NOVEMBRE 2022</t>
  </si>
  <si>
    <t>BALANCE 01 DECEMBRE 2022</t>
  </si>
  <si>
    <t>BALANCE 31 DECEMBRE 2022</t>
  </si>
  <si>
    <t>BALANCE CAISSES ET BANQUE AU 31 DECEMBRE 2022</t>
  </si>
  <si>
    <t>BALANCE AU  01 DECEMBRE 2022</t>
  </si>
  <si>
    <t>Balance au 31 DECEMBRE 2022</t>
  </si>
  <si>
    <t>T73</t>
  </si>
  <si>
    <t>D58</t>
  </si>
  <si>
    <t>Man Love</t>
  </si>
  <si>
    <t>BALANCE 01 JANVIER 2023</t>
  </si>
  <si>
    <t>BALANCE 31 JANVIER 2023</t>
  </si>
  <si>
    <t>BALANCE CAISSES ET BANQUE AU 31 JANVIER 2023</t>
  </si>
  <si>
    <t>BALANCE AU  01 JANVIER 2023</t>
  </si>
  <si>
    <t>Balance au 31 JANVIER 2023</t>
  </si>
  <si>
    <t>BALANCE 01 FEVRIER 2023</t>
  </si>
  <si>
    <t>BALANCE 28 FEVRIER 2023</t>
  </si>
  <si>
    <t>Balance au 28 FEVRIER 2023</t>
  </si>
  <si>
    <t>BALANCE AU  01 FEVRIER 2023</t>
  </si>
  <si>
    <t>BALANCE 01 MARS 2023</t>
  </si>
  <si>
    <t>TOTAL DEPENSE EN MARS</t>
  </si>
  <si>
    <t>BALANCE 31 MARS 2023</t>
  </si>
  <si>
    <t>BALANCE CAISSES ET BANQUE AU 31 MARS 2023</t>
  </si>
  <si>
    <t>BALANCE AU  01 MARS 2023</t>
  </si>
  <si>
    <t>Balance au 31 MARS 2023</t>
  </si>
  <si>
    <t>BALANCE CAISSES ET BANQUE AU 28 FEVRIER 2023</t>
  </si>
  <si>
    <t>BALANCE 01 AVRIL 2023</t>
  </si>
  <si>
    <t>BALANCE 30 AVRIL2023</t>
  </si>
  <si>
    <t>BALANCE CAISSES ET BANQUE AU 30 AVRIL 2023</t>
  </si>
  <si>
    <t>BALANCE AU  01 AVRIL 2023</t>
  </si>
  <si>
    <t>Balance au 30 AVRIL 2023</t>
  </si>
  <si>
    <t>BALANCE 01 MAI 2023</t>
  </si>
  <si>
    <t>BALANCE 31 MAI 2023</t>
  </si>
  <si>
    <t>BALANCE CAISSES ET BANQUE AU 31 MAI 2023</t>
  </si>
  <si>
    <t>BALANCE AU  01  MAI 2023</t>
  </si>
  <si>
    <t>Balance au 31 Mai 2023</t>
  </si>
  <si>
    <t>Donald-Roméo</t>
  </si>
  <si>
    <t>Oracle</t>
  </si>
  <si>
    <t>BALANCE 01 JUIN 2023</t>
  </si>
  <si>
    <t>BALANCE 30 JUIN 2023</t>
  </si>
  <si>
    <t>BALANCE CAISSES ET BANQUE AU 30 JUIN 2023</t>
  </si>
  <si>
    <t>BALANCE AU  01  JUIN 2023</t>
  </si>
  <si>
    <t>Balance au 30 Juin 2023</t>
  </si>
  <si>
    <t>Dovi</t>
  </si>
  <si>
    <t>DOVI</t>
  </si>
  <si>
    <t>Somme de Spent</t>
  </si>
  <si>
    <t>BALANCE 01 JUILLET 2023</t>
  </si>
  <si>
    <t>BALANCE CAISSES ET BANQUE AU 31 JUILLET 2023</t>
  </si>
  <si>
    <t>BALANCE AU  01  JUILLET 2023</t>
  </si>
  <si>
    <t>Balance au 31 Juillet 2023</t>
  </si>
  <si>
    <t>IT87</t>
  </si>
  <si>
    <t>BALANCE 31 JUILLET 2023</t>
  </si>
  <si>
    <t>BALANCE 01 AOUT 2023</t>
  </si>
  <si>
    <t>BALANCE 31 AOUT 2023</t>
  </si>
  <si>
    <t>BALANCE AU  01 AOUT 2023</t>
  </si>
  <si>
    <t>Balance au 31 Août 2023</t>
  </si>
  <si>
    <t>Office</t>
  </si>
  <si>
    <t>BALANCE CAISSES ET BANQUE AU 31 AOUT 2023</t>
  </si>
  <si>
    <t>BALANCE 01 SEPTEMBRE 2023</t>
  </si>
  <si>
    <t>BALANCE 30 SEPTEMBRE 2023</t>
  </si>
  <si>
    <t>BALANCE CAISSES ET BANQUE AU 30 SEPTEMBRE 2023</t>
  </si>
  <si>
    <t>BALANCE AU  01 SEPTEMBRE 2023</t>
  </si>
  <si>
    <t>Balance au 30 SEPTEMBRE 2023</t>
  </si>
  <si>
    <t>BALANCE 01 OCTOBRE 2023</t>
  </si>
  <si>
    <t>BALANCE 31 OCTOBRE 2023</t>
  </si>
  <si>
    <t>BALANCE CAISSES ET BANQUE AU 31 OCTOBRE 2023</t>
  </si>
  <si>
    <t>BALANCE AU  01 OCTOBRE 2023</t>
  </si>
  <si>
    <t>Balance au 31 OCTOBRE 2023</t>
  </si>
  <si>
    <t>Étiquettes de lignes</t>
  </si>
  <si>
    <t>Total général</t>
  </si>
  <si>
    <t>Étiquettes de colonnes</t>
  </si>
  <si>
    <t>BALANCE 01 NOVEMBRE 2023</t>
  </si>
  <si>
    <t>BALANCE 30NOVEMBRE 2023</t>
  </si>
  <si>
    <t>BALANCE CAISSES ET BANQUE 30 NOVEMBRE 2023</t>
  </si>
  <si>
    <t>BALANCE AU  01 NOVEMBRE 2023</t>
  </si>
  <si>
    <t>Total Somme de Spent</t>
  </si>
  <si>
    <t>Total Somme de Received</t>
  </si>
  <si>
    <t>Somme de Received</t>
  </si>
  <si>
    <t>BALANCE 01 DECEMBRE 2023</t>
  </si>
  <si>
    <t>BALANCE 31 DECEMBRE 2023</t>
  </si>
  <si>
    <t>BALANCE CAISSES ET BANQUE 31 DECEMBRE 2023</t>
  </si>
  <si>
    <t>BALANCE AU  01 DECEMBRE 2023</t>
  </si>
  <si>
    <t>Bonus</t>
  </si>
  <si>
    <t>Office Materiels</t>
  </si>
  <si>
    <t>Balance au 31 DECEMBRE 2023</t>
  </si>
  <si>
    <t>Balance au 30 NOVEMBRE 2023</t>
  </si>
  <si>
    <t>BALANCE 01 JANVIER 2024</t>
  </si>
  <si>
    <t>BALANCE 31 JANVIER 2024</t>
  </si>
  <si>
    <t>BALANCE CAISSES ET BANQUE 31 JANVIER 2024</t>
  </si>
  <si>
    <t>BALANCE AU  01 JANVIER 2024</t>
  </si>
  <si>
    <t>Balance au 31 JANVIER 2024</t>
  </si>
  <si>
    <t>Transfer fees</t>
  </si>
  <si>
    <t>Lawyer fees</t>
  </si>
  <si>
    <t>Travel subsistence</t>
  </si>
  <si>
    <t>Trust Building</t>
  </si>
  <si>
    <t>OAK</t>
  </si>
  <si>
    <t>BALANCE 01 FEVRIER 2024</t>
  </si>
  <si>
    <t xml:space="preserve">TOTAL RECU EN FEVRIER </t>
  </si>
  <si>
    <t xml:space="preserve">TOTAL DEPENSE EN FEVRIER </t>
  </si>
  <si>
    <t>BALANCE 29 FEVRIER  2024</t>
  </si>
  <si>
    <t xml:space="preserve">FEVRIER </t>
  </si>
  <si>
    <t>BALANCE AU  01 FEVRIER  2024</t>
  </si>
  <si>
    <t>BALANCE CAISSES ET BANQUE 29 FEVRIER  2024</t>
  </si>
  <si>
    <t>Balance au 29 FEVRIER  2024</t>
  </si>
  <si>
    <t>Travel Subsistence</t>
  </si>
  <si>
    <t>Jail Visits</t>
  </si>
  <si>
    <t>Operation</t>
  </si>
  <si>
    <t>UE</t>
  </si>
  <si>
    <t>Ligne budgétaire</t>
  </si>
  <si>
    <t xml:space="preserve">                                                                                                                                    RAPPORT FINANCIER MARS 2024</t>
  </si>
  <si>
    <t>Solde au 01/03/2024</t>
  </si>
  <si>
    <t>BALANCE 01 MARS 2024</t>
  </si>
  <si>
    <t>BALANCE 31 MARS 2024</t>
  </si>
  <si>
    <t>BALANCE CAISSES ET BANQUE 31 MARS 2024</t>
  </si>
  <si>
    <t>BALANCE AU  01 MARS  2024</t>
  </si>
  <si>
    <t>Balance au 31 MARS 2024</t>
  </si>
  <si>
    <t>BCI-34 /3654615</t>
  </si>
  <si>
    <t>Bonus média diffusion à telecongo</t>
  </si>
  <si>
    <t>CA-M-D1</t>
  </si>
  <si>
    <t>Bonus mensuel du mois de Février 24/Evariste</t>
  </si>
  <si>
    <t>CA-M-D2</t>
  </si>
  <si>
    <t>Bonus Operation du 22/02/24 à Pointe Noire/Evariste</t>
  </si>
  <si>
    <t>CA-M-D3</t>
  </si>
  <si>
    <t>Payement Salaire du mois de Février 24/Calculé au Prorata/Evariste (15 jours de travaille)</t>
  </si>
  <si>
    <t>CA-M-R1</t>
  </si>
  <si>
    <t>Achat credit  teléphonique MTN/PALF/1er partie Mars 2024/Management</t>
  </si>
  <si>
    <t>CA-M-R2</t>
  </si>
  <si>
    <t>Achat credit  teléphonique MTN/PALF/1er partie Mars 2024/Legal</t>
  </si>
  <si>
    <t>CA-M-R3</t>
  </si>
  <si>
    <t>Achat credit  teléphonique MTN/PALF/1er partie Mars 2024/Investigation</t>
  </si>
  <si>
    <t>Investingation</t>
  </si>
  <si>
    <t>CA-M-R4</t>
  </si>
  <si>
    <t>Achat credit  teléphonique MTN/PALF/1er partie Mars 2024/Media</t>
  </si>
  <si>
    <t>CA-M-R5</t>
  </si>
  <si>
    <t>Achat credit  teléphonique Airtel/PALF/1ere partie Mars 2024/Management</t>
  </si>
  <si>
    <t>CA-M-R6</t>
  </si>
  <si>
    <t>Achat credit  teléphonique Airtel/PALF/1ere partie Mars 2024/Legal</t>
  </si>
  <si>
    <t>CA-M-R7</t>
  </si>
  <si>
    <t>Achat credit  teléphonique Airtel/PALF/1ere partie Mars 2024/Investigation</t>
  </si>
  <si>
    <t>CA-M-R8</t>
  </si>
  <si>
    <t>Achat credit  teléphonique Airtel/PALF/1ere partie Mars 2024/Media</t>
  </si>
  <si>
    <t>CA-M-R9</t>
  </si>
  <si>
    <t>Reglemeent Facture Internet (Canal Box_Periode du 01/03 à 01/04/2024)</t>
  </si>
  <si>
    <t>Internet</t>
  </si>
  <si>
    <t>CA-M-R10</t>
  </si>
  <si>
    <t>P29/Pour Sim</t>
  </si>
  <si>
    <t>crepin</t>
  </si>
  <si>
    <t xml:space="preserve">Frais de transfert charden farell à Crepin </t>
  </si>
  <si>
    <t>CA-M-R11</t>
  </si>
  <si>
    <t>Bonus média portant sur arrestation dun traf le 22/02/24 pièces radio et presse</t>
  </si>
  <si>
    <t>CA-M-D4</t>
  </si>
  <si>
    <t>Achat Boisson et eau pour entretien de recrutement des juristes</t>
  </si>
  <si>
    <t>CA-M-R12</t>
  </si>
  <si>
    <t>Frais de transfert charden farell à P29, IT87</t>
  </si>
  <si>
    <t>CA-M-R13</t>
  </si>
  <si>
    <t>Achat de 12 pagnes africain pour feter la JIF (le 08 Mars)/Bureau PALF</t>
  </si>
  <si>
    <t>Team Builiding</t>
  </si>
  <si>
    <t>CA-M-R14</t>
  </si>
  <si>
    <t>BCI-34 /3654616</t>
  </si>
  <si>
    <t>Transfert de fonds à EAGLE COTE D'IVOIRE par Western Union</t>
  </si>
  <si>
    <t>Frais de transfert Western Union à EAGLE COTE D'IVOIRE (via Gaspard)</t>
  </si>
  <si>
    <t>CA-M-R15</t>
  </si>
  <si>
    <t>Frais d'Installation Microsoft Office (crack)/Asus laptop de IT87</t>
  </si>
  <si>
    <t>CA-M-R16</t>
  </si>
  <si>
    <t>Bonus Mensuel du mois de Février 24/Crepin</t>
  </si>
  <si>
    <t>CA-M-D5</t>
  </si>
  <si>
    <t>Bonus Mensuel du Mois de Février 24/Oracle</t>
  </si>
  <si>
    <t>CA-M-D6</t>
  </si>
  <si>
    <t>Bonus Operation du 22/02/24 à Pointe Noire/Crepin</t>
  </si>
  <si>
    <t>CA-M-D7</t>
  </si>
  <si>
    <t>Crepin/Retour caisse sur prêt</t>
  </si>
  <si>
    <t>Achat de 02 Livres pour Bureau PALF</t>
  </si>
  <si>
    <t>CA-M-R17</t>
  </si>
  <si>
    <t>Frais de Requisition téléphonique (Gendarmerie)</t>
  </si>
  <si>
    <t>CA-M-R18</t>
  </si>
  <si>
    <t>Achat Boisson et eau pour entretien de recrutement des Investigateurs</t>
  </si>
  <si>
    <t>CA-M-R19</t>
  </si>
  <si>
    <t>Achat Goodies (Livres et Sacs) pour feter la JIF (le 08 Mars)/Bureau PALF</t>
  </si>
  <si>
    <t>CA-M-R20</t>
  </si>
  <si>
    <t>Frais de transfert charden farell à Oracle et T73</t>
  </si>
  <si>
    <t>CA-M-R21</t>
  </si>
  <si>
    <t>BCI-56 /3667464</t>
  </si>
  <si>
    <t>Bonus media (Pièces Internet et presse)</t>
  </si>
  <si>
    <t>CA-M-D8</t>
  </si>
  <si>
    <t>Frais de transfert charden farell à P29 et T73</t>
  </si>
  <si>
    <t>CA-M-R22</t>
  </si>
  <si>
    <t>Reglement facture electricité periode Janvier - Février 2024/Bureau PALF</t>
  </si>
  <si>
    <t>CA-M-R23</t>
  </si>
  <si>
    <t>Taxes/Reglement facture electricité periode Janvier - Février 2024/Bureau PALF</t>
  </si>
  <si>
    <t>CA-M-R24</t>
  </si>
  <si>
    <t>Achat credit téléphonique/merveille</t>
  </si>
  <si>
    <t>CA-M-R25</t>
  </si>
  <si>
    <t>Achat cartouches 10 Cartouch es d'encre imprimante HP 216A(03 Noir et 02 Couleur) et epson 103 (02NOIR et O3 couleurs)</t>
  </si>
  <si>
    <t>CA-M-R26</t>
  </si>
  <si>
    <t>CA-M-R27</t>
  </si>
  <si>
    <t>Achat fournitures de bureau (Papier rame,baguette,chemise cartonnées et sous chemise,enveloppe et marqueurs</t>
  </si>
  <si>
    <t>CA-M-R28</t>
  </si>
  <si>
    <t>Entretien climatiseur bureau PALF</t>
  </si>
  <si>
    <t>CA-M-R29</t>
  </si>
  <si>
    <t>Tropperçu</t>
  </si>
  <si>
    <t>Romain</t>
  </si>
  <si>
    <t>Frais de mission maitre Marie Hélène à Sibiti du 14 au 16/03/2024</t>
  </si>
  <si>
    <t>CA-M-R30</t>
  </si>
  <si>
    <t>Frais de mission maitre Alain BANZOUZI à Sibiti du 14 au 16/03/2024</t>
  </si>
  <si>
    <t>CA-M-R31</t>
  </si>
  <si>
    <t>Crepin</t>
  </si>
  <si>
    <t>Achat repas et boisson à l'occasion de la journée international de la Femme</t>
  </si>
  <si>
    <t>CA-M-R32</t>
  </si>
  <si>
    <t>B14</t>
  </si>
  <si>
    <t>Achat credit  teléphonique MTN/PALF/deuxième partie Mars 2024/Management</t>
  </si>
  <si>
    <t>CA-M-R33</t>
  </si>
  <si>
    <t>Achat credit  teléphonique MTN/PALF/deuxième partie Mars 2024/Legal</t>
  </si>
  <si>
    <t>CA-M-R34</t>
  </si>
  <si>
    <t>Achat credit  teléphonique MTN/PALF/deuxième partie Mars 2024/Investigation</t>
  </si>
  <si>
    <t>CA-M-R35</t>
  </si>
  <si>
    <t>Achat credit  teléphonique MTN/PALF/Deuxième partie Mars 2024/Media</t>
  </si>
  <si>
    <t>CA-M-R36</t>
  </si>
  <si>
    <t>Achat credit  teléphonique Airtel/PALF/deuxième partie Mars 2024/Management</t>
  </si>
  <si>
    <t>CA-M-R37</t>
  </si>
  <si>
    <t>Achat credit  teléphonique Airtel/PALF/deuxième partie Mars 2024/Legal</t>
  </si>
  <si>
    <t>CA-M-R38</t>
  </si>
  <si>
    <t>Achat credit  teléphonique Airtel/PALF/deuxième partie Mars 2024/Investigation</t>
  </si>
  <si>
    <t>CA-M-R39</t>
  </si>
  <si>
    <t>CA-M-D9</t>
  </si>
  <si>
    <t>CA-M-D10</t>
  </si>
  <si>
    <t>Achat 51,2 Litres de gazoil pour groupe electrogène bureau PALF</t>
  </si>
  <si>
    <t>CA-M-R40</t>
  </si>
  <si>
    <t>Achat credit téléphonique MTN/ Juriste Volontaire</t>
  </si>
  <si>
    <t>CA-M-R41</t>
  </si>
  <si>
    <t>Frais de transfert charden farell à T73</t>
  </si>
  <si>
    <t>CA-M-R42</t>
  </si>
  <si>
    <t>B14/Retour  caisse</t>
  </si>
  <si>
    <t>Retour caisse/prêt accordé à la Cote d'ivoire</t>
  </si>
  <si>
    <t>Merveille/Avance accordé</t>
  </si>
  <si>
    <t>IT87/Avance Honoraire accordé</t>
  </si>
  <si>
    <t>Achat produits d'entretien bureau PALF/liquide vaissele papier toilette ,lait sucre,matinal ,bloc wc et AJAX</t>
  </si>
  <si>
    <t>CA-M-R43</t>
  </si>
  <si>
    <t>Frais de transfert charden farell à IT87</t>
  </si>
  <si>
    <t>CA-M-R44</t>
  </si>
  <si>
    <t>Frais de transfert charden farell à T73 et P29</t>
  </si>
  <si>
    <t>CA-M-R45</t>
  </si>
  <si>
    <t>Frais de notification offre d'emploi</t>
  </si>
  <si>
    <t>CA-M-R46</t>
  </si>
  <si>
    <t>Règlement prestation technicienne de surface (mois de Mars 2024)</t>
  </si>
  <si>
    <t>CA-M-R47</t>
  </si>
  <si>
    <t>Appro caisse</t>
  </si>
  <si>
    <t>Complement pagne 08 mars 2024</t>
  </si>
  <si>
    <t>CA-M-R48</t>
  </si>
  <si>
    <t>Entretretien général Jardin, Bureau PALF Mois de Mars 2024</t>
  </si>
  <si>
    <t>CA-M-R49</t>
  </si>
  <si>
    <t>Achat credit  teléphonique MTN/PALF/1er partie Avril 2024/Management</t>
  </si>
  <si>
    <t>CA-M-R50</t>
  </si>
  <si>
    <t>Achat credit  teléphonique MTN/PALF/1er partie Avril 2024/Legal</t>
  </si>
  <si>
    <t>CA-M-R51</t>
  </si>
  <si>
    <t>CA-M-R52</t>
  </si>
  <si>
    <t>Achat credit  teléphonique MTN/PALF/1er partie Avril 2024/Investigation</t>
  </si>
  <si>
    <t>CA-M-R53</t>
  </si>
  <si>
    <t>Achat credit  teléphonique MTN/PALF/1er partie Avril 2024/Media</t>
  </si>
  <si>
    <t>CA-M-R54</t>
  </si>
  <si>
    <t>Achat credit  teléphonique Airtel/PALF/1ere partie Avril 2024/Management</t>
  </si>
  <si>
    <t>CA-M-R55</t>
  </si>
  <si>
    <t>Achat credit  teléphonique Airtel/PALF/1ere partie Avril 2024/Legal</t>
  </si>
  <si>
    <t>CA-M-R56</t>
  </si>
  <si>
    <t>Achat credit  teléphonique Airtel/PALF/1ere partie Avril 2024/Investigation</t>
  </si>
  <si>
    <t>CA-M-R57</t>
  </si>
  <si>
    <t>Achat credit  teléphonique Airtel/PALF/1ere partie Avril 2024/Media</t>
  </si>
  <si>
    <t>CA-M-R58</t>
  </si>
  <si>
    <t>Frais de transfert charden farell à P29,T73,Oracle,Crepin,Dovi et Evariste</t>
  </si>
  <si>
    <t>CA-M-R59</t>
  </si>
  <si>
    <t>Reglemeent Facture Internet (Canal Box_Periode du 29/03 à 01/05/2024)</t>
  </si>
  <si>
    <t>CA-M-R60</t>
  </si>
  <si>
    <t>Retrait especes/appro caisse N° 3667464</t>
  </si>
  <si>
    <t>Reglement loyer mois de de Mars 2024/Pluriel solution ch N°3667463</t>
  </si>
  <si>
    <t>BQ56-M-R2</t>
  </si>
  <si>
    <t>Paiement salaire mois de Mars 2024/ Grace MOLENDE</t>
  </si>
  <si>
    <t>BQ56-M-R3</t>
  </si>
  <si>
    <t>Paiement salaire mois de Mars 2024/ IBOUILI-IBOUILI Crépin</t>
  </si>
  <si>
    <t>BQ56-M-R4</t>
  </si>
  <si>
    <t>Paiement salaire mois de Mars 2024/ Hurielle MFOULOU</t>
  </si>
  <si>
    <t>BQ56-M-R5</t>
  </si>
  <si>
    <t>Paiement salaire mois Mars 2024/Oracle TALOULOU</t>
  </si>
  <si>
    <t>BQ56-M-R6</t>
  </si>
  <si>
    <t>Paiement salaire mois de Mars 2024/ Merveille MAHANGA</t>
  </si>
  <si>
    <t>BQ56-M-R7</t>
  </si>
  <si>
    <t>Paiement salaire mois de Mars 2024/ Evariste LELOUSSI</t>
  </si>
  <si>
    <t>BQ56-M-R8</t>
  </si>
  <si>
    <t>Paiement salaire mois de Mars 2024/ DOVI ZENNAWOE</t>
  </si>
  <si>
    <t>BQ56-M-R9</t>
  </si>
  <si>
    <t>Agios du 31/01/2024 au 29/02/2024 + Commission sur VRT</t>
  </si>
  <si>
    <t>BQ56-M-R1</t>
  </si>
  <si>
    <t>Détails dépenses</t>
  </si>
  <si>
    <t>Types dépenses (Personnel, Bonus/ Lawyer Bonus, Travel Expenses, Travel subsistence, Office Materials,Rent &amp; Utilities, Services,Telephone, Internet,Bonus,Trust building, Bank charges,Transfer fees, Jail Visits, Editing Costs,Equipment, Publications, Cour</t>
  </si>
  <si>
    <t>Département (Investigations, Legal, Operations, Media, Management, CCU, EAGLE Family, Policy &amp; External relations)</t>
  </si>
  <si>
    <t>Montant reçu</t>
  </si>
  <si>
    <t>Montant dépensé</t>
  </si>
  <si>
    <t>Nom</t>
  </si>
  <si>
    <t>Reçu</t>
  </si>
  <si>
    <t>Reçu de caissse /Fonctionnement</t>
  </si>
  <si>
    <t>Cumul Frais de Transport Local Mars 2024/Grace MOLENDE</t>
  </si>
  <si>
    <t>GR-M-D1</t>
  </si>
  <si>
    <t>Reçu caisse/Merveille</t>
  </si>
  <si>
    <t>Reçu caisse/prêt accordé Merveille</t>
  </si>
  <si>
    <t>Cumul frais de transport local du mois de Mars 2024/Merveille</t>
  </si>
  <si>
    <t>Solde au 01 Mars 2024</t>
  </si>
  <si>
    <t>Balalce</t>
  </si>
  <si>
    <t>COMPTA MERVEILLE-Comptable</t>
  </si>
  <si>
    <t>COMPTA GRACE-Chef Comptable</t>
  </si>
  <si>
    <t>COMPTA B14-Investigateur Volontaire</t>
  </si>
  <si>
    <t>Reçu caisse/B14</t>
  </si>
  <si>
    <t>Cumul Ration journalière mois de Mars 2024/B14</t>
  </si>
  <si>
    <t>BN-M-D1</t>
  </si>
  <si>
    <t>Cumul Transport Local mois de Mars 2024/B14</t>
  </si>
  <si>
    <t>BN-M-D2</t>
  </si>
  <si>
    <t>Retour caisse/B14</t>
  </si>
  <si>
    <t>MR-M-D1</t>
  </si>
  <si>
    <t>Reçu Caisse/Romain</t>
  </si>
  <si>
    <t>Cumul frais Ration Journalière du mois de Mars 2024/Romain</t>
  </si>
  <si>
    <t>Légal</t>
  </si>
  <si>
    <t>Cumul frais de transport local du mois de Mars 2024/Romain</t>
  </si>
  <si>
    <t>RM-M-D1</t>
  </si>
  <si>
    <t>RM-M-D2</t>
  </si>
  <si>
    <t>COMPTA Roman-Juriste Volontaire</t>
  </si>
  <si>
    <t>COMPTA Tropperçu-Juriste Volontaire</t>
  </si>
  <si>
    <t>Reçu Caisse/Tropperçu</t>
  </si>
  <si>
    <t>Cumul frais de Ration Journalière du mois de Mars 2024/Tropperçu</t>
  </si>
  <si>
    <t>TR-M-D1</t>
  </si>
  <si>
    <t>Cumul frais de transport local du mois de Mars 2024/Tropperçu</t>
  </si>
  <si>
    <t>TR-M-D2</t>
  </si>
  <si>
    <t xml:space="preserve">                                                                                                                                    SOLDES PERSONNELS</t>
  </si>
  <si>
    <t>COMPTA Evariste - Chargé Media</t>
  </si>
  <si>
    <t>Reçu de la caisse/Evariste</t>
  </si>
  <si>
    <t>Achat billet Brazzaville-Dolisie/Evariste</t>
  </si>
  <si>
    <t>media</t>
  </si>
  <si>
    <t>EV-M-R1</t>
  </si>
  <si>
    <t>EVARISTE - CONGO Food Allowance du 14 au 16 mars 2024</t>
  </si>
  <si>
    <t>EV-M-D1</t>
  </si>
  <si>
    <t>EVARISTE - CONGO Frais de l'hôtel du 14 au 16 mars 2024 (2 nuitées)</t>
  </si>
  <si>
    <t>EV-M-R2</t>
  </si>
  <si>
    <t>Achat Billet Dolisie-Brazzaville/Evariste</t>
  </si>
  <si>
    <t>EV-M-R3</t>
  </si>
  <si>
    <t>Achat billet Brazzaville-Oyo/Evariste</t>
  </si>
  <si>
    <t>EV-M-R4</t>
  </si>
  <si>
    <t>EV-M-D2</t>
  </si>
  <si>
    <t>Cumul frais de Transport local mois de Mars 2024/EVARISTE LELOUSSI</t>
  </si>
  <si>
    <t>EV-M-D3</t>
  </si>
  <si>
    <t>reçu de caisse/T73</t>
  </si>
  <si>
    <t>versement</t>
  </si>
  <si>
    <t>T73 - CONGO Food Allowance du 06 au 13/03/2023 (07 nuitées)</t>
  </si>
  <si>
    <t>T73-M-D1</t>
  </si>
  <si>
    <t xml:space="preserve">achat billet : BRAZZAVILLE pour OYO/T73 </t>
  </si>
  <si>
    <t>T73-M-R1</t>
  </si>
  <si>
    <t>achat billet : Oyo pour Brazzaville/T73</t>
  </si>
  <si>
    <t>T73-M-R2</t>
  </si>
  <si>
    <t>T73 - CONGO Frais d'hotel du 06 au 13/03/2024 (07 nuitées ) à OYO</t>
  </si>
  <si>
    <t>T73-M-R3</t>
  </si>
  <si>
    <t>T73 - CONGO Food Allowance du 16 au 19/03/2023 (03 nuitées)</t>
  </si>
  <si>
    <t>T73-M-D2</t>
  </si>
  <si>
    <t>achat billet Brazzaville pour Gamboma/T73</t>
  </si>
  <si>
    <t>T73-M-R4</t>
  </si>
  <si>
    <t>T73 - CONGO Frais d'hotel du 16 au 19/03/2024 (03 nuitées ) à Gamboma</t>
  </si>
  <si>
    <t>T73-M-R5</t>
  </si>
  <si>
    <t>achat billet : Gamboma - Brazzaville /T73</t>
  </si>
  <si>
    <t>T73-M-R6</t>
  </si>
  <si>
    <t>reçu de caisse/T73 ( pour chambre OP)</t>
  </si>
  <si>
    <t>T73 - CONGO Frais d'hotel du 21 au 23/03/2024 (02 nuitées ) à Brazzaville pour OP</t>
  </si>
  <si>
    <t>T73-M-R7</t>
  </si>
  <si>
    <t xml:space="preserve">achat billet : Brazzaville pour OYO/T73 </t>
  </si>
  <si>
    <t>T73-M-R8</t>
  </si>
  <si>
    <t>T73-M-D3</t>
  </si>
  <si>
    <t>Cumul frais de trust Bulding du mois de Mars 2024/T73</t>
  </si>
  <si>
    <t>Trust building</t>
  </si>
  <si>
    <t>T73-M-R9</t>
  </si>
  <si>
    <t>Cumul frais de transport local du mois de Mars 2024/T73</t>
  </si>
  <si>
    <t>T73-M-D4</t>
  </si>
  <si>
    <t>T73-M-R10</t>
  </si>
  <si>
    <t>T73 - CONGO Frais d'hotel du 26 au 31/03/2024 (06 nuitées ) à Oyo</t>
  </si>
  <si>
    <t>Reçu de caisse/P29</t>
  </si>
  <si>
    <t xml:space="preserve">Achat carte sim enquête </t>
  </si>
  <si>
    <t>Téléphone</t>
  </si>
  <si>
    <t>P29-M-R1</t>
  </si>
  <si>
    <t>Achat billet brazzavillr-ouesso/P29</t>
  </si>
  <si>
    <t>P29-M-R2</t>
  </si>
  <si>
    <t>P29 - CONGO Food allowance mission du 04-03 au  13-03 -2024</t>
  </si>
  <si>
    <t>P29-M-D1</t>
  </si>
  <si>
    <t>P29 - CONGO Frais d'hotel mission du 04-03 au  08-03 -2024 à ouesso</t>
  </si>
  <si>
    <t>P29-M-R3</t>
  </si>
  <si>
    <t>Achat billet ouesso-oyo/P29</t>
  </si>
  <si>
    <t>P29-M-R4</t>
  </si>
  <si>
    <t xml:space="preserve">Frais de transfert ,retrait fonds </t>
  </si>
  <si>
    <t>Transfert fees</t>
  </si>
  <si>
    <t>P29-M-R5</t>
  </si>
  <si>
    <t>Team Building</t>
  </si>
  <si>
    <t>P29-M-R6</t>
  </si>
  <si>
    <t>Achat billet oyo-brazzaville/P29</t>
  </si>
  <si>
    <t>P29-M-R10</t>
  </si>
  <si>
    <t>P29 - CONGO Frais d'hotel mission du 08-03 au  13-03 -2024 à oyo</t>
  </si>
  <si>
    <t>P29-M-R11</t>
  </si>
  <si>
    <t>P29-M-R13</t>
  </si>
  <si>
    <t>Achat billet brazzaville-oyo/P29</t>
  </si>
  <si>
    <t>P29-M-R14</t>
  </si>
  <si>
    <t>P29 - CONGO Food allowance mission du 25 -03 au  -03 -2024</t>
  </si>
  <si>
    <t>P29-M-D2</t>
  </si>
  <si>
    <t>cumul frais de trust bulding mois de Mars 2024/P29</t>
  </si>
  <si>
    <t>P29-M-D3</t>
  </si>
  <si>
    <t>Cumul frais de transport local Mars 2024/P29</t>
  </si>
  <si>
    <t>P29-M-D4</t>
  </si>
  <si>
    <t>P29 - CONGO Frais d'hotel mission du 26-03 au  31-03 -2024 à oyo</t>
  </si>
  <si>
    <t>P29-M-R15</t>
  </si>
  <si>
    <t xml:space="preserve">COMPTA P29 - Consultant Enquêteur </t>
  </si>
  <si>
    <t>Reçu de caisse/Crépin</t>
  </si>
  <si>
    <t>CREPIN - CONGO Frais d'hotel 09 Nuitées à Sibiti du 25/02/ au 05/03/2024</t>
  </si>
  <si>
    <t>Opération</t>
  </si>
  <si>
    <t>Billet: Sibiti-Nkayi/Crépin</t>
  </si>
  <si>
    <t>Billet: Nkayi-Brazzaville/Crépin</t>
  </si>
  <si>
    <t>Retour caisse/Crépin</t>
  </si>
  <si>
    <t>CREPIN - CONGO Food-Allowance du 14 au 16/03/2024 à  Sibiti</t>
  </si>
  <si>
    <t>Billet: Brazzaville-Loudima/Crépin</t>
  </si>
  <si>
    <t>Billet: Loudima-Sibiti/Crépin</t>
  </si>
  <si>
    <t xml:space="preserve">Cumul frais de jail visits du mois de Mars 2024/Crépin IBOUILI </t>
  </si>
  <si>
    <t>Jail visit</t>
  </si>
  <si>
    <t>CREPIN - CONGO Frais d'hote02 Nuitées à Sibiti du 14 au 16/03/2024</t>
  </si>
  <si>
    <t>Billet: Brazzaville-Oyo/Crépin</t>
  </si>
  <si>
    <t>Cumul frais de transport local du mois de Mars 2024/Crépin IBOUILI-IBOUILI</t>
  </si>
  <si>
    <t>CREPIN - CONGO Frais d'hote 02 Nuitées à l'hôtel Carol Belli (du 22 au 24/03/2024)</t>
  </si>
  <si>
    <t>COMPTA Crepin - Assistant à la Coordination</t>
  </si>
  <si>
    <t>CR-M-D1</t>
  </si>
  <si>
    <t>CR-M-D2</t>
  </si>
  <si>
    <t>CR-M-D3</t>
  </si>
  <si>
    <t>Reçu caisse/Hurielle</t>
  </si>
  <si>
    <t>Achat billet aller Brazzaville-Dolisie/Hurielle</t>
  </si>
  <si>
    <t>Achat billet de retour Dolisie-Brazzaville/Hurielle</t>
  </si>
  <si>
    <t>Cumul frais de trust builing du mois de Mars 2024/Hurielle MFOULOU</t>
  </si>
  <si>
    <t>Cumul frais de transport local du mois de Mars 2024/Hurielle MFOULOU</t>
  </si>
  <si>
    <t>HURIELLE - CONGO Foodallowance du 19 au 21 Mars 2024 à Dolisie</t>
  </si>
  <si>
    <t>HURIELLE- CONGO Frais d'hôtel à Dolisie du 19 au 21 Mars 2024</t>
  </si>
  <si>
    <t>HG-M-D1</t>
  </si>
  <si>
    <t>HG-M-D2</t>
  </si>
  <si>
    <t>HG-M-D3</t>
  </si>
  <si>
    <t>HG-M-R1</t>
  </si>
  <si>
    <t>HG-M-R2</t>
  </si>
  <si>
    <t>HG-M-R3</t>
  </si>
  <si>
    <t>COMPTA Hurielle - Juriste</t>
  </si>
  <si>
    <t>COMPTA Oracle - Juriste</t>
  </si>
  <si>
    <t>Reçu caisse / Oracle</t>
  </si>
  <si>
    <t>Achat billet Brazzaville - Dolisie / Oracle</t>
  </si>
  <si>
    <t>ORACLE - CONGO Food allowance du 07 au 09 Mars 2024</t>
  </si>
  <si>
    <t>ORACLE - CONGO Frais d'hôtel du 07 au 09 Mars 2024</t>
  </si>
  <si>
    <t>Achat billet Dolisie - Brazzaville / Oracle</t>
  </si>
  <si>
    <t>Achat billet Brazzaville - Owando / Oracle</t>
  </si>
  <si>
    <t>ORACLE - CONGO Food allowance du 14 au 16 Mars 2024</t>
  </si>
  <si>
    <t>Cumul frais de Jail visits mois de Mars 2024/Oracle TALOULOU</t>
  </si>
  <si>
    <t>Jail visits</t>
  </si>
  <si>
    <t>ORACLE - CONGO Frais d'hôtel du 14 au 16 Mars 2024</t>
  </si>
  <si>
    <t>Achat billet Owando - Brazzaville / Oracle</t>
  </si>
  <si>
    <t>Achat billet Brazzaville - Oyo / Oracle</t>
  </si>
  <si>
    <t>Cumul frais de transport local mois de Mars 2024/Oracle TALOULOU</t>
  </si>
  <si>
    <t>OT-M-R1</t>
  </si>
  <si>
    <t>OT-M-R2</t>
  </si>
  <si>
    <t>OT-M-R3</t>
  </si>
  <si>
    <t>OT-M-R4</t>
  </si>
  <si>
    <t>OT-M-R5</t>
  </si>
  <si>
    <t>OT-M-R6</t>
  </si>
  <si>
    <t>OT-M-R7</t>
  </si>
  <si>
    <t>OT-M-D1</t>
  </si>
  <si>
    <t>OT-M-D2</t>
  </si>
  <si>
    <t>OT-M-D3</t>
  </si>
  <si>
    <t>OT-M-D4</t>
  </si>
  <si>
    <t>OT-M-D5</t>
  </si>
  <si>
    <t xml:space="preserve">COMPTA IT87 (Daniel) - Consultant Enquêteur </t>
  </si>
  <si>
    <t xml:space="preserve">COMPTA T73 (Trésor) - Consultant Enquêteur </t>
  </si>
  <si>
    <t>Reçu de Caisse/ IT87</t>
  </si>
  <si>
    <t>Achat billet Brazzaville - Makoua / IT87</t>
  </si>
  <si>
    <t>IT87 - CONGO Food Allowance du 04 au 12/03/2024 à Kelle, Etoumbi et Makoua</t>
  </si>
  <si>
    <t>Achat billet Makoua -Kelle  / IT87</t>
  </si>
  <si>
    <t>IT87 - CONGO Frais d'hôtel Emilienne IKOBO du 04 au 05/03/2024 à Makoua (01 nuitée)</t>
  </si>
  <si>
    <t>Achat billet Kelle - Makoua / IT87</t>
  </si>
  <si>
    <t>IT87 - CONGO Frais d'hôtel La Paulina du 05 au 11/03/2024 à Kelle (06 nuitées)</t>
  </si>
  <si>
    <t>Achat billet Makoua - Brazzaville / IT87</t>
  </si>
  <si>
    <t>IT87 - CONGO Frais d'hôtel Emilienne Ikobo du 11 au 12/03/2024 à Makoua (01 nuitée)</t>
  </si>
  <si>
    <t>Reçu caisse/Avance Honoraire accordé/IT87</t>
  </si>
  <si>
    <t>Achat billet Brazzaville - Kelle  / IT87</t>
  </si>
  <si>
    <t>IT87 - CONGO Food Allowance mission du 23 au 29/03/2024 à Kelle, Etoumbi et Makoua</t>
  </si>
  <si>
    <t>Achat billet Kelle - Etoumbi / IT87</t>
  </si>
  <si>
    <t>IT87 - CONGO Frais d'hôtel La Paulina du 23 au 25/03/2024 à Kelle (02 nuitées)</t>
  </si>
  <si>
    <t>Cumul frais de trust building du mois de Mars 2024/IT87</t>
  </si>
  <si>
    <t>IT87 - CONGO Frais d'hôtel Akoua du 25 au 28/03/2024 à Etoumbi (03 nuitées)</t>
  </si>
  <si>
    <t>Achat billet Etoumbi - Makoua / IT87</t>
  </si>
  <si>
    <t>IT87 - CONGO Frais d'hôtel Emilienne Ikobo du 28 au 29/03/2024 à Makoua (01 nuitée)</t>
  </si>
  <si>
    <t>Cumul frais de transport local du mois de Mars 2024/IT87</t>
  </si>
  <si>
    <t>IT87-M-D1</t>
  </si>
  <si>
    <t>IT87-M-D2</t>
  </si>
  <si>
    <t>IT87-M-D3</t>
  </si>
  <si>
    <t>IT87-M-D4</t>
  </si>
  <si>
    <t>IT87-M-R1</t>
  </si>
  <si>
    <t>IT87-M-R2</t>
  </si>
  <si>
    <t>IT87-M-R3</t>
  </si>
  <si>
    <t>IT87-M-R4</t>
  </si>
  <si>
    <t>IT87-M-R5</t>
  </si>
  <si>
    <t>IT87-M-R6</t>
  </si>
  <si>
    <t>IT87-M-R7</t>
  </si>
  <si>
    <t>IT87-M-R8</t>
  </si>
  <si>
    <t>IT87-M-R9</t>
  </si>
  <si>
    <t>IT87-M-R10</t>
  </si>
  <si>
    <t>IT87-M-R11</t>
  </si>
  <si>
    <t>IT87-M-R12</t>
  </si>
  <si>
    <t>IT87-M-R13</t>
  </si>
  <si>
    <t>IT87-M-R14</t>
  </si>
  <si>
    <t>COMPTA DOVI - Coordinateur</t>
  </si>
  <si>
    <t>Rafraichessement pour l'équipe</t>
  </si>
  <si>
    <t>Team building</t>
  </si>
  <si>
    <t>Reçu caisse/DOVI(Fonctionnement)</t>
  </si>
  <si>
    <t>Reçu caisse/DOVI</t>
  </si>
  <si>
    <t>Achat billet Brazzaville -Oyo/Dovi</t>
  </si>
  <si>
    <t>Récu caisse/Complément frais de mission/Dovi</t>
  </si>
  <si>
    <t>Cumul frais de transport local du mois de Mars 2024/Dovi</t>
  </si>
  <si>
    <t>DH-M-D1</t>
  </si>
  <si>
    <t>DH-M-D2</t>
  </si>
  <si>
    <t>DH-M-R1</t>
  </si>
  <si>
    <t>Retrait especes/appro caisse/bord n°3654615</t>
  </si>
  <si>
    <t>AGIOS DU 31/01/2024 au 29/02/2024</t>
  </si>
  <si>
    <t>Bank fees</t>
  </si>
  <si>
    <t>BQ34-M-R1</t>
  </si>
  <si>
    <t>Retrait especes/appro caisse/bord n°3654616</t>
  </si>
  <si>
    <t>Paiement Honoraire Me LOCKO/Mois de Novembre 2023/3654618</t>
  </si>
  <si>
    <t>Lawyer Fees</t>
  </si>
  <si>
    <t>BQ34-M-R2</t>
  </si>
  <si>
    <t>Acompte honoraire cas MANKOUSSOU AUZERE Contrat N°69 SIBITI</t>
  </si>
  <si>
    <t>BQ34-M-R3</t>
  </si>
  <si>
    <t>Retrait especes/appro caisse/bord n°3654617</t>
  </si>
  <si>
    <t>BN-M-V1</t>
  </si>
  <si>
    <t>BN-M-V2</t>
  </si>
  <si>
    <t>BQ34-M-V1</t>
  </si>
  <si>
    <t>BQ34-M-V2</t>
  </si>
  <si>
    <t>BQ34-M-V3</t>
  </si>
  <si>
    <t>BQ56-M-V1</t>
  </si>
  <si>
    <t>CA-M-V1</t>
  </si>
  <si>
    <t>CA-M-V67</t>
  </si>
  <si>
    <t>CA-M-V2</t>
  </si>
  <si>
    <t>CA-M-V3</t>
  </si>
  <si>
    <t>CA-M-V4</t>
  </si>
  <si>
    <t>CA-M-V5</t>
  </si>
  <si>
    <t>CA-M-V6</t>
  </si>
  <si>
    <t>CA-M-V7</t>
  </si>
  <si>
    <t>CA-M-V8</t>
  </si>
  <si>
    <t>CA-M-V9</t>
  </si>
  <si>
    <t>CA-M-V10</t>
  </si>
  <si>
    <t>CA-M-V11</t>
  </si>
  <si>
    <t>CA-M-V12</t>
  </si>
  <si>
    <t>CA-M-V13</t>
  </si>
  <si>
    <t>CA-M-V14</t>
  </si>
  <si>
    <t>CA-M-V15</t>
  </si>
  <si>
    <t>CA-M-V16</t>
  </si>
  <si>
    <t>CA-M-V17</t>
  </si>
  <si>
    <t>CA-M-V18</t>
  </si>
  <si>
    <t>CA-M-V19</t>
  </si>
  <si>
    <t>CA-M-V20</t>
  </si>
  <si>
    <t>CA-M-V21</t>
  </si>
  <si>
    <t>CA-M-V22</t>
  </si>
  <si>
    <t>CA-M-V23</t>
  </si>
  <si>
    <t>CA-M-V24</t>
  </si>
  <si>
    <t>CA-M-V25</t>
  </si>
  <si>
    <t>CA-M-V26</t>
  </si>
  <si>
    <t>CA-M-V27</t>
  </si>
  <si>
    <t>CA-M-V28</t>
  </si>
  <si>
    <t>CA-M-V29</t>
  </si>
  <si>
    <t>CA-M-V30</t>
  </si>
  <si>
    <t>CA-M-V31</t>
  </si>
  <si>
    <t>CA-M-V32</t>
  </si>
  <si>
    <t>CA-M-V33</t>
  </si>
  <si>
    <t>CA-M-V34</t>
  </si>
  <si>
    <t>CA-M-V35</t>
  </si>
  <si>
    <t>CA-M-V36</t>
  </si>
  <si>
    <t>CA-M-V37</t>
  </si>
  <si>
    <t>CA-M-V38</t>
  </si>
  <si>
    <t>CA-M-V39</t>
  </si>
  <si>
    <t>CA-M-V40</t>
  </si>
  <si>
    <t>CA-M-V41</t>
  </si>
  <si>
    <t>CA-M-V42</t>
  </si>
  <si>
    <t>CA-M-V43</t>
  </si>
  <si>
    <t>CA-M-V44</t>
  </si>
  <si>
    <t>CA-M-V45</t>
  </si>
  <si>
    <t>CA-M-V46</t>
  </si>
  <si>
    <t>CA-M-V47</t>
  </si>
  <si>
    <t>CA-M-V48</t>
  </si>
  <si>
    <t>CA-M-V49</t>
  </si>
  <si>
    <t>CA-M-V50</t>
  </si>
  <si>
    <t>CA-M-V51</t>
  </si>
  <si>
    <t>CA-M-V52</t>
  </si>
  <si>
    <t>CA-M-V53</t>
  </si>
  <si>
    <t>CA-M-V54</t>
  </si>
  <si>
    <t>CA-M-V55</t>
  </si>
  <si>
    <t>CA-M-V56</t>
  </si>
  <si>
    <t>CA-M-V57</t>
  </si>
  <si>
    <t>CA-M-V58</t>
  </si>
  <si>
    <t>CA-M-V59</t>
  </si>
  <si>
    <t>CA-M-V60</t>
  </si>
  <si>
    <t>CA-M-V61</t>
  </si>
  <si>
    <t>CA-M-V62</t>
  </si>
  <si>
    <t>CA-M-V63</t>
  </si>
  <si>
    <t>CA-M-V64</t>
  </si>
  <si>
    <t>CA-M-V65</t>
  </si>
  <si>
    <t>CA-M-V66</t>
  </si>
  <si>
    <t>CR-M-R1</t>
  </si>
  <si>
    <t>CR-M-V1</t>
  </si>
  <si>
    <t>CR-M-V2</t>
  </si>
  <si>
    <t>CR-M-V3</t>
  </si>
  <si>
    <t>CR-M-V4</t>
  </si>
  <si>
    <t>CR-M-V5</t>
  </si>
  <si>
    <t>CR-M-V6</t>
  </si>
  <si>
    <t>CR-M-R2</t>
  </si>
  <si>
    <t>CR-M-R3</t>
  </si>
  <si>
    <t>CR-M-R4</t>
  </si>
  <si>
    <t>CR-M-R5</t>
  </si>
  <si>
    <t>CR-M-R6</t>
  </si>
  <si>
    <t>CR-M-R7</t>
  </si>
  <si>
    <t>CR-M-R8</t>
  </si>
  <si>
    <t>CR-M-R9</t>
  </si>
  <si>
    <t>CR-M-R10</t>
  </si>
  <si>
    <t>DH-M-V1</t>
  </si>
  <si>
    <t>DH-M-V2</t>
  </si>
  <si>
    <t>DH-M-V3</t>
  </si>
  <si>
    <t>EV-M-V1</t>
  </si>
  <si>
    <t>EV-M-V2</t>
  </si>
  <si>
    <t>EV-M-V3</t>
  </si>
  <si>
    <t>EV-M-V4</t>
  </si>
  <si>
    <t>EV-M-V5</t>
  </si>
  <si>
    <t>EV-M-V6</t>
  </si>
  <si>
    <t>GR-M-V 1</t>
  </si>
  <si>
    <t>MR-M-V1</t>
  </si>
  <si>
    <t>MR-M-V2</t>
  </si>
  <si>
    <t>MR-M-V3</t>
  </si>
  <si>
    <t>RM-M-V1</t>
  </si>
  <si>
    <t>RM-M-V2</t>
  </si>
  <si>
    <t>RM-M-V3</t>
  </si>
  <si>
    <t>TR-M-V1</t>
  </si>
  <si>
    <t>TR-M-V2</t>
  </si>
  <si>
    <t>TR-M-V3</t>
  </si>
  <si>
    <t>T73-M-V1</t>
  </si>
  <si>
    <t>T73-M-V2</t>
  </si>
  <si>
    <t>T73-M-V3</t>
  </si>
  <si>
    <t>T73-M-V4</t>
  </si>
  <si>
    <t>T73-M-V5</t>
  </si>
  <si>
    <t>T73-M-V6</t>
  </si>
  <si>
    <t>T73-M-V7</t>
  </si>
  <si>
    <t>T73-M-V8</t>
  </si>
  <si>
    <t>T73-M-V9</t>
  </si>
  <si>
    <t>T73-M-V10</t>
  </si>
  <si>
    <t>T73-M-V11</t>
  </si>
  <si>
    <t>T73-M-V12</t>
  </si>
  <si>
    <t>T73-M-V13</t>
  </si>
  <si>
    <t>P29-M-V1</t>
  </si>
  <si>
    <t>P29-M-V2</t>
  </si>
  <si>
    <t>P29-M-V3</t>
  </si>
  <si>
    <t>P29-M-V4</t>
  </si>
  <si>
    <t>P29-M-V5</t>
  </si>
  <si>
    <t>P29-M-V6</t>
  </si>
  <si>
    <t>P29-M-V7</t>
  </si>
  <si>
    <t>P29-M-V8</t>
  </si>
  <si>
    <t>P29-M-V9</t>
  </si>
  <si>
    <t>IT87-M-V1</t>
  </si>
  <si>
    <t>IT87-M-V2</t>
  </si>
  <si>
    <t>IT87-M-V3</t>
  </si>
  <si>
    <t>IT87-M-V4</t>
  </si>
  <si>
    <t>IT87-M-V5</t>
  </si>
  <si>
    <t>HG-M-V1</t>
  </si>
  <si>
    <t>OT-M-V1</t>
  </si>
  <si>
    <t>OT-M-V2</t>
  </si>
  <si>
    <t>OT-M-V3</t>
  </si>
  <si>
    <t>OT-M-V4</t>
  </si>
  <si>
    <t>OT-M-V5</t>
  </si>
  <si>
    <t>OT-M-V6</t>
  </si>
  <si>
    <t>GR-M-V1</t>
  </si>
  <si>
    <t>CONGO</t>
  </si>
  <si>
    <t>1.1.1.4</t>
  </si>
  <si>
    <t>5.6</t>
  </si>
  <si>
    <t>4.5</t>
  </si>
  <si>
    <t>4.3</t>
  </si>
  <si>
    <t>4.4</t>
  </si>
  <si>
    <t>1.1.2.1</t>
  </si>
  <si>
    <t>1.1.1.7</t>
  </si>
  <si>
    <t>1.1.1.1</t>
  </si>
  <si>
    <t>4.2</t>
  </si>
  <si>
    <t>Rafraichessement pour l'équipe (préparatif OP)</t>
  </si>
  <si>
    <t>4.6</t>
  </si>
  <si>
    <t>2.2</t>
  </si>
  <si>
    <t>1.3.2</t>
  </si>
  <si>
    <t xml:space="preserve">Bonus média portant sur la condamnation ferme de 02 trafiquants d'ivoire au TGI de Dolisie </t>
  </si>
  <si>
    <t>Bonus média diffusion à télécongo pour audience du 08/03/2024</t>
  </si>
  <si>
    <t>T73 - CONGO Frais d'hotel du 22 au 24/03/2024 (02 nuitées ) à Brazzaville pour OP</t>
  </si>
  <si>
    <t>T73 - CONGO Food Allowance du 26/03 au 04/04/2023 (09 nuitées)</t>
  </si>
  <si>
    <t>CA-M-D11</t>
  </si>
  <si>
    <t>EVARISTE - CONGO Food Allowance du 14 au 16 mars 2024 (2 nuitées)</t>
  </si>
  <si>
    <t>EVARISTE - CONGO Food Allowance du 28 mars au 4 avril 2024 mission d'Oyo</t>
  </si>
  <si>
    <t>DOVI-CONGO Food Allowance du 28/03 au 04/04/2024 soit 07 nuitées à Oyo</t>
  </si>
  <si>
    <t>DH-M-D3</t>
  </si>
  <si>
    <t xml:space="preserve">ORACLE - CONGO Food allowance du 28 Mars au 04 Avril 2024 </t>
  </si>
  <si>
    <t>Achat produits à la pharmacie+Frais de Consultation , Ordonance et RX/P29</t>
  </si>
  <si>
    <t>Frais de Consultation , traitements et produits pharmaceutiques</t>
  </si>
  <si>
    <t>Frais de retrait fonds à oyo</t>
  </si>
  <si>
    <t>Achat produits à la pharmacie, Consultation, Ordonance et Rx/P29</t>
  </si>
  <si>
    <t>Frais de Consultation et de traitements et produits pharmaceutiques/P29</t>
  </si>
  <si>
    <t>T73 - CONGO Food Allowance du 26 au 04/04/2023 (09 nuitées)</t>
  </si>
  <si>
    <t>ORACLE - CONGO Food allowance du 28 Mars au 09 Avril 2024</t>
  </si>
  <si>
    <t xml:space="preserve">ORACLE - CONGO Food allowance du 28 Mars au 09 Avril 2024 </t>
  </si>
  <si>
    <t>CREPIN - CONGO Food-Allowance du 28/03 au 09/04/2024 à Oyo</t>
  </si>
  <si>
    <t>CR-M-D4</t>
  </si>
  <si>
    <t>RALFF/OAK</t>
  </si>
  <si>
    <t>Bonus média portant sur audience du 08/03/2024</t>
  </si>
  <si>
    <t>CA-M-D12</t>
  </si>
  <si>
    <t>EVARISTE - CONGO Food Allowance du 28 mars au 6 avril 2024 mission d'Oyo</t>
  </si>
  <si>
    <t>P29 - CONGO Food allowance mission du 26 -03 au  -03 -04-2024</t>
  </si>
  <si>
    <t>T73 - CONGO Frais d'hotel du 26 au 31/03/2024 (05nuitées ) à Oyo</t>
  </si>
  <si>
    <t>RALFF-CO5780</t>
  </si>
  <si>
    <t>RALFF-CO5781</t>
  </si>
  <si>
    <t>RALFF-CO5782</t>
  </si>
  <si>
    <t>RALFF-CO5783</t>
  </si>
  <si>
    <t>RALFF-CO5784</t>
  </si>
  <si>
    <t>RALFF-CO5785</t>
  </si>
  <si>
    <t>RALFF-CO5786</t>
  </si>
  <si>
    <t>RALFF-CO5787</t>
  </si>
  <si>
    <t>RALFF-CO5788</t>
  </si>
  <si>
    <t>RALFF-CO5789</t>
  </si>
  <si>
    <t>RALFF-CO5790</t>
  </si>
  <si>
    <t>RALFF-CO5791</t>
  </si>
  <si>
    <t>RALFF-CO5792</t>
  </si>
  <si>
    <t>RALFF-CO5793</t>
  </si>
  <si>
    <t>RALFF-CO5794</t>
  </si>
  <si>
    <t>RALFF-CO5795</t>
  </si>
  <si>
    <t>RALFF-CO5796</t>
  </si>
  <si>
    <t>RALFF-CO5797</t>
  </si>
  <si>
    <t>RALFF-CO5798</t>
  </si>
  <si>
    <t>RALFF-CO5799</t>
  </si>
  <si>
    <t>RALFF-CO5800</t>
  </si>
  <si>
    <t>RALFF-CO5801</t>
  </si>
  <si>
    <t>RALFF-CO5802</t>
  </si>
  <si>
    <t>RALFF-CO5803</t>
  </si>
  <si>
    <t>RALFF-CO5804</t>
  </si>
  <si>
    <t>RALFF-CO5805</t>
  </si>
  <si>
    <t>RALFF-CO5806</t>
  </si>
  <si>
    <t>RALFF-CO5807</t>
  </si>
  <si>
    <t>RALFF-CO5808</t>
  </si>
  <si>
    <t>RALFF-CO5809</t>
  </si>
  <si>
    <t>RALFF-CO5810</t>
  </si>
  <si>
    <t>RALFF-CO5811</t>
  </si>
  <si>
    <t>RALFF-CO5812</t>
  </si>
  <si>
    <t>RALFF-CO5813</t>
  </si>
  <si>
    <t>RALFF-CO5814</t>
  </si>
  <si>
    <t>RALFF-CO5815</t>
  </si>
  <si>
    <t>RALFF-CO5816</t>
  </si>
  <si>
    <t>RALFF-CO5817</t>
  </si>
  <si>
    <t>RALFF-CO5818</t>
  </si>
  <si>
    <t>RALFF-CO5819</t>
  </si>
  <si>
    <t>RALFF-CO5820</t>
  </si>
  <si>
    <t>RALFF-CO5821</t>
  </si>
  <si>
    <t>RALFF-CO5822</t>
  </si>
  <si>
    <t>RALFF-CO5823</t>
  </si>
  <si>
    <t>RALFF-CO5824</t>
  </si>
  <si>
    <t>RALFF-CO5825</t>
  </si>
  <si>
    <t>RALFF-CO5826</t>
  </si>
  <si>
    <t>RALFF-CO5827</t>
  </si>
  <si>
    <t>RALFF-CO5828</t>
  </si>
  <si>
    <t>RALFF-CO5829</t>
  </si>
  <si>
    <t>RALFF-CO5830</t>
  </si>
  <si>
    <t>RALFF-CO5831</t>
  </si>
  <si>
    <t>RALFF-CO5832</t>
  </si>
  <si>
    <t>RALFF-CO5833</t>
  </si>
  <si>
    <t>RALFF-CO5834</t>
  </si>
  <si>
    <t>RALFF-CO5835</t>
  </si>
  <si>
    <t>RALFF-CO5836</t>
  </si>
  <si>
    <t>RALFF-CO5837</t>
  </si>
  <si>
    <t>RALFF-CO5838</t>
  </si>
  <si>
    <t>RALFF-CO5839</t>
  </si>
  <si>
    <t>RALFF-CO5840</t>
  </si>
  <si>
    <t>RALFF-CO5841</t>
  </si>
  <si>
    <t>RALFF-CO5842</t>
  </si>
  <si>
    <t>RALFF-CO5843</t>
  </si>
  <si>
    <t>RALFF-CO5844</t>
  </si>
  <si>
    <t>RALFF-CO5845</t>
  </si>
  <si>
    <t>RALFF-CO5846</t>
  </si>
  <si>
    <t>RALFF-CO5847</t>
  </si>
  <si>
    <t>RALFF-CO5848</t>
  </si>
  <si>
    <t>RALFF-CO5849</t>
  </si>
  <si>
    <t>RALFF-CO5850</t>
  </si>
  <si>
    <t>RALFF-CO5851</t>
  </si>
  <si>
    <t>RALFF-CO5852</t>
  </si>
  <si>
    <t>RALFF-CO5853</t>
  </si>
  <si>
    <t>RALFF-CO5854</t>
  </si>
  <si>
    <t>RALFF-CO5855</t>
  </si>
  <si>
    <t>RALFF-CO5856</t>
  </si>
  <si>
    <t>RALFF-CO5857</t>
  </si>
  <si>
    <t>RALFF-CO5858</t>
  </si>
  <si>
    <t>RALFF-CO5859</t>
  </si>
  <si>
    <t>RALFF-CO5860</t>
  </si>
  <si>
    <t>RALFF-CO5861</t>
  </si>
  <si>
    <t>RALFF-CO5862</t>
  </si>
  <si>
    <t>RALFF-CO5863</t>
  </si>
  <si>
    <t>RALFF-CO5864</t>
  </si>
  <si>
    <t>RALFF-CO5865</t>
  </si>
  <si>
    <t>RALFF-CO5866</t>
  </si>
  <si>
    <t>RALFF-CO5867</t>
  </si>
  <si>
    <t>RALFF-CO5868</t>
  </si>
  <si>
    <t>RALFF-CO5869</t>
  </si>
  <si>
    <t>RALFF-CO5870</t>
  </si>
  <si>
    <t>RALFF-CO5871</t>
  </si>
  <si>
    <t>RALFF-CO5872</t>
  </si>
  <si>
    <t>RALFF-CO5873</t>
  </si>
  <si>
    <t>RALFF-CO5874</t>
  </si>
  <si>
    <t>RALFF-CO5875</t>
  </si>
  <si>
    <t>RALFF-CO5876</t>
  </si>
  <si>
    <t>RALFF-CO5877</t>
  </si>
  <si>
    <t>RALFF-CO5878</t>
  </si>
  <si>
    <t>RALFF-CO5879</t>
  </si>
  <si>
    <t>RALFF-CO5880</t>
  </si>
  <si>
    <t>RALFF-CO5881</t>
  </si>
  <si>
    <t>RALFF-CO5882</t>
  </si>
  <si>
    <t>RALFF-CO5883</t>
  </si>
  <si>
    <t>RALFF-CO5884</t>
  </si>
  <si>
    <t>RALFF-CO5885</t>
  </si>
  <si>
    <t>RALFF-CO5886</t>
  </si>
  <si>
    <t>RALFF-CO5887</t>
  </si>
  <si>
    <t>RALFF-CO5888</t>
  </si>
  <si>
    <t>RALFF-CO5889</t>
  </si>
  <si>
    <t>RALFF-CO5890</t>
  </si>
  <si>
    <t>RALFF-CO5891</t>
  </si>
  <si>
    <t>RALFF-CO5892</t>
  </si>
  <si>
    <t>RALFF-CO5893</t>
  </si>
  <si>
    <t>RALFF-CO5894</t>
  </si>
  <si>
    <t>RALFF-CO5895</t>
  </si>
  <si>
    <t>RALFF-CO5896</t>
  </si>
  <si>
    <t>RALFF-CO5897</t>
  </si>
  <si>
    <t>RALFF-CO5898</t>
  </si>
  <si>
    <t>RALFF-CO5899</t>
  </si>
  <si>
    <t>RALFF-CO5900</t>
  </si>
  <si>
    <t>RALFF-CO5901</t>
  </si>
  <si>
    <t>RALFF-CO5902</t>
  </si>
  <si>
    <t>RALFF-CO5903</t>
  </si>
  <si>
    <t>RALFF-CO5904</t>
  </si>
  <si>
    <t>RALFF-CO5905</t>
  </si>
  <si>
    <t>RALFF-CO5906</t>
  </si>
  <si>
    <t>RALFF-CO5907</t>
  </si>
  <si>
    <t>RALFF-CO5908</t>
  </si>
</sst>
</file>

<file path=xl/styles.xml><?xml version="1.0" encoding="utf-8"?>
<styleSheet xmlns="http://schemas.openxmlformats.org/spreadsheetml/2006/main">
  <numFmts count="12">
    <numFmt numFmtId="41" formatCode="_-* #,##0\ _F_C_F_A_-;\-* #,##0\ _F_C_F_A_-;_-* &quot;-&quot;\ _F_C_F_A_-;_-@_-"/>
    <numFmt numFmtId="164" formatCode="_-* #,##0.00\ _€_-;\-* #,##0.00\ _€_-;_-* &quot;-&quot;??\ _€_-;_-@_-"/>
    <numFmt numFmtId="165" formatCode="_-* #,##0\ _€_-;\-* #,##0\ _€_-;_-* &quot;-&quot;??\ _€_-;_-@_-"/>
    <numFmt numFmtId="166" formatCode="[$-409]d\-mmm\-yy;@"/>
    <numFmt numFmtId="167" formatCode="[$]d\ mmm\ yyyy;@"/>
    <numFmt numFmtId="168" formatCode="_-* #,##0\ _€_-;\-* #,##0\ _€_-;_-* &quot;-&quot;??\ _€_-;_-@"/>
    <numFmt numFmtId="169" formatCode="[$-40C]dd\-mmm\-yy;@"/>
    <numFmt numFmtId="170" formatCode="d\-mmm\-yy;@"/>
    <numFmt numFmtId="171" formatCode="[$-40C]General"/>
    <numFmt numFmtId="172" formatCode="&quot; &quot;#,##0&quot;    &quot;;&quot;-&quot;#,##0&quot;    &quot;;&quot; -&quot;#&quot;    &quot;;&quot; &quot;@&quot; &quot;"/>
    <numFmt numFmtId="173" formatCode="[$-40C]0"/>
    <numFmt numFmtId="174" formatCode="0.0%"/>
  </numFmts>
  <fonts count="6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1"/>
      <name val="Arial Narrow"/>
      <family val="2"/>
    </font>
    <font>
      <sz val="11"/>
      <color rgb="FFFF0000"/>
      <name val="Calibri"/>
      <family val="2"/>
      <scheme val="minor"/>
    </font>
    <font>
      <sz val="10"/>
      <color rgb="FFFF0000"/>
      <name val="Arial Narrow"/>
      <family val="2"/>
    </font>
    <font>
      <sz val="9"/>
      <color theme="1"/>
      <name val="Arial Narrow"/>
      <family val="2"/>
    </font>
    <font>
      <sz val="10"/>
      <name val="Arial"/>
      <family val="2"/>
    </font>
    <font>
      <b/>
      <sz val="12"/>
      <name val="Times New Roman"/>
      <family val="1"/>
    </font>
    <font>
      <b/>
      <sz val="11"/>
      <name val="Arial Narrow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  <font>
      <sz val="10"/>
      <color theme="5"/>
      <name val="Arial Narrow"/>
      <family val="2"/>
    </font>
    <font>
      <b/>
      <i/>
      <sz val="10"/>
      <name val="Arial Narrow"/>
      <family val="2"/>
    </font>
    <font>
      <sz val="10"/>
      <color theme="1"/>
      <name val="Arial Narrow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8"/>
      <color rgb="FFFF0000"/>
      <name val="Calibri"/>
      <family val="2"/>
      <scheme val="minor"/>
    </font>
    <font>
      <sz val="10"/>
      <color rgb="FF000000"/>
      <name val="Arial Narrow"/>
      <family val="2"/>
    </font>
    <font>
      <sz val="10"/>
      <color rgb="FF000000"/>
      <name val="Arial"/>
      <family val="2"/>
    </font>
    <font>
      <sz val="9"/>
      <color rgb="FF000000"/>
      <name val="Arial Narrow"/>
      <family val="2"/>
    </font>
    <font>
      <sz val="10"/>
      <color rgb="FFED7D31"/>
      <name val="Arial Narrow"/>
      <family val="2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rgb="FFFF0000"/>
      <name val="Calibri"/>
      <family val="2"/>
    </font>
    <font>
      <sz val="12"/>
      <color theme="1"/>
      <name val="Arial Narrow"/>
      <family val="2"/>
    </font>
    <font>
      <sz val="6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Arial Narrow"/>
      <family val="2"/>
    </font>
    <font>
      <sz val="12"/>
      <name val="Arial Narrow"/>
      <family val="2"/>
    </font>
    <font>
      <sz val="12"/>
      <color rgb="FFFF0000"/>
      <name val="Arial Narrow"/>
      <family val="2"/>
    </font>
    <font>
      <sz val="12"/>
      <name val="Calibri"/>
      <family val="2"/>
    </font>
    <font>
      <sz val="12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</font>
    <font>
      <b/>
      <sz val="12"/>
      <color rgb="FFFF0000"/>
      <name val="Arial Narrow"/>
      <family val="2"/>
    </font>
    <font>
      <sz val="12"/>
      <color rgb="FF000000"/>
      <name val="Calibri"/>
      <family val="2"/>
    </font>
    <font>
      <sz val="12"/>
      <color theme="0"/>
      <name val="Arial Narrow"/>
      <family val="2"/>
    </font>
    <font>
      <b/>
      <sz val="12"/>
      <color theme="1"/>
      <name val="Arial Narrow"/>
      <family val="2"/>
    </font>
    <font>
      <b/>
      <sz val="11"/>
      <color rgb="FF000000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rgb="FFFF0000"/>
      <name val="Times New Roman"/>
      <family val="1"/>
    </font>
    <font>
      <sz val="11"/>
      <name val="Calibri"/>
      <family val="2"/>
      <scheme val="minor"/>
    </font>
    <font>
      <sz val="11"/>
      <name val="Times New Roman"/>
      <family val="1"/>
    </font>
    <font>
      <sz val="11"/>
      <color rgb="FFFF0000"/>
      <name val="Calibri"/>
      <family val="2"/>
    </font>
    <font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sz val="11"/>
      <color rgb="FF000000"/>
      <name val="Arial Narrow"/>
      <family val="2"/>
    </font>
    <font>
      <sz val="10"/>
      <color theme="1"/>
      <name val="Calibri"/>
      <family val="2"/>
      <charset val="1"/>
      <scheme val="minor"/>
    </font>
    <font>
      <sz val="10"/>
      <color rgb="FFFF0000"/>
      <name val="Times New Roman"/>
      <family val="1"/>
    </font>
    <font>
      <sz val="10"/>
      <name val="Times New Roman"/>
      <family val="1"/>
    </font>
    <font>
      <sz val="10"/>
      <color rgb="FF000000"/>
      <name val="Times New Roman"/>
      <family val="1"/>
    </font>
    <font>
      <sz val="11"/>
      <color rgb="FFFF0000"/>
      <name val="Arial Narrow"/>
      <family val="2"/>
    </font>
    <font>
      <sz val="12"/>
      <color theme="1"/>
      <name val="Times New Roman"/>
      <family val="1"/>
    </font>
    <font>
      <sz val="12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BC2E6"/>
        <bgColor rgb="FF000000"/>
      </patternFill>
    </fill>
    <fill>
      <patternFill patternType="solid">
        <fgColor rgb="FFDBDBDB"/>
        <bgColor rgb="FF000000"/>
      </patternFill>
    </fill>
    <fill>
      <patternFill patternType="solid">
        <fgColor rgb="FFC6E0B4"/>
        <bgColor rgb="FF000000"/>
      </patternFill>
    </fill>
    <fill>
      <patternFill patternType="solid">
        <fgColor rgb="FF8EA9DB"/>
        <bgColor rgb="FF000000"/>
      </patternFill>
    </fill>
    <fill>
      <patternFill patternType="solid">
        <fgColor rgb="FFAEAAAA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7" tint="0.39997558519241921"/>
        <bgColor indexed="64"/>
      </patternFill>
    </fill>
    <fill>
      <patternFill patternType="lightGray">
        <bgColor theme="5" tint="0.39997558519241921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BEEF4"/>
        <bgColor rgb="FFDBEEF4"/>
      </patternFill>
    </fill>
    <fill>
      <patternFill patternType="solid">
        <fgColor rgb="FFFFFFFF"/>
        <bgColor indexed="64"/>
      </patternFill>
    </fill>
    <fill>
      <patternFill patternType="solid">
        <fgColor theme="2" tint="-0.249977111117893"/>
        <bgColor rgb="FFFFFFFF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10" fillId="0" borderId="0"/>
    <xf numFmtId="41" fontId="1" fillId="0" borderId="0" applyFont="0" applyFill="0" applyBorder="0" applyAlignment="0" applyProtection="0"/>
    <xf numFmtId="0" fontId="10" fillId="0" borderId="0" applyFont="0" applyFill="0" applyBorder="0" applyAlignment="0" applyProtection="0"/>
    <xf numFmtId="166" fontId="22" fillId="0" borderId="0" applyBorder="0" applyProtection="0"/>
    <xf numFmtId="9" fontId="1" fillId="0" borderId="0" applyFont="0" applyFill="0" applyBorder="0" applyAlignment="0" applyProtection="0"/>
    <xf numFmtId="0" fontId="1" fillId="0" borderId="0" applyBorder="0">
      <alignment vertical="center"/>
    </xf>
    <xf numFmtId="164" fontId="1" fillId="0" borderId="0" applyFont="0" applyFill="0" applyBorder="0" applyAlignment="0" applyProtection="0">
      <alignment vertical="center"/>
    </xf>
    <xf numFmtId="164" fontId="47" fillId="0" borderId="0">
      <protection locked="0"/>
    </xf>
  </cellStyleXfs>
  <cellXfs count="376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3" fontId="0" fillId="0" borderId="0" xfId="0" applyNumberFormat="1"/>
    <xf numFmtId="17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14" fontId="11" fillId="6" borderId="1" xfId="3" applyNumberFormat="1" applyFont="1" applyFill="1" applyBorder="1"/>
    <xf numFmtId="0" fontId="11" fillId="6" borderId="1" xfId="3" applyFont="1" applyFill="1" applyBorder="1"/>
    <xf numFmtId="0" fontId="12" fillId="0" borderId="1" xfId="0" applyFont="1" applyBorder="1"/>
    <xf numFmtId="165" fontId="0" fillId="0" borderId="0" xfId="0" applyNumberFormat="1" applyAlignment="1">
      <alignment vertical="center"/>
    </xf>
    <xf numFmtId="0" fontId="12" fillId="0" borderId="0" xfId="0" applyFont="1"/>
    <xf numFmtId="0" fontId="13" fillId="0" borderId="0" xfId="0" applyFont="1" applyAlignment="1">
      <alignment vertical="center"/>
    </xf>
    <xf numFmtId="165" fontId="14" fillId="0" borderId="0" xfId="1" applyNumberFormat="1" applyFont="1" applyBorder="1" applyProtection="1">
      <protection locked="0"/>
    </xf>
    <xf numFmtId="165" fontId="15" fillId="0" borderId="0" xfId="1" applyNumberFormat="1" applyFont="1" applyBorder="1" applyProtection="1">
      <protection locked="0"/>
    </xf>
    <xf numFmtId="165" fontId="12" fillId="0" borderId="0" xfId="0" applyNumberFormat="1" applyFont="1"/>
    <xf numFmtId="165" fontId="13" fillId="0" borderId="0" xfId="0" applyNumberFormat="1" applyFont="1" applyAlignment="1">
      <alignment vertical="center"/>
    </xf>
    <xf numFmtId="0" fontId="16" fillId="0" borderId="0" xfId="0" applyFont="1"/>
    <xf numFmtId="0" fontId="4" fillId="0" borderId="0" xfId="0" applyFont="1"/>
    <xf numFmtId="0" fontId="5" fillId="7" borderId="0" xfId="0" applyFont="1" applyFill="1" applyAlignment="1">
      <alignment horizontal="center"/>
    </xf>
    <xf numFmtId="0" fontId="5" fillId="0" borderId="0" xfId="0" applyFont="1"/>
    <xf numFmtId="165" fontId="4" fillId="0" borderId="0" xfId="1" applyNumberFormat="1" applyFont="1" applyFill="1" applyProtection="1"/>
    <xf numFmtId="165" fontId="5" fillId="0" borderId="3" xfId="1" applyNumberFormat="1" applyFont="1" applyFill="1" applyBorder="1" applyAlignment="1" applyProtection="1">
      <alignment vertical="center" wrapText="1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165" fontId="4" fillId="10" borderId="4" xfId="1" applyNumberFormat="1" applyFont="1" applyFill="1" applyBorder="1" applyAlignment="1" applyProtection="1">
      <alignment horizontal="center" vertical="center"/>
    </xf>
    <xf numFmtId="0" fontId="17" fillId="10" borderId="5" xfId="0" applyFont="1" applyFill="1" applyBorder="1"/>
    <xf numFmtId="165" fontId="4" fillId="10" borderId="5" xfId="1" applyNumberFormat="1" applyFont="1" applyFill="1" applyBorder="1" applyProtection="1"/>
    <xf numFmtId="165" fontId="4" fillId="10" borderId="5" xfId="0" applyNumberFormat="1" applyFont="1" applyFill="1" applyBorder="1"/>
    <xf numFmtId="165" fontId="4" fillId="0" borderId="3" xfId="1" applyNumberFormat="1" applyFont="1" applyBorder="1" applyProtection="1"/>
    <xf numFmtId="165" fontId="0" fillId="0" borderId="1" xfId="1" applyNumberFormat="1" applyFont="1" applyFill="1" applyBorder="1" applyProtection="1"/>
    <xf numFmtId="165" fontId="4" fillId="0" borderId="6" xfId="1" applyNumberFormat="1" applyFont="1" applyFill="1" applyBorder="1" applyProtection="1"/>
    <xf numFmtId="165" fontId="4" fillId="0" borderId="1" xfId="0" applyNumberFormat="1" applyFont="1" applyBorder="1"/>
    <xf numFmtId="165" fontId="4" fillId="0" borderId="1" xfId="1" applyNumberFormat="1" applyFont="1" applyFill="1" applyBorder="1" applyProtection="1"/>
    <xf numFmtId="165" fontId="18" fillId="0" borderId="1" xfId="1" applyNumberFormat="1" applyFont="1" applyFill="1" applyBorder="1" applyProtection="1"/>
    <xf numFmtId="165" fontId="1" fillId="0" borderId="1" xfId="1" applyNumberFormat="1" applyFont="1" applyFill="1" applyBorder="1" applyProtection="1"/>
    <xf numFmtId="165" fontId="5" fillId="10" borderId="4" xfId="1" applyNumberFormat="1" applyFont="1" applyFill="1" applyBorder="1" applyAlignment="1" applyProtection="1">
      <alignment horizontal="left"/>
    </xf>
    <xf numFmtId="165" fontId="5" fillId="10" borderId="5" xfId="1" applyNumberFormat="1" applyFont="1" applyFill="1" applyBorder="1" applyAlignment="1" applyProtection="1">
      <alignment horizontal="left"/>
    </xf>
    <xf numFmtId="165" fontId="4" fillId="10" borderId="1" xfId="0" applyNumberFormat="1" applyFont="1" applyFill="1" applyBorder="1"/>
    <xf numFmtId="0" fontId="5" fillId="0" borderId="4" xfId="0" applyFont="1" applyBorder="1"/>
    <xf numFmtId="165" fontId="4" fillId="0" borderId="1" xfId="1" applyNumberFormat="1" applyFont="1" applyFill="1" applyBorder="1" applyAlignment="1" applyProtection="1"/>
    <xf numFmtId="165" fontId="4" fillId="0" borderId="6" xfId="1" applyNumberFormat="1" applyFont="1" applyBorder="1" applyProtection="1"/>
    <xf numFmtId="165" fontId="19" fillId="0" borderId="1" xfId="1" applyNumberFormat="1" applyFont="1" applyBorder="1" applyProtection="1"/>
    <xf numFmtId="165" fontId="19" fillId="0" borderId="0" xfId="1" applyNumberFormat="1" applyFont="1" applyProtection="1"/>
    <xf numFmtId="165" fontId="10" fillId="0" borderId="1" xfId="0" applyNumberFormat="1" applyFont="1" applyBorder="1"/>
    <xf numFmtId="0" fontId="17" fillId="10" borderId="4" xfId="0" applyFont="1" applyFill="1" applyBorder="1"/>
    <xf numFmtId="165" fontId="0" fillId="0" borderId="1" xfId="1" applyNumberFormat="1" applyFont="1" applyBorder="1" applyProtection="1"/>
    <xf numFmtId="0" fontId="0" fillId="0" borderId="1" xfId="0" applyBorder="1" applyAlignment="1">
      <alignment vertical="center"/>
    </xf>
    <xf numFmtId="3" fontId="0" fillId="0" borderId="0" xfId="0" applyNumberFormat="1" applyAlignment="1">
      <alignment vertical="center"/>
    </xf>
    <xf numFmtId="3" fontId="0" fillId="0" borderId="1" xfId="0" applyNumberFormat="1" applyBorder="1" applyAlignment="1">
      <alignment vertical="center"/>
    </xf>
    <xf numFmtId="165" fontId="16" fillId="0" borderId="6" xfId="1" applyNumberFormat="1" applyFont="1" applyBorder="1" applyProtection="1"/>
    <xf numFmtId="165" fontId="18" fillId="0" borderId="6" xfId="1" applyNumberFormat="1" applyFont="1" applyBorder="1" applyProtection="1"/>
    <xf numFmtId="165" fontId="18" fillId="0" borderId="1" xfId="1" applyNumberFormat="1" applyFont="1" applyBorder="1" applyAlignment="1" applyProtection="1">
      <alignment vertical="center"/>
    </xf>
    <xf numFmtId="165" fontId="18" fillId="5" borderId="1" xfId="1" applyNumberFormat="1" applyFont="1" applyFill="1" applyBorder="1" applyProtection="1"/>
    <xf numFmtId="165" fontId="9" fillId="0" borderId="3" xfId="1" applyNumberFormat="1" applyFont="1" applyFill="1" applyBorder="1" applyProtection="1"/>
    <xf numFmtId="165" fontId="18" fillId="5" borderId="1" xfId="1" applyNumberFormat="1" applyFont="1" applyFill="1" applyBorder="1" applyAlignment="1" applyProtection="1">
      <alignment vertical="center"/>
    </xf>
    <xf numFmtId="165" fontId="1" fillId="0" borderId="0" xfId="1" applyNumberFormat="1" applyFont="1" applyFill="1" applyProtection="1"/>
    <xf numFmtId="165" fontId="18" fillId="0" borderId="1" xfId="1" applyNumberFormat="1" applyFont="1" applyFill="1" applyBorder="1" applyAlignment="1" applyProtection="1">
      <alignment horizontal="center" vertical="center"/>
    </xf>
    <xf numFmtId="165" fontId="8" fillId="0" borderId="6" xfId="1" applyNumberFormat="1" applyFont="1" applyFill="1" applyBorder="1" applyProtection="1"/>
    <xf numFmtId="165" fontId="20" fillId="0" borderId="0" xfId="1" applyNumberFormat="1" applyFont="1" applyBorder="1" applyProtection="1">
      <protection locked="0"/>
    </xf>
    <xf numFmtId="0" fontId="6" fillId="0" borderId="1" xfId="0" applyFont="1" applyBorder="1"/>
    <xf numFmtId="0" fontId="21" fillId="0" borderId="1" xfId="0" applyFont="1" applyBorder="1" applyAlignment="1">
      <alignment vertical="center"/>
    </xf>
    <xf numFmtId="165" fontId="22" fillId="0" borderId="1" xfId="1" applyNumberFormat="1" applyFont="1" applyBorder="1" applyProtection="1">
      <protection locked="0"/>
    </xf>
    <xf numFmtId="165" fontId="23" fillId="0" borderId="1" xfId="1" applyNumberFormat="1" applyFont="1" applyBorder="1" applyProtection="1">
      <protection locked="0"/>
    </xf>
    <xf numFmtId="0" fontId="7" fillId="0" borderId="0" xfId="0" applyFont="1" applyAlignment="1">
      <alignment vertical="center"/>
    </xf>
    <xf numFmtId="0" fontId="2" fillId="7" borderId="0" xfId="0" applyFont="1" applyFill="1" applyAlignment="1">
      <alignment vertical="center"/>
    </xf>
    <xf numFmtId="0" fontId="2" fillId="0" borderId="1" xfId="0" applyFont="1" applyBorder="1" applyAlignment="1">
      <alignment vertical="center"/>
    </xf>
    <xf numFmtId="0" fontId="0" fillId="10" borderId="1" xfId="0" applyFill="1" applyBorder="1" applyAlignment="1">
      <alignment vertical="center"/>
    </xf>
    <xf numFmtId="3" fontId="0" fillId="10" borderId="1" xfId="0" applyNumberFormat="1" applyFill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5" fillId="12" borderId="0" xfId="0" applyFont="1" applyFill="1" applyAlignment="1">
      <alignment horizontal="center"/>
    </xf>
    <xf numFmtId="3" fontId="23" fillId="0" borderId="0" xfId="0" applyNumberFormat="1" applyFont="1" applyAlignment="1">
      <alignment vertical="center"/>
    </xf>
    <xf numFmtId="165" fontId="4" fillId="0" borderId="0" xfId="1" applyNumberFormat="1" applyFont="1" applyFill="1" applyBorder="1" applyProtection="1"/>
    <xf numFmtId="165" fontId="4" fillId="16" borderId="4" xfId="1" applyNumberFormat="1" applyFont="1" applyFill="1" applyBorder="1" applyAlignment="1" applyProtection="1">
      <alignment horizontal="center" vertical="center"/>
    </xf>
    <xf numFmtId="0" fontId="17" fillId="16" borderId="5" xfId="0" applyFont="1" applyFill="1" applyBorder="1"/>
    <xf numFmtId="165" fontId="4" fillId="16" borderId="5" xfId="1" applyNumberFormat="1" applyFont="1" applyFill="1" applyBorder="1" applyProtection="1"/>
    <xf numFmtId="165" fontId="4" fillId="16" borderId="5" xfId="0" applyNumberFormat="1" applyFont="1" applyFill="1" applyBorder="1"/>
    <xf numFmtId="165" fontId="4" fillId="0" borderId="3" xfId="1" applyNumberFormat="1" applyFont="1" applyFill="1" applyBorder="1" applyProtection="1"/>
    <xf numFmtId="165" fontId="23" fillId="0" borderId="1" xfId="1" applyNumberFormat="1" applyFont="1" applyFill="1" applyBorder="1" applyProtection="1"/>
    <xf numFmtId="165" fontId="27" fillId="0" borderId="1" xfId="1" applyNumberFormat="1" applyFont="1" applyFill="1" applyBorder="1" applyAlignment="1" applyProtection="1">
      <alignment horizontal="center" vertical="center"/>
    </xf>
    <xf numFmtId="165" fontId="22" fillId="0" borderId="1" xfId="1" applyNumberFormat="1" applyFont="1" applyFill="1" applyBorder="1" applyProtection="1"/>
    <xf numFmtId="165" fontId="27" fillId="0" borderId="1" xfId="1" applyNumberFormat="1" applyFont="1" applyFill="1" applyBorder="1" applyProtection="1"/>
    <xf numFmtId="165" fontId="22" fillId="0" borderId="0" xfId="1" applyNumberFormat="1" applyFont="1" applyFill="1" applyBorder="1" applyProtection="1"/>
    <xf numFmtId="165" fontId="5" fillId="16" borderId="4" xfId="1" applyNumberFormat="1" applyFont="1" applyFill="1" applyBorder="1" applyAlignment="1" applyProtection="1">
      <alignment horizontal="left"/>
    </xf>
    <xf numFmtId="165" fontId="5" fillId="16" borderId="5" xfId="1" applyNumberFormat="1" applyFont="1" applyFill="1" applyBorder="1" applyAlignment="1" applyProtection="1">
      <alignment horizontal="left"/>
    </xf>
    <xf numFmtId="165" fontId="4" fillId="16" borderId="1" xfId="0" applyNumberFormat="1" applyFont="1" applyFill="1" applyBorder="1"/>
    <xf numFmtId="165" fontId="28" fillId="0" borderId="1" xfId="1" applyNumberFormat="1" applyFont="1" applyFill="1" applyBorder="1" applyProtection="1"/>
    <xf numFmtId="3" fontId="23" fillId="0" borderId="1" xfId="0" applyNumberFormat="1" applyFont="1" applyBorder="1" applyAlignment="1">
      <alignment vertical="center"/>
    </xf>
    <xf numFmtId="165" fontId="28" fillId="0" borderId="0" xfId="1" applyNumberFormat="1" applyFont="1" applyFill="1" applyBorder="1" applyProtection="1"/>
    <xf numFmtId="0" fontId="17" fillId="16" borderId="4" xfId="0" applyFont="1" applyFill="1" applyBorder="1"/>
    <xf numFmtId="165" fontId="29" fillId="0" borderId="3" xfId="1" applyNumberFormat="1" applyFont="1" applyFill="1" applyBorder="1" applyProtection="1"/>
    <xf numFmtId="165" fontId="27" fillId="0" borderId="6" xfId="1" applyNumberFormat="1" applyFont="1" applyFill="1" applyBorder="1" applyProtection="1"/>
    <xf numFmtId="165" fontId="27" fillId="17" borderId="1" xfId="1" applyNumberFormat="1" applyFont="1" applyFill="1" applyBorder="1" applyProtection="1"/>
    <xf numFmtId="165" fontId="27" fillId="17" borderId="1" xfId="1" applyNumberFormat="1" applyFont="1" applyFill="1" applyBorder="1" applyAlignment="1" applyProtection="1">
      <alignment vertical="center"/>
    </xf>
    <xf numFmtId="165" fontId="30" fillId="0" borderId="6" xfId="1" applyNumberFormat="1" applyFont="1" applyFill="1" applyBorder="1" applyProtection="1"/>
    <xf numFmtId="165" fontId="30" fillId="0" borderId="1" xfId="1" applyNumberFormat="1" applyFont="1" applyFill="1" applyBorder="1" applyProtection="1"/>
    <xf numFmtId="165" fontId="27" fillId="0" borderId="1" xfId="1" applyNumberFormat="1" applyFont="1" applyFill="1" applyBorder="1" applyAlignment="1" applyProtection="1">
      <alignment vertical="center"/>
    </xf>
    <xf numFmtId="165" fontId="23" fillId="0" borderId="0" xfId="0" applyNumberFormat="1" applyFont="1" applyAlignment="1">
      <alignment vertical="center"/>
    </xf>
    <xf numFmtId="0" fontId="23" fillId="0" borderId="1" xfId="0" applyFont="1" applyBorder="1" applyAlignment="1">
      <alignment vertical="center"/>
    </xf>
    <xf numFmtId="0" fontId="25" fillId="0" borderId="1" xfId="0" applyFont="1" applyBorder="1"/>
    <xf numFmtId="165" fontId="18" fillId="0" borderId="6" xfId="1" applyNumberFormat="1" applyFont="1" applyFill="1" applyBorder="1" applyProtection="1"/>
    <xf numFmtId="165" fontId="18" fillId="0" borderId="1" xfId="0" applyNumberFormat="1" applyFont="1" applyBorder="1"/>
    <xf numFmtId="165" fontId="7" fillId="0" borderId="0" xfId="0" applyNumberFormat="1" applyFont="1" applyAlignment="1">
      <alignment vertical="center"/>
    </xf>
    <xf numFmtId="165" fontId="8" fillId="0" borderId="6" xfId="1" applyNumberFormat="1" applyFont="1" applyBorder="1" applyProtection="1"/>
    <xf numFmtId="165" fontId="8" fillId="0" borderId="1" xfId="1" applyNumberFormat="1" applyFont="1" applyFill="1" applyBorder="1" applyProtection="1"/>
    <xf numFmtId="165" fontId="31" fillId="0" borderId="0" xfId="0" applyNumberFormat="1" applyFont="1" applyAlignment="1">
      <alignment vertical="center"/>
    </xf>
    <xf numFmtId="165" fontId="7" fillId="21" borderId="0" xfId="0" applyNumberFormat="1" applyFont="1" applyFill="1" applyAlignment="1">
      <alignment vertical="center"/>
    </xf>
    <xf numFmtId="165" fontId="4" fillId="3" borderId="3" xfId="1" applyNumberFormat="1" applyFont="1" applyFill="1" applyBorder="1" applyProtection="1"/>
    <xf numFmtId="0" fontId="12" fillId="3" borderId="1" xfId="0" applyFont="1" applyFill="1" applyBorder="1"/>
    <xf numFmtId="165" fontId="0" fillId="3" borderId="1" xfId="1" applyNumberFormat="1" applyFont="1" applyFill="1" applyBorder="1" applyProtection="1"/>
    <xf numFmtId="165" fontId="4" fillId="3" borderId="1" xfId="1" applyNumberFormat="1" applyFont="1" applyFill="1" applyBorder="1" applyProtection="1"/>
    <xf numFmtId="165" fontId="4" fillId="3" borderId="6" xfId="1" applyNumberFormat="1" applyFont="1" applyFill="1" applyBorder="1" applyProtection="1"/>
    <xf numFmtId="0" fontId="0" fillId="3" borderId="0" xfId="0" applyFill="1" applyAlignment="1">
      <alignment vertical="center"/>
    </xf>
    <xf numFmtId="165" fontId="1" fillId="3" borderId="1" xfId="1" applyNumberFormat="1" applyFont="1" applyFill="1" applyBorder="1" applyProtection="1"/>
    <xf numFmtId="165" fontId="4" fillId="3" borderId="1" xfId="0" applyNumberFormat="1" applyFont="1" applyFill="1" applyBorder="1"/>
    <xf numFmtId="0" fontId="6" fillId="20" borderId="1" xfId="0" applyFont="1" applyFill="1" applyBorder="1"/>
    <xf numFmtId="0" fontId="21" fillId="20" borderId="1" xfId="0" applyFont="1" applyFill="1" applyBorder="1" applyAlignment="1">
      <alignment vertical="center"/>
    </xf>
    <xf numFmtId="165" fontId="22" fillId="20" borderId="1" xfId="1" applyNumberFormat="1" applyFont="1" applyFill="1" applyBorder="1" applyProtection="1">
      <protection locked="0"/>
    </xf>
    <xf numFmtId="165" fontId="23" fillId="20" borderId="1" xfId="1" applyNumberFormat="1" applyFont="1" applyFill="1" applyBorder="1" applyProtection="1">
      <protection locked="0"/>
    </xf>
    <xf numFmtId="165" fontId="4" fillId="5" borderId="1" xfId="1" applyNumberFormat="1" applyFont="1" applyFill="1" applyBorder="1" applyProtection="1"/>
    <xf numFmtId="165" fontId="18" fillId="20" borderId="1" xfId="1" applyNumberFormat="1" applyFont="1" applyFill="1" applyBorder="1" applyProtection="1"/>
    <xf numFmtId="165" fontId="4" fillId="20" borderId="1" xfId="0" applyNumberFormat="1" applyFont="1" applyFill="1" applyBorder="1"/>
    <xf numFmtId="165" fontId="4" fillId="0" borderId="1" xfId="1" applyNumberFormat="1" applyFont="1" applyBorder="1" applyProtection="1"/>
    <xf numFmtId="165" fontId="4" fillId="20" borderId="1" xfId="1" applyNumberFormat="1" applyFont="1" applyFill="1" applyBorder="1" applyProtection="1"/>
    <xf numFmtId="165" fontId="18" fillId="5" borderId="1" xfId="0" applyNumberFormat="1" applyFont="1" applyFill="1" applyBorder="1"/>
    <xf numFmtId="165" fontId="18" fillId="0" borderId="1" xfId="1" applyNumberFormat="1" applyFont="1" applyBorder="1" applyProtection="1"/>
    <xf numFmtId="165" fontId="18" fillId="0" borderId="0" xfId="1" applyNumberFormat="1" applyFont="1" applyProtection="1"/>
    <xf numFmtId="0" fontId="5" fillId="0" borderId="1" xfId="0" applyFont="1" applyBorder="1"/>
    <xf numFmtId="0" fontId="5" fillId="5" borderId="1" xfId="0" applyFont="1" applyFill="1" applyBorder="1"/>
    <xf numFmtId="0" fontId="5" fillId="20" borderId="1" xfId="0" applyFont="1" applyFill="1" applyBorder="1"/>
    <xf numFmtId="0" fontId="18" fillId="5" borderId="1" xfId="0" applyFont="1" applyFill="1" applyBorder="1" applyAlignment="1">
      <alignment vertical="center"/>
    </xf>
    <xf numFmtId="3" fontId="18" fillId="0" borderId="1" xfId="0" applyNumberFormat="1" applyFont="1" applyBorder="1" applyAlignment="1">
      <alignment vertical="center"/>
    </xf>
    <xf numFmtId="165" fontId="18" fillId="0" borderId="3" xfId="1" applyNumberFormat="1" applyFont="1" applyFill="1" applyBorder="1" applyProtection="1"/>
    <xf numFmtId="0" fontId="32" fillId="0" borderId="0" xfId="0" applyFont="1" applyAlignment="1">
      <alignment vertical="center"/>
    </xf>
    <xf numFmtId="165" fontId="34" fillId="0" borderId="0" xfId="1" applyNumberFormat="1" applyFont="1" applyBorder="1" applyProtection="1">
      <protection locked="0"/>
    </xf>
    <xf numFmtId="165" fontId="8" fillId="0" borderId="1" xfId="1" applyNumberFormat="1" applyFont="1" applyFill="1" applyBorder="1" applyAlignment="1" applyProtection="1">
      <alignment horizontal="center" vertical="center"/>
    </xf>
    <xf numFmtId="165" fontId="8" fillId="5" borderId="1" xfId="1" applyNumberFormat="1" applyFont="1" applyFill="1" applyBorder="1" applyProtection="1"/>
    <xf numFmtId="165" fontId="8" fillId="20" borderId="1" xfId="1" applyNumberFormat="1" applyFont="1" applyFill="1" applyBorder="1" applyProtection="1"/>
    <xf numFmtId="0" fontId="8" fillId="5" borderId="1" xfId="0" applyFont="1" applyFill="1" applyBorder="1" applyAlignment="1">
      <alignment vertical="center"/>
    </xf>
    <xf numFmtId="165" fontId="8" fillId="0" borderId="1" xfId="1" applyNumberFormat="1" applyFont="1" applyBorder="1" applyProtection="1"/>
    <xf numFmtId="165" fontId="33" fillId="0" borderId="0" xfId="0" applyNumberFormat="1" applyFont="1" applyAlignment="1">
      <alignment vertical="center"/>
    </xf>
    <xf numFmtId="165" fontId="2" fillId="0" borderId="0" xfId="0" applyNumberFormat="1" applyFont="1" applyAlignment="1">
      <alignment vertical="center"/>
    </xf>
    <xf numFmtId="0" fontId="36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0" fontId="39" fillId="0" borderId="4" xfId="0" applyFont="1" applyBorder="1"/>
    <xf numFmtId="0" fontId="39" fillId="0" borderId="0" xfId="0" applyFont="1"/>
    <xf numFmtId="0" fontId="39" fillId="0" borderId="1" xfId="0" applyFont="1" applyBorder="1"/>
    <xf numFmtId="165" fontId="18" fillId="0" borderId="3" xfId="1" applyNumberFormat="1" applyFont="1" applyBorder="1" applyProtection="1"/>
    <xf numFmtId="165" fontId="1" fillId="0" borderId="1" xfId="1" applyNumberFormat="1" applyFont="1" applyBorder="1" applyProtection="1"/>
    <xf numFmtId="165" fontId="18" fillId="21" borderId="1" xfId="0" applyNumberFormat="1" applyFont="1" applyFill="1" applyBorder="1"/>
    <xf numFmtId="0" fontId="1" fillId="0" borderId="1" xfId="0" applyFont="1" applyBorder="1" applyAlignment="1">
      <alignment vertical="center"/>
    </xf>
    <xf numFmtId="165" fontId="15" fillId="0" borderId="0" xfId="1" applyNumberFormat="1" applyFont="1" applyFill="1" applyBorder="1" applyProtection="1">
      <protection locked="0"/>
    </xf>
    <xf numFmtId="165" fontId="14" fillId="0" borderId="0" xfId="1" applyNumberFormat="1" applyFont="1" applyFill="1" applyBorder="1" applyProtection="1">
      <protection locked="0"/>
    </xf>
    <xf numFmtId="165" fontId="23" fillId="0" borderId="1" xfId="1" applyNumberFormat="1" applyFont="1" applyFill="1" applyBorder="1" applyProtection="1">
      <protection locked="0"/>
    </xf>
    <xf numFmtId="165" fontId="18" fillId="20" borderId="1" xfId="1" applyNumberFormat="1" applyFont="1" applyFill="1" applyBorder="1" applyAlignment="1" applyProtection="1">
      <alignment horizontal="center" vertical="center"/>
    </xf>
    <xf numFmtId="0" fontId="24" fillId="0" borderId="1" xfId="0" applyFont="1" applyBorder="1" applyAlignment="1">
      <alignment vertical="center"/>
    </xf>
    <xf numFmtId="14" fontId="40" fillId="0" borderId="1" xfId="3" applyNumberFormat="1" applyFont="1" applyBorder="1"/>
    <xf numFmtId="0" fontId="0" fillId="24" borderId="0" xfId="0" applyFill="1" applyAlignment="1">
      <alignment vertical="center"/>
    </xf>
    <xf numFmtId="165" fontId="2" fillId="24" borderId="0" xfId="0" applyNumberFormat="1" applyFont="1" applyFill="1" applyAlignment="1">
      <alignment vertical="center"/>
    </xf>
    <xf numFmtId="165" fontId="33" fillId="24" borderId="0" xfId="0" applyNumberFormat="1" applyFont="1" applyFill="1" applyAlignment="1">
      <alignment vertical="center"/>
    </xf>
    <xf numFmtId="165" fontId="31" fillId="24" borderId="0" xfId="0" applyNumberFormat="1" applyFont="1" applyFill="1" applyAlignment="1">
      <alignment vertical="center"/>
    </xf>
    <xf numFmtId="3" fontId="0" fillId="24" borderId="0" xfId="0" applyNumberFormat="1" applyFill="1" applyAlignment="1">
      <alignment vertical="center"/>
    </xf>
    <xf numFmtId="0" fontId="5" fillId="9" borderId="11" xfId="0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6" fontId="5" fillId="0" borderId="11" xfId="0" applyNumberFormat="1" applyFont="1" applyBorder="1" applyAlignment="1">
      <alignment horizontal="center" vertical="center"/>
    </xf>
    <xf numFmtId="166" fontId="5" fillId="0" borderId="3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65" fontId="5" fillId="0" borderId="11" xfId="1" applyNumberFormat="1" applyFont="1" applyFill="1" applyBorder="1" applyAlignment="1" applyProtection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8" borderId="11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2" fillId="0" borderId="0" xfId="0" applyFont="1"/>
    <xf numFmtId="0" fontId="0" fillId="0" borderId="1" xfId="0" applyBorder="1"/>
    <xf numFmtId="0" fontId="40" fillId="0" borderId="1" xfId="0" applyFont="1" applyBorder="1"/>
    <xf numFmtId="0" fontId="42" fillId="0" borderId="1" xfId="0" applyFont="1" applyBorder="1" applyAlignment="1">
      <alignment vertical="center"/>
    </xf>
    <xf numFmtId="165" fontId="43" fillId="0" borderId="1" xfId="1" applyNumberFormat="1" applyFont="1" applyBorder="1" applyProtection="1">
      <protection locked="0"/>
    </xf>
    <xf numFmtId="165" fontId="44" fillId="0" borderId="0" xfId="0" applyNumberFormat="1" applyFont="1" applyAlignment="1">
      <alignment vertical="center"/>
    </xf>
    <xf numFmtId="0" fontId="44" fillId="0" borderId="1" xfId="0" applyFont="1" applyBorder="1" applyAlignment="1">
      <alignment vertical="center"/>
    </xf>
    <xf numFmtId="3" fontId="44" fillId="0" borderId="1" xfId="0" applyNumberFormat="1" applyFont="1" applyBorder="1" applyAlignment="1">
      <alignment vertical="center"/>
    </xf>
    <xf numFmtId="0" fontId="4" fillId="0" borderId="11" xfId="0" applyFont="1" applyBorder="1"/>
    <xf numFmtId="165" fontId="45" fillId="0" borderId="0" xfId="1" applyNumberFormat="1" applyFont="1" applyBorder="1" applyProtection="1">
      <protection locked="0"/>
    </xf>
    <xf numFmtId="3" fontId="33" fillId="0" borderId="0" xfId="0" applyNumberFormat="1" applyFont="1"/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11" borderId="2" xfId="0" applyFont="1" applyFill="1" applyBorder="1" applyAlignment="1">
      <alignment horizontal="center" vertical="center"/>
    </xf>
    <xf numFmtId="0" fontId="2" fillId="11" borderId="9" xfId="0" applyFont="1" applyFill="1" applyBorder="1" applyAlignment="1">
      <alignment horizontal="center" vertical="center"/>
    </xf>
    <xf numFmtId="0" fontId="2" fillId="9" borderId="8" xfId="0" applyFont="1" applyFill="1" applyBorder="1" applyAlignment="1">
      <alignment horizontal="center" vertical="center"/>
    </xf>
    <xf numFmtId="0" fontId="2" fillId="9" borderId="10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5" fillId="13" borderId="2" xfId="0" applyFont="1" applyFill="1" applyBorder="1" applyAlignment="1">
      <alignment horizontal="center" vertical="center"/>
    </xf>
    <xf numFmtId="0" fontId="5" fillId="13" borderId="7" xfId="0" applyFont="1" applyFill="1" applyBorder="1" applyAlignment="1">
      <alignment horizontal="center" vertical="center"/>
    </xf>
    <xf numFmtId="0" fontId="5" fillId="13" borderId="8" xfId="0" applyFont="1" applyFill="1" applyBorder="1" applyAlignment="1">
      <alignment horizontal="center" vertical="center"/>
    </xf>
    <xf numFmtId="0" fontId="5" fillId="14" borderId="11" xfId="0" applyFont="1" applyFill="1" applyBorder="1" applyAlignment="1">
      <alignment horizontal="center" vertical="center"/>
    </xf>
    <xf numFmtId="0" fontId="5" fillId="14" borderId="3" xfId="0" applyFont="1" applyFill="1" applyBorder="1" applyAlignment="1">
      <alignment horizontal="center" vertical="center"/>
    </xf>
    <xf numFmtId="0" fontId="5" fillId="15" borderId="11" xfId="0" applyFont="1" applyFill="1" applyBorder="1" applyAlignment="1">
      <alignment horizontal="center" vertical="center"/>
    </xf>
    <xf numFmtId="0" fontId="5" fillId="15" borderId="3" xfId="0" applyFont="1" applyFill="1" applyBorder="1" applyAlignment="1">
      <alignment horizontal="center" vertical="center"/>
    </xf>
    <xf numFmtId="0" fontId="35" fillId="19" borderId="11" xfId="0" applyFont="1" applyFill="1" applyBorder="1" applyAlignment="1">
      <alignment horizontal="center" vertical="center"/>
    </xf>
    <xf numFmtId="0" fontId="35" fillId="19" borderId="11" xfId="0" applyFont="1" applyFill="1" applyBorder="1" applyAlignment="1">
      <alignment horizontal="right" vertical="center"/>
    </xf>
    <xf numFmtId="41" fontId="35" fillId="19" borderId="11" xfId="4" applyFont="1" applyFill="1" applyBorder="1" applyAlignment="1">
      <alignment horizontal="right" vertical="center"/>
    </xf>
    <xf numFmtId="0" fontId="35" fillId="19" borderId="11" xfId="0" applyFont="1" applyFill="1" applyBorder="1" applyAlignment="1">
      <alignment horizontal="left" vertical="center"/>
    </xf>
    <xf numFmtId="0" fontId="41" fillId="19" borderId="11" xfId="0" applyFont="1" applyFill="1" applyBorder="1" applyAlignment="1">
      <alignment horizontal="center" vertical="center"/>
    </xf>
    <xf numFmtId="0" fontId="46" fillId="18" borderId="11" xfId="0" applyFont="1" applyFill="1" applyBorder="1" applyAlignment="1">
      <alignment vertical="center"/>
    </xf>
    <xf numFmtId="0" fontId="7" fillId="0" borderId="0" xfId="0" applyFont="1"/>
    <xf numFmtId="3" fontId="0" fillId="0" borderId="1" xfId="0" applyNumberFormat="1" applyBorder="1"/>
    <xf numFmtId="167" fontId="35" fillId="0" borderId="1" xfId="0" applyNumberFormat="1" applyFont="1" applyBorder="1"/>
    <xf numFmtId="0" fontId="35" fillId="0" borderId="1" xfId="0" applyFont="1" applyBorder="1"/>
    <xf numFmtId="169" fontId="35" fillId="0" borderId="1" xfId="0" applyNumberFormat="1" applyFont="1" applyBorder="1" applyAlignment="1">
      <alignment vertical="center"/>
    </xf>
    <xf numFmtId="0" fontId="44" fillId="0" borderId="0" xfId="0" applyFont="1"/>
    <xf numFmtId="0" fontId="5" fillId="7" borderId="0" xfId="0" applyFont="1" applyFill="1" applyAlignment="1">
      <alignment horizontal="left"/>
    </xf>
    <xf numFmtId="0" fontId="35" fillId="0" borderId="1" xfId="0" applyFont="1" applyBorder="1" applyAlignment="1">
      <alignment vertical="center"/>
    </xf>
    <xf numFmtId="0" fontId="35" fillId="22" borderId="1" xfId="0" applyFont="1" applyFill="1" applyBorder="1" applyAlignment="1">
      <alignment vertical="center"/>
    </xf>
    <xf numFmtId="41" fontId="35" fillId="22" borderId="1" xfId="4" applyFont="1" applyFill="1" applyBorder="1" applyAlignment="1">
      <alignment horizontal="right" vertical="center"/>
    </xf>
    <xf numFmtId="0" fontId="35" fillId="0" borderId="1" xfId="0" applyFont="1" applyBorder="1" applyAlignment="1">
      <alignment horizontal="center" vertical="center"/>
    </xf>
    <xf numFmtId="3" fontId="35" fillId="0" borderId="1" xfId="1" applyNumberFormat="1" applyFont="1" applyFill="1" applyBorder="1" applyAlignment="1" applyProtection="1">
      <alignment vertical="center"/>
    </xf>
    <xf numFmtId="165" fontId="35" fillId="0" borderId="1" xfId="1" applyNumberFormat="1" applyFont="1" applyFill="1" applyBorder="1" applyAlignment="1" applyProtection="1">
      <alignment vertical="center"/>
    </xf>
    <xf numFmtId="0" fontId="35" fillId="0" borderId="1" xfId="0" applyFont="1" applyBorder="1" applyAlignment="1">
      <alignment horizontal="left" vertical="center"/>
    </xf>
    <xf numFmtId="0" fontId="41" fillId="0" borderId="1" xfId="0" applyFont="1" applyBorder="1" applyAlignment="1">
      <alignment vertical="center"/>
    </xf>
    <xf numFmtId="0" fontId="48" fillId="20" borderId="1" xfId="0" applyFont="1" applyFill="1" applyBorder="1" applyAlignment="1">
      <alignment vertical="center"/>
    </xf>
    <xf numFmtId="0" fontId="48" fillId="20" borderId="1" xfId="0" applyFont="1" applyFill="1" applyBorder="1" applyAlignment="1">
      <alignment horizontal="center" vertical="center"/>
    </xf>
    <xf numFmtId="165" fontId="35" fillId="0" borderId="1" xfId="0" applyNumberFormat="1" applyFont="1" applyBorder="1" applyAlignment="1">
      <alignment horizontal="center" vertical="center"/>
    </xf>
    <xf numFmtId="3" fontId="49" fillId="0" borderId="1" xfId="1" applyNumberFormat="1" applyFont="1" applyFill="1" applyBorder="1" applyAlignment="1" applyProtection="1">
      <alignment vertical="center"/>
    </xf>
    <xf numFmtId="165" fontId="35" fillId="0" borderId="1" xfId="0" applyNumberFormat="1" applyFont="1" applyBorder="1" applyAlignment="1">
      <alignment vertical="center"/>
    </xf>
    <xf numFmtId="3" fontId="46" fillId="23" borderId="1" xfId="1" applyNumberFormat="1" applyFont="1" applyFill="1" applyBorder="1" applyAlignment="1" applyProtection="1">
      <alignment vertical="center"/>
    </xf>
    <xf numFmtId="165" fontId="35" fillId="0" borderId="1" xfId="0" applyNumberFormat="1" applyFont="1" applyBorder="1" applyAlignment="1">
      <alignment horizontal="left" vertical="center"/>
    </xf>
    <xf numFmtId="0" fontId="35" fillId="5" borderId="1" xfId="0" applyFont="1" applyFill="1" applyBorder="1" applyAlignment="1">
      <alignment vertical="center"/>
    </xf>
    <xf numFmtId="0" fontId="49" fillId="0" borderId="1" xfId="0" applyFont="1" applyBorder="1" applyAlignment="1">
      <alignment vertical="center"/>
    </xf>
    <xf numFmtId="165" fontId="49" fillId="0" borderId="1" xfId="0" applyNumberFormat="1" applyFont="1" applyBorder="1" applyAlignment="1">
      <alignment horizontal="center" vertical="center"/>
    </xf>
    <xf numFmtId="165" fontId="41" fillId="0" borderId="1" xfId="0" applyNumberFormat="1" applyFont="1" applyBorder="1" applyAlignment="1">
      <alignment horizontal="center" vertical="center"/>
    </xf>
    <xf numFmtId="0" fontId="41" fillId="0" borderId="1" xfId="0" applyFont="1" applyBorder="1"/>
    <xf numFmtId="165" fontId="35" fillId="0" borderId="1" xfId="1" applyNumberFormat="1" applyFont="1" applyFill="1" applyBorder="1" applyAlignment="1">
      <alignment vertical="center"/>
    </xf>
    <xf numFmtId="3" fontId="35" fillId="0" borderId="1" xfId="1" applyNumberFormat="1" applyFont="1" applyFill="1" applyBorder="1" applyAlignment="1" applyProtection="1"/>
    <xf numFmtId="165" fontId="35" fillId="0" borderId="1" xfId="1" applyNumberFormat="1" applyFont="1" applyFill="1" applyBorder="1" applyAlignment="1" applyProtection="1">
      <alignment horizontal="left" vertical="center"/>
    </xf>
    <xf numFmtId="167" fontId="35" fillId="20" borderId="1" xfId="0" applyNumberFormat="1" applyFont="1" applyFill="1" applyBorder="1"/>
    <xf numFmtId="0" fontId="35" fillId="20" borderId="1" xfId="0" applyFont="1" applyFill="1" applyBorder="1" applyAlignment="1">
      <alignment vertical="center"/>
    </xf>
    <xf numFmtId="0" fontId="35" fillId="20" borderId="1" xfId="0" applyFont="1" applyFill="1" applyBorder="1" applyAlignment="1">
      <alignment horizontal="left" vertical="center"/>
    </xf>
    <xf numFmtId="3" fontId="35" fillId="20" borderId="1" xfId="1" applyNumberFormat="1" applyFont="1" applyFill="1" applyBorder="1" applyAlignment="1" applyProtection="1">
      <alignment vertical="center"/>
    </xf>
    <xf numFmtId="165" fontId="35" fillId="20" borderId="1" xfId="1" applyNumberFormat="1" applyFont="1" applyFill="1" applyBorder="1" applyAlignment="1" applyProtection="1">
      <alignment vertical="center"/>
    </xf>
    <xf numFmtId="0" fontId="35" fillId="20" borderId="1" xfId="0" applyFont="1" applyFill="1" applyBorder="1" applyAlignment="1">
      <alignment horizontal="left"/>
    </xf>
    <xf numFmtId="171" fontId="20" fillId="25" borderId="12" xfId="2" applyNumberFormat="1" applyFont="1" applyFill="1" applyBorder="1"/>
    <xf numFmtId="171" fontId="14" fillId="25" borderId="12" xfId="2" applyNumberFormat="1" applyFont="1" applyFill="1" applyBorder="1"/>
    <xf numFmtId="171" fontId="50" fillId="25" borderId="12" xfId="2" applyNumberFormat="1" applyFont="1" applyFill="1" applyBorder="1"/>
    <xf numFmtId="172" fontId="50" fillId="25" borderId="12" xfId="6" applyNumberFormat="1" applyFont="1" applyFill="1" applyBorder="1"/>
    <xf numFmtId="171" fontId="22" fillId="0" borderId="0" xfId="2" applyNumberFormat="1" applyFont="1"/>
    <xf numFmtId="171" fontId="22" fillId="25" borderId="0" xfId="2" applyNumberFormat="1" applyFont="1" applyFill="1"/>
    <xf numFmtId="170" fontId="51" fillId="0" borderId="1" xfId="2" applyNumberFormat="1" applyFont="1" applyBorder="1" applyAlignment="1">
      <alignment vertical="top" wrapText="1"/>
    </xf>
    <xf numFmtId="172" fontId="51" fillId="0" borderId="13" xfId="6" applyNumberFormat="1" applyFont="1" applyBorder="1"/>
    <xf numFmtId="0" fontId="52" fillId="0" borderId="0" xfId="0" applyFont="1"/>
    <xf numFmtId="170" fontId="51" fillId="10" borderId="1" xfId="2" applyNumberFormat="1" applyFont="1" applyFill="1" applyBorder="1" applyAlignment="1">
      <alignment vertical="top" wrapText="1"/>
    </xf>
    <xf numFmtId="0" fontId="51" fillId="10" borderId="1" xfId="0" applyFont="1" applyFill="1" applyBorder="1"/>
    <xf numFmtId="0" fontId="52" fillId="10" borderId="1" xfId="0" applyFont="1" applyFill="1" applyBorder="1"/>
    <xf numFmtId="172" fontId="51" fillId="10" borderId="13" xfId="6" applyNumberFormat="1" applyFont="1" applyFill="1" applyBorder="1"/>
    <xf numFmtId="0" fontId="51" fillId="10" borderId="3" xfId="0" applyFont="1" applyFill="1" applyBorder="1"/>
    <xf numFmtId="0" fontId="51" fillId="0" borderId="0" xfId="0" applyFont="1"/>
    <xf numFmtId="171" fontId="20" fillId="25" borderId="14" xfId="2" applyNumberFormat="1" applyFont="1" applyFill="1" applyBorder="1"/>
    <xf numFmtId="171" fontId="14" fillId="25" borderId="14" xfId="2" applyNumberFormat="1" applyFont="1" applyFill="1" applyBorder="1"/>
    <xf numFmtId="171" fontId="50" fillId="25" borderId="14" xfId="2" applyNumberFormat="1" applyFont="1" applyFill="1" applyBorder="1"/>
    <xf numFmtId="172" fontId="50" fillId="25" borderId="14" xfId="6" applyNumberFormat="1" applyFont="1" applyFill="1" applyBorder="1"/>
    <xf numFmtId="172" fontId="51" fillId="10" borderId="1" xfId="6" applyNumberFormat="1" applyFont="1" applyFill="1" applyBorder="1"/>
    <xf numFmtId="0" fontId="53" fillId="0" borderId="0" xfId="0" applyFont="1"/>
    <xf numFmtId="0" fontId="51" fillId="0" borderId="1" xfId="0" applyFont="1" applyBorder="1"/>
    <xf numFmtId="0" fontId="52" fillId="0" borderId="1" xfId="0" applyFont="1" applyBorder="1"/>
    <xf numFmtId="172" fontId="51" fillId="10" borderId="1" xfId="6" applyNumberFormat="1" applyFont="1" applyFill="1" applyBorder="1" applyAlignment="1">
      <alignment horizontal="right"/>
    </xf>
    <xf numFmtId="0" fontId="51" fillId="26" borderId="1" xfId="0" applyFont="1" applyFill="1" applyBorder="1"/>
    <xf numFmtId="0" fontId="54" fillId="19" borderId="11" xfId="0" applyFont="1" applyFill="1" applyBorder="1" applyAlignment="1">
      <alignment horizontal="center" vertical="center"/>
    </xf>
    <xf numFmtId="0" fontId="55" fillId="10" borderId="1" xfId="0" applyFont="1" applyFill="1" applyBorder="1"/>
    <xf numFmtId="172" fontId="55" fillId="10" borderId="13" xfId="6" applyNumberFormat="1" applyFont="1" applyFill="1" applyBorder="1"/>
    <xf numFmtId="0" fontId="56" fillId="0" borderId="0" xfId="0" applyFont="1"/>
    <xf numFmtId="172" fontId="51" fillId="0" borderId="1" xfId="6" applyNumberFormat="1" applyFont="1" applyBorder="1"/>
    <xf numFmtId="14" fontId="51" fillId="10" borderId="1" xfId="0" applyNumberFormat="1" applyFont="1" applyFill="1" applyBorder="1"/>
    <xf numFmtId="165" fontId="51" fillId="10" borderId="1" xfId="1" applyNumberFormat="1" applyFont="1" applyFill="1" applyBorder="1"/>
    <xf numFmtId="14" fontId="57" fillId="10" borderId="1" xfId="0" applyNumberFormat="1" applyFont="1" applyFill="1" applyBorder="1"/>
    <xf numFmtId="0" fontId="57" fillId="10" borderId="1" xfId="0" applyFont="1" applyFill="1" applyBorder="1"/>
    <xf numFmtId="165" fontId="55" fillId="10" borderId="1" xfId="1" applyNumberFormat="1" applyFont="1" applyFill="1" applyBorder="1"/>
    <xf numFmtId="0" fontId="35" fillId="10" borderId="1" xfId="0" applyFont="1" applyFill="1" applyBorder="1" applyAlignment="1">
      <alignment vertical="center"/>
    </xf>
    <xf numFmtId="165" fontId="35" fillId="10" borderId="1" xfId="10" applyNumberFormat="1" applyFont="1" applyFill="1" applyBorder="1" applyProtection="1"/>
    <xf numFmtId="0" fontId="6" fillId="10" borderId="1" xfId="0" applyFont="1" applyFill="1" applyBorder="1" applyAlignment="1">
      <alignment vertical="center"/>
    </xf>
    <xf numFmtId="14" fontId="35" fillId="10" borderId="1" xfId="0" applyNumberFormat="1" applyFont="1" applyFill="1" applyBorder="1" applyAlignment="1">
      <alignment vertical="center"/>
    </xf>
    <xf numFmtId="165" fontId="41" fillId="10" borderId="1" xfId="10" applyNumberFormat="1" applyFont="1" applyFill="1" applyBorder="1" applyProtection="1"/>
    <xf numFmtId="0" fontId="51" fillId="0" borderId="1" xfId="0" applyFont="1" applyBorder="1" applyAlignment="1">
      <alignment vertical="center"/>
    </xf>
    <xf numFmtId="14" fontId="51" fillId="10" borderId="1" xfId="0" applyNumberFormat="1" applyFont="1" applyFill="1" applyBorder="1" applyAlignment="1">
      <alignment vertical="center"/>
    </xf>
    <xf numFmtId="0" fontId="51" fillId="10" borderId="1" xfId="0" applyFont="1" applyFill="1" applyBorder="1" applyAlignment="1">
      <alignment vertical="center"/>
    </xf>
    <xf numFmtId="165" fontId="59" fillId="10" borderId="1" xfId="0" applyNumberFormat="1" applyFont="1" applyFill="1" applyBorder="1"/>
    <xf numFmtId="171" fontId="60" fillId="25" borderId="14" xfId="2" applyNumberFormat="1" applyFont="1" applyFill="1" applyBorder="1"/>
    <xf numFmtId="171" fontId="59" fillId="0" borderId="0" xfId="2" applyNumberFormat="1" applyFont="1"/>
    <xf numFmtId="171" fontId="59" fillId="25" borderId="0" xfId="2" applyNumberFormat="1" applyFont="1" applyFill="1"/>
    <xf numFmtId="169" fontId="59" fillId="10" borderId="1" xfId="0" applyNumberFormat="1" applyFont="1" applyFill="1" applyBorder="1"/>
    <xf numFmtId="165" fontId="51" fillId="10" borderId="1" xfId="1" applyNumberFormat="1" applyFont="1" applyFill="1" applyBorder="1" applyAlignment="1"/>
    <xf numFmtId="0" fontId="52" fillId="0" borderId="1" xfId="0" applyFont="1" applyBorder="1" applyAlignment="1">
      <alignment vertical="center"/>
    </xf>
    <xf numFmtId="0" fontId="62" fillId="0" borderId="0" xfId="0" applyFont="1"/>
    <xf numFmtId="0" fontId="51" fillId="0" borderId="6" xfId="0" applyFont="1" applyBorder="1"/>
    <xf numFmtId="170" fontId="52" fillId="10" borderId="1" xfId="2" applyNumberFormat="1" applyFont="1" applyFill="1" applyBorder="1" applyAlignment="1">
      <alignment vertical="top" wrapText="1"/>
    </xf>
    <xf numFmtId="0" fontId="52" fillId="10" borderId="1" xfId="0" applyFont="1" applyFill="1" applyBorder="1" applyAlignment="1">
      <alignment vertical="center"/>
    </xf>
    <xf numFmtId="172" fontId="51" fillId="10" borderId="15" xfId="6" applyNumberFormat="1" applyFont="1" applyFill="1" applyBorder="1"/>
    <xf numFmtId="172" fontId="55" fillId="10" borderId="1" xfId="6" applyNumberFormat="1" applyFont="1" applyFill="1" applyBorder="1"/>
    <xf numFmtId="165" fontId="55" fillId="10" borderId="1" xfId="0" applyNumberFormat="1" applyFont="1" applyFill="1" applyBorder="1"/>
    <xf numFmtId="165" fontId="55" fillId="10" borderId="1" xfId="1" applyNumberFormat="1" applyFont="1" applyFill="1" applyBorder="1" applyAlignment="1"/>
    <xf numFmtId="170" fontId="64" fillId="10" borderId="15" xfId="2" applyNumberFormat="1" applyFont="1" applyFill="1" applyBorder="1"/>
    <xf numFmtId="173" fontId="65" fillId="10" borderId="16" xfId="2" applyNumberFormat="1" applyFont="1" applyFill="1" applyBorder="1" applyAlignment="1">
      <alignment vertical="top"/>
    </xf>
    <xf numFmtId="171" fontId="64" fillId="10" borderId="16" xfId="2" applyNumberFormat="1" applyFont="1" applyFill="1" applyBorder="1" applyAlignment="1">
      <alignment vertical="top"/>
    </xf>
    <xf numFmtId="172" fontId="65" fillId="10" borderId="16" xfId="6" applyNumberFormat="1" applyFont="1" applyFill="1" applyBorder="1" applyAlignment="1">
      <alignment vertical="top"/>
    </xf>
    <xf numFmtId="172" fontId="64" fillId="10" borderId="16" xfId="6" applyNumberFormat="1" applyFont="1" applyFill="1" applyBorder="1" applyAlignment="1">
      <alignment vertical="top" wrapText="1"/>
    </xf>
    <xf numFmtId="173" fontId="65" fillId="10" borderId="16" xfId="2" applyNumberFormat="1" applyFont="1" applyFill="1" applyBorder="1" applyAlignment="1">
      <alignment vertical="top" wrapText="1"/>
    </xf>
    <xf numFmtId="173" fontId="64" fillId="10" borderId="16" xfId="2" applyNumberFormat="1" applyFont="1" applyFill="1" applyBorder="1" applyAlignment="1">
      <alignment vertical="top"/>
    </xf>
    <xf numFmtId="171" fontId="58" fillId="10" borderId="16" xfId="2" applyNumberFormat="1" applyFont="1" applyFill="1" applyBorder="1"/>
    <xf numFmtId="173" fontId="63" fillId="10" borderId="16" xfId="2" applyNumberFormat="1" applyFont="1" applyFill="1" applyBorder="1" applyAlignment="1">
      <alignment vertical="top"/>
    </xf>
    <xf numFmtId="171" fontId="58" fillId="10" borderId="0" xfId="2" applyNumberFormat="1" applyFont="1" applyFill="1"/>
    <xf numFmtId="171" fontId="66" fillId="10" borderId="0" xfId="2" applyNumberFormat="1" applyFont="1" applyFill="1"/>
    <xf numFmtId="170" fontId="65" fillId="10" borderId="15" xfId="2" applyNumberFormat="1" applyFont="1" applyFill="1" applyBorder="1"/>
    <xf numFmtId="171" fontId="65" fillId="10" borderId="16" xfId="2" applyNumberFormat="1" applyFont="1" applyFill="1" applyBorder="1" applyAlignment="1">
      <alignment vertical="top"/>
    </xf>
    <xf numFmtId="172" fontId="65" fillId="10" borderId="16" xfId="6" applyNumberFormat="1" applyFont="1" applyFill="1" applyBorder="1" applyAlignment="1">
      <alignment vertical="top" wrapText="1"/>
    </xf>
    <xf numFmtId="171" fontId="22" fillId="10" borderId="16" xfId="2" applyNumberFormat="1" applyFont="1" applyFill="1" applyBorder="1"/>
    <xf numFmtId="171" fontId="22" fillId="10" borderId="0" xfId="2" applyNumberFormat="1" applyFont="1" applyFill="1"/>
    <xf numFmtId="172" fontId="65" fillId="10" borderId="16" xfId="6" applyNumberFormat="1" applyFont="1" applyFill="1" applyBorder="1" applyAlignment="1">
      <alignment horizontal="right" vertical="top" wrapText="1"/>
    </xf>
    <xf numFmtId="171" fontId="61" fillId="10" borderId="0" xfId="2" applyNumberFormat="1" applyFont="1" applyFill="1"/>
    <xf numFmtId="172" fontId="59" fillId="27" borderId="16" xfId="6" applyNumberFormat="1" applyFont="1" applyFill="1" applyBorder="1"/>
    <xf numFmtId="172" fontId="55" fillId="27" borderId="16" xfId="6" applyNumberFormat="1" applyFont="1" applyFill="1" applyBorder="1"/>
    <xf numFmtId="0" fontId="67" fillId="10" borderId="1" xfId="0" applyFont="1" applyFill="1" applyBorder="1" applyAlignment="1">
      <alignment horizontal="left" vertical="center"/>
    </xf>
    <xf numFmtId="0" fontId="67" fillId="10" borderId="1" xfId="0" applyFont="1" applyFill="1" applyBorder="1" applyAlignment="1">
      <alignment vertical="center"/>
    </xf>
    <xf numFmtId="174" fontId="33" fillId="0" borderId="0" xfId="7" applyNumberFormat="1" applyFont="1"/>
    <xf numFmtId="41" fontId="40" fillId="0" borderId="1" xfId="4" applyFont="1" applyFill="1" applyBorder="1" applyAlignment="1" applyProtection="1">
      <alignment horizontal="right"/>
    </xf>
    <xf numFmtId="3" fontId="40" fillId="0" borderId="1" xfId="1" applyNumberFormat="1" applyFont="1" applyFill="1" applyBorder="1" applyAlignment="1" applyProtection="1"/>
    <xf numFmtId="0" fontId="40" fillId="0" borderId="1" xfId="0" applyFont="1" applyBorder="1" applyAlignment="1">
      <alignment vertical="center"/>
    </xf>
    <xf numFmtId="165" fontId="40" fillId="0" borderId="1" xfId="1" applyNumberFormat="1" applyFont="1" applyFill="1" applyBorder="1" applyAlignment="1"/>
    <xf numFmtId="0" fontId="40" fillId="0" borderId="1" xfId="0" applyFont="1" applyBorder="1" applyAlignment="1">
      <alignment horizontal="right" vertical="center"/>
    </xf>
    <xf numFmtId="172" fontId="40" fillId="0" borderId="1" xfId="6" applyNumberFormat="1" applyFont="1" applyBorder="1" applyAlignment="1">
      <alignment horizontal="right" vertical="top" wrapText="1"/>
    </xf>
    <xf numFmtId="41" fontId="40" fillId="20" borderId="1" xfId="4" applyFont="1" applyFill="1" applyBorder="1" applyAlignment="1" applyProtection="1">
      <alignment horizontal="left"/>
    </xf>
    <xf numFmtId="169" fontId="40" fillId="0" borderId="1" xfId="0" applyNumberFormat="1" applyFont="1" applyBorder="1" applyAlignment="1">
      <alignment vertical="center"/>
    </xf>
    <xf numFmtId="0" fontId="40" fillId="0" borderId="1" xfId="0" applyFont="1" applyBorder="1" applyAlignment="1">
      <alignment horizontal="left" vertical="center"/>
    </xf>
    <xf numFmtId="165" fontId="40" fillId="0" borderId="1" xfId="1" applyNumberFormat="1" applyFont="1" applyFill="1" applyBorder="1" applyAlignment="1">
      <alignment vertical="center"/>
    </xf>
    <xf numFmtId="165" fontId="40" fillId="0" borderId="1" xfId="1" applyNumberFormat="1" applyFont="1" applyFill="1" applyBorder="1" applyAlignment="1" applyProtection="1">
      <alignment horizontal="left" vertical="center"/>
    </xf>
    <xf numFmtId="0" fontId="6" fillId="0" borderId="1" xfId="0" applyFont="1" applyBorder="1" applyAlignment="1">
      <alignment horizontal="left" vertical="center"/>
    </xf>
    <xf numFmtId="169" fontId="40" fillId="0" borderId="1" xfId="0" applyNumberFormat="1" applyFont="1" applyBorder="1"/>
    <xf numFmtId="0" fontId="40" fillId="0" borderId="1" xfId="0" applyFont="1" applyBorder="1" applyAlignment="1">
      <alignment horizontal="right"/>
    </xf>
    <xf numFmtId="0" fontId="40" fillId="0" borderId="1" xfId="8" applyFont="1" applyBorder="1" applyAlignment="1"/>
    <xf numFmtId="169" fontId="40" fillId="0" borderId="1" xfId="2" applyNumberFormat="1" applyFont="1" applyBorder="1" applyAlignment="1">
      <alignment vertical="top" wrapText="1"/>
    </xf>
    <xf numFmtId="2" fontId="40" fillId="0" borderId="1" xfId="0" applyNumberFormat="1" applyFont="1" applyBorder="1"/>
    <xf numFmtId="165" fontId="40" fillId="0" borderId="1" xfId="1" applyNumberFormat="1" applyFont="1" applyFill="1" applyBorder="1"/>
    <xf numFmtId="168" fontId="40" fillId="0" borderId="1" xfId="0" applyNumberFormat="1" applyFont="1" applyBorder="1"/>
    <xf numFmtId="0" fontId="40" fillId="0" borderId="1" xfId="0" applyFont="1" applyBorder="1" applyAlignment="1">
      <alignment horizontal="left"/>
    </xf>
    <xf numFmtId="170" fontId="40" fillId="0" borderId="1" xfId="2" applyNumberFormat="1" applyFont="1" applyBorder="1" applyAlignment="1">
      <alignment vertical="top" wrapText="1"/>
    </xf>
    <xf numFmtId="165" fontId="40" fillId="0" borderId="1" xfId="9" applyNumberFormat="1" applyFont="1" applyFill="1" applyBorder="1" applyAlignment="1"/>
    <xf numFmtId="3" fontId="40" fillId="0" borderId="1" xfId="0" applyNumberFormat="1" applyFont="1" applyBorder="1" applyAlignment="1">
      <alignment horizontal="right"/>
    </xf>
    <xf numFmtId="169" fontId="40" fillId="0" borderId="1" xfId="2" applyNumberFormat="1" applyFont="1" applyBorder="1"/>
    <xf numFmtId="170" fontId="40" fillId="0" borderId="1" xfId="2" applyNumberFormat="1" applyFont="1" applyBorder="1"/>
    <xf numFmtId="173" fontId="40" fillId="0" borderId="1" xfId="2" applyNumberFormat="1" applyFont="1" applyBorder="1" applyAlignment="1">
      <alignment vertical="top"/>
    </xf>
    <xf numFmtId="171" fontId="40" fillId="0" borderId="1" xfId="2" applyNumberFormat="1" applyFont="1" applyBorder="1" applyAlignment="1">
      <alignment vertical="top"/>
    </xf>
    <xf numFmtId="172" fontId="40" fillId="0" borderId="1" xfId="6" applyNumberFormat="1" applyFont="1" applyBorder="1" applyAlignment="1">
      <alignment vertical="top"/>
    </xf>
    <xf numFmtId="173" fontId="40" fillId="0" borderId="1" xfId="2" applyNumberFormat="1" applyFont="1" applyBorder="1" applyAlignment="1">
      <alignment vertical="top" wrapText="1"/>
    </xf>
    <xf numFmtId="171" fontId="40" fillId="0" borderId="1" xfId="2" applyNumberFormat="1" applyFont="1" applyBorder="1"/>
    <xf numFmtId="169" fontId="40" fillId="0" borderId="0" xfId="0" applyNumberFormat="1" applyFont="1" applyAlignment="1">
      <alignment vertical="center"/>
    </xf>
    <xf numFmtId="3" fontId="40" fillId="0" borderId="0" xfId="1" applyNumberFormat="1" applyFont="1" applyFill="1" applyBorder="1" applyAlignment="1" applyProtection="1"/>
    <xf numFmtId="0" fontId="40" fillId="0" borderId="0" xfId="0" applyFont="1"/>
    <xf numFmtId="0" fontId="40" fillId="0" borderId="0" xfId="0" applyFont="1" applyAlignment="1">
      <alignment vertical="center"/>
    </xf>
    <xf numFmtId="0" fontId="40" fillId="0" borderId="0" xfId="0" applyFont="1" applyAlignment="1">
      <alignment horizontal="left" vertical="center"/>
    </xf>
    <xf numFmtId="0" fontId="40" fillId="0" borderId="0" xfId="0" applyFont="1" applyAlignment="1">
      <alignment horizontal="right" vertical="center"/>
    </xf>
    <xf numFmtId="165" fontId="40" fillId="0" borderId="0" xfId="1" applyNumberFormat="1" applyFont="1" applyFill="1" applyBorder="1" applyAlignment="1" applyProtection="1">
      <alignment horizontal="left" vertical="center"/>
    </xf>
    <xf numFmtId="165" fontId="40" fillId="0" borderId="0" xfId="1" applyNumberFormat="1" applyFont="1" applyFill="1" applyBorder="1" applyAlignment="1">
      <alignment vertical="center"/>
    </xf>
    <xf numFmtId="0" fontId="68" fillId="0" borderId="0" xfId="0" applyFont="1"/>
    <xf numFmtId="165" fontId="23" fillId="28" borderId="1" xfId="1" applyNumberFormat="1" applyFont="1" applyFill="1" applyBorder="1" applyProtection="1">
      <protection locked="0"/>
    </xf>
    <xf numFmtId="165" fontId="43" fillId="28" borderId="1" xfId="1" applyNumberFormat="1" applyFont="1" applyFill="1" applyBorder="1" applyProtection="1">
      <protection locked="0"/>
    </xf>
    <xf numFmtId="0" fontId="0" fillId="0" borderId="0" xfId="0" applyNumberFormat="1"/>
    <xf numFmtId="169" fontId="40" fillId="0" borderId="1" xfId="0" applyNumberFormat="1" applyFont="1" applyFill="1" applyBorder="1"/>
    <xf numFmtId="0" fontId="40" fillId="0" borderId="1" xfId="0" applyFont="1" applyFill="1" applyBorder="1" applyAlignment="1">
      <alignment vertical="center"/>
    </xf>
    <xf numFmtId="165" fontId="40" fillId="0" borderId="1" xfId="0" applyNumberFormat="1" applyFont="1" applyFill="1" applyBorder="1" applyAlignment="1">
      <alignment vertical="center"/>
    </xf>
    <xf numFmtId="0" fontId="40" fillId="0" borderId="1" xfId="0" applyFont="1" applyFill="1" applyBorder="1"/>
    <xf numFmtId="0" fontId="40" fillId="0" borderId="1" xfId="0" applyFont="1" applyFill="1" applyBorder="1" applyAlignment="1">
      <alignment horizontal="left" vertical="center"/>
    </xf>
  </cellXfs>
  <cellStyles count="11">
    <cellStyle name="Comma 2" xfId="9"/>
    <cellStyle name="Excel Built-in Comma" xfId="6"/>
    <cellStyle name="Excel Built-in Normal" xfId="2"/>
    <cellStyle name="Milliers" xfId="1" builtinId="3"/>
    <cellStyle name="Milliers [0]" xfId="4" builtinId="6"/>
    <cellStyle name="Milliers 2" xfId="10"/>
    <cellStyle name="Milliers 3" xfId="5"/>
    <cellStyle name="Normal" xfId="0" builtinId="0"/>
    <cellStyle name="Normal 2" xfId="8"/>
    <cellStyle name="Normal_Total expenses by date" xfId="3"/>
    <cellStyle name="Pourcentage" xfId="7" builtinId="5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J2018-3" refreshedDate="45394.55402210648" createdVersion="3" refreshedVersion="3" minRefreshableVersion="3" recordCount="344">
  <cacheSource type="worksheet">
    <worksheetSource ref="A12:O356" sheet="DATA MARS 2024"/>
  </cacheSource>
  <cacheFields count="15">
    <cacheField name="Date" numFmtId="0">
      <sharedItems containsNonDate="0" containsDate="1" containsString="0" containsBlank="1" minDate="2024-03-01T00:00:00" maxDate="2024-04-01T00:00:00"/>
    </cacheField>
    <cacheField name="Details" numFmtId="0">
      <sharedItems containsBlank="1"/>
    </cacheField>
    <cacheField name="Type de dépenses" numFmtId="0">
      <sharedItems containsBlank="1"/>
    </cacheField>
    <cacheField name="Departement" numFmtId="0">
      <sharedItems containsBlank="1"/>
    </cacheField>
    <cacheField name="Received" numFmtId="0">
      <sharedItems containsString="0" containsBlank="1" containsNumber="1" containsInteger="1" minValue="9000" maxValue="2000000"/>
    </cacheField>
    <cacheField name="Spent" numFmtId="0">
      <sharedItems containsString="0" containsBlank="1" containsNumber="1" containsInteger="1" minValue="1590" maxValue="2000000"/>
    </cacheField>
    <cacheField name="Balance" numFmtId="165">
      <sharedItems containsString="0" containsBlank="1" containsNumber="1" containsInteger="1" minValue="11896540" maxValue="24361030"/>
    </cacheField>
    <cacheField name="Name" numFmtId="0">
      <sharedItems containsBlank="1"/>
    </cacheField>
    <cacheField name="Receipt" numFmtId="0">
      <sharedItems containsBlank="1"/>
    </cacheField>
    <cacheField name="Donor" numFmtId="0">
      <sharedItems containsBlank="1" count="4">
        <m/>
        <s v="OAK"/>
        <s v="UE"/>
        <s v="Wildcat" u="1"/>
      </sharedItems>
    </cacheField>
    <cacheField name="Project" numFmtId="0">
      <sharedItems containsBlank="1" count="3">
        <m/>
        <s v="PALF"/>
        <s v="RALFF"/>
      </sharedItems>
    </cacheField>
    <cacheField name="Country" numFmtId="0">
      <sharedItems containsBlank="1"/>
    </cacheField>
    <cacheField name="N°Pièce" numFmtId="0">
      <sharedItems containsBlank="1"/>
    </cacheField>
    <cacheField name="Ligne budgétaire" numFmtId="0">
      <sharedItems containsBlank="1"/>
    </cacheField>
    <cacheField name="Contrôle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CJ2018-3" refreshedDate="45394.554043865741" createdVersion="3" refreshedVersion="3" minRefreshableVersion="3" recordCount="314">
  <cacheSource type="worksheet">
    <worksheetSource ref="A12:O326" sheet="DATA MARS 2024"/>
  </cacheSource>
  <cacheFields count="15">
    <cacheField name="Date" numFmtId="0">
      <sharedItems containsSemiMixedTypes="0" containsNonDate="0" containsDate="1" containsString="0" minDate="2024-03-01T00:00:00" maxDate="2024-04-01T00:00:00"/>
    </cacheField>
    <cacheField name="Details" numFmtId="0">
      <sharedItems/>
    </cacheField>
    <cacheField name="Type de dépenses" numFmtId="0">
      <sharedItems containsBlank="1" count="16">
        <m/>
        <s v="Versement"/>
        <s v="Bonus"/>
        <s v="Personnel"/>
        <s v="Telephone"/>
        <s v="Internet"/>
        <s v="Bank fees"/>
        <s v="Office Materiels"/>
        <s v="Transport"/>
        <s v="Transfer fees"/>
        <s v="Travel Subsistence"/>
        <s v="Services"/>
        <s v="Rent &amp; Utilities"/>
        <s v="Lawyer fees"/>
        <s v="Jail visits"/>
        <s v="Trust Building"/>
      </sharedItems>
    </cacheField>
    <cacheField name="Departement" numFmtId="0">
      <sharedItems containsBlank="1"/>
    </cacheField>
    <cacheField name="Received" numFmtId="0">
      <sharedItems containsString="0" containsBlank="1" containsNumber="1" containsInteger="1" minValue="9000" maxValue="2000000"/>
    </cacheField>
    <cacheField name="Spent" numFmtId="0">
      <sharedItems containsString="0" containsBlank="1" containsNumber="1" containsInteger="1" minValue="1590" maxValue="2000000"/>
    </cacheField>
    <cacheField name="Balance" numFmtId="165">
      <sharedItems containsSemiMixedTypes="0" containsString="0" containsNumber="1" containsInteger="1" minValue="11896540" maxValue="24361030"/>
    </cacheField>
    <cacheField name="Name" numFmtId="0">
      <sharedItems containsBlank="1" count="17">
        <m/>
        <s v="Caisse"/>
        <s v="BCI-Sous Compte"/>
        <s v="P29"/>
        <s v="IT87"/>
        <s v="BCI"/>
        <s v="T73"/>
        <s v="Crépin"/>
        <s v="Evariste"/>
        <s v="Oracle"/>
        <s v="Merveille"/>
        <s v="Romain"/>
        <s v="Tropperçu"/>
        <s v="B14"/>
        <s v="Grace"/>
        <s v="Hurielle"/>
        <s v="DOVI"/>
      </sharedItems>
    </cacheField>
    <cacheField name="Receipt" numFmtId="0">
      <sharedItems containsBlank="1"/>
    </cacheField>
    <cacheField name="Donor" numFmtId="0">
      <sharedItems containsBlank="1"/>
    </cacheField>
    <cacheField name="Project" numFmtId="0">
      <sharedItems containsBlank="1"/>
    </cacheField>
    <cacheField name="Country" numFmtId="0">
      <sharedItems containsBlank="1"/>
    </cacheField>
    <cacheField name="N°Pièce" numFmtId="0">
      <sharedItems containsBlank="1"/>
    </cacheField>
    <cacheField name="Ligne budgétaire" numFmtId="0">
      <sharedItems containsBlank="1"/>
    </cacheField>
    <cacheField name="Contrôle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44">
  <r>
    <d v="2024-03-01T00:00:00"/>
    <s v="Solde au 01/03/2024"/>
    <m/>
    <m/>
    <m/>
    <m/>
    <n v="22361030"/>
    <m/>
    <m/>
    <x v="0"/>
    <x v="0"/>
    <m/>
    <m/>
    <m/>
    <m/>
  </r>
  <r>
    <d v="2024-03-01T00:00:00"/>
    <s v="BCI-34 /3654615"/>
    <s v="Versement"/>
    <m/>
    <n v="2000000"/>
    <m/>
    <n v="24361030"/>
    <s v="Caisse"/>
    <s v="CA-M-V1"/>
    <x v="0"/>
    <x v="0"/>
    <m/>
    <m/>
    <m/>
    <m/>
  </r>
  <r>
    <d v="2024-03-01T00:00:00"/>
    <s v="Bonus média diffusion à telecongo"/>
    <s v="Bonus"/>
    <s v="Media"/>
    <m/>
    <n v="150000"/>
    <n v="24211030"/>
    <s v="Caisse"/>
    <s v="CA-M-D1"/>
    <x v="1"/>
    <x v="1"/>
    <s v="CONGO"/>
    <m/>
    <m/>
    <m/>
  </r>
  <r>
    <d v="2024-03-01T00:00:00"/>
    <s v="Bonus mensuel du mois de Février 24/Evariste"/>
    <s v="Bonus"/>
    <s v="Media"/>
    <m/>
    <n v="20000"/>
    <n v="24191030"/>
    <s v="Caisse"/>
    <s v="CA-M-D2"/>
    <x v="1"/>
    <x v="1"/>
    <s v="CONGO"/>
    <m/>
    <m/>
    <m/>
  </r>
  <r>
    <d v="2024-03-01T00:00:00"/>
    <s v="Bonus Operation du 22/02/24 à Pointe Noire/Evariste"/>
    <s v="Bonus"/>
    <s v="Operation"/>
    <m/>
    <n v="40000"/>
    <n v="24151030"/>
    <s v="Caisse"/>
    <s v="CA-M-D3"/>
    <x v="1"/>
    <x v="1"/>
    <s v="CONGO"/>
    <m/>
    <m/>
    <m/>
  </r>
  <r>
    <d v="2024-03-01T00:00:00"/>
    <s v="Payement Salaire du mois de Février 24/Calculé au Prorata/Evariste (15 jours de travaille)"/>
    <s v="Personnel"/>
    <s v="Media"/>
    <m/>
    <n v="118435"/>
    <n v="24032595"/>
    <s v="Caisse"/>
    <s v="CA-M-R1"/>
    <x v="2"/>
    <x v="2"/>
    <s v="CONGO"/>
    <s v="RALFF-CO5780"/>
    <s v="1.1.1.4"/>
    <m/>
  </r>
  <r>
    <d v="2024-03-01T00:00:00"/>
    <s v="Achat credit  teléphonique MTN/PALF/1er partie Mars 2024/Management"/>
    <s v="Telephone"/>
    <s v="Management"/>
    <m/>
    <n v="37000"/>
    <n v="23995595"/>
    <s v="Caisse"/>
    <s v="CA-M-R2"/>
    <x v="2"/>
    <x v="2"/>
    <s v="CONGO"/>
    <s v="RALFF-CO5781"/>
    <s v="4.6"/>
    <m/>
  </r>
  <r>
    <d v="2024-03-01T00:00:00"/>
    <s v="Achat credit  teléphonique MTN/PALF/1er partie Mars 2024/Legal"/>
    <s v="Telephone"/>
    <s v="Legal"/>
    <m/>
    <n v="53000"/>
    <n v="23942595"/>
    <s v="Caisse"/>
    <s v="CA-M-R3"/>
    <x v="2"/>
    <x v="2"/>
    <s v="CONGO"/>
    <s v="RALFF-CO5782"/>
    <s v="4.6"/>
    <m/>
  </r>
  <r>
    <d v="2024-03-01T00:00:00"/>
    <s v="Achat credit  teléphonique MTN/PALF/1er partie Mars 2024/Investigation"/>
    <s v="Telephone"/>
    <s v="Investingation"/>
    <m/>
    <n v="57000"/>
    <n v="23885595"/>
    <s v="Caisse"/>
    <s v="CA-M-R4"/>
    <x v="2"/>
    <x v="2"/>
    <s v="CONGO"/>
    <s v="RALFF-CO5783"/>
    <s v="4.6"/>
    <m/>
  </r>
  <r>
    <d v="2024-03-01T00:00:00"/>
    <s v="Achat credit  teléphonique MTN/PALF/1er partie Mars 2024/Media"/>
    <s v="Telephone"/>
    <s v="Media"/>
    <m/>
    <n v="10000"/>
    <n v="23875595"/>
    <s v="Caisse"/>
    <s v="CA-M-R5"/>
    <x v="2"/>
    <x v="2"/>
    <s v="CONGO"/>
    <s v="RALFF-CO5784"/>
    <s v="4.6"/>
    <m/>
  </r>
  <r>
    <d v="2024-03-01T00:00:00"/>
    <s v="Achat credit  teléphonique Airtel/PALF/1ere partie Mars 2024/Management"/>
    <s v="Telephone"/>
    <s v="Management"/>
    <m/>
    <n v="5000"/>
    <n v="23870595"/>
    <s v="Caisse"/>
    <s v="CA-M-R6"/>
    <x v="2"/>
    <x v="2"/>
    <s v="CONGO"/>
    <s v="RALFF-CO5785"/>
    <s v="4.6"/>
    <m/>
  </r>
  <r>
    <d v="2024-03-01T00:00:00"/>
    <s v="Achat credit  teléphonique Airtel/PALF/1ere partie Mars 2024/Legal"/>
    <s v="Telephone"/>
    <s v="Legal"/>
    <m/>
    <n v="10000"/>
    <n v="23860595"/>
    <s v="Caisse"/>
    <s v="CA-M-R7"/>
    <x v="2"/>
    <x v="2"/>
    <s v="CONGO"/>
    <s v="RALFF-CO5786"/>
    <s v="4.6"/>
    <m/>
  </r>
  <r>
    <d v="2024-03-01T00:00:00"/>
    <s v="Achat credit  teléphonique Airtel/PALF/1ere partie Mars 2024/Investigation"/>
    <s v="Telephone"/>
    <s v="Investingation"/>
    <m/>
    <n v="21000"/>
    <n v="23839595"/>
    <s v="Caisse"/>
    <s v="CA-M-R8"/>
    <x v="2"/>
    <x v="2"/>
    <s v="CONGO"/>
    <s v="RALFF-CO5787"/>
    <s v="4.6"/>
    <m/>
  </r>
  <r>
    <d v="2024-03-01T00:00:00"/>
    <s v="Achat credit  teléphonique Airtel/PALF/1ere partie Mars 2024/Media"/>
    <s v="Telephone"/>
    <s v="Media"/>
    <m/>
    <n v="11000"/>
    <n v="23828595"/>
    <s v="Caisse"/>
    <s v="CA-M-R9"/>
    <x v="2"/>
    <x v="2"/>
    <s v="CONGO"/>
    <s v="RALFF-CO5788"/>
    <s v="4.6"/>
    <m/>
  </r>
  <r>
    <d v="2024-03-01T00:00:00"/>
    <s v="Reglemeent Facture Internet (Canal Box_Periode du 01/03 à 01/04/2024)"/>
    <s v="Internet"/>
    <s v="Office"/>
    <m/>
    <n v="45050"/>
    <n v="23783545"/>
    <s v="Caisse"/>
    <s v="CA-M-R10"/>
    <x v="2"/>
    <x v="2"/>
    <s v="CONGO"/>
    <s v="RALFF-CO5789"/>
    <s v="4.5"/>
    <m/>
  </r>
  <r>
    <d v="2024-03-01T00:00:00"/>
    <s v="P29"/>
    <s v="Versement"/>
    <m/>
    <m/>
    <n v="40000"/>
    <n v="23743545"/>
    <s v="Caisse"/>
    <s v="CA-M-V2"/>
    <x v="0"/>
    <x v="0"/>
    <m/>
    <m/>
    <m/>
    <m/>
  </r>
  <r>
    <d v="2024-03-01T00:00:00"/>
    <s v="IT87"/>
    <s v="Versement"/>
    <m/>
    <m/>
    <n v="40000"/>
    <n v="23703545"/>
    <s v="Caisse"/>
    <s v="CA-M-V3"/>
    <x v="0"/>
    <x v="0"/>
    <m/>
    <m/>
    <m/>
    <m/>
  </r>
  <r>
    <d v="2024-03-01T00:00:00"/>
    <s v="T73"/>
    <s v="Versement"/>
    <m/>
    <m/>
    <n v="20000"/>
    <n v="23683545"/>
    <s v="Caisse"/>
    <s v="CA-M-V4"/>
    <x v="0"/>
    <x v="0"/>
    <m/>
    <m/>
    <m/>
    <m/>
  </r>
  <r>
    <d v="2024-03-01T00:00:00"/>
    <s v="P29/Pour Sim"/>
    <s v="Versement"/>
    <m/>
    <m/>
    <n v="10500"/>
    <n v="23673045"/>
    <s v="Caisse"/>
    <s v="CA-M-V5"/>
    <x v="0"/>
    <x v="0"/>
    <m/>
    <m/>
    <m/>
    <m/>
  </r>
  <r>
    <d v="2024-03-01T00:00:00"/>
    <s v="Agios du 31/01/2024 au 29/02/2024 + Commission sur VRT"/>
    <s v="Bank fees"/>
    <s v="Office"/>
    <m/>
    <n v="25366"/>
    <n v="23647679"/>
    <s v="BCI-Sous Compte"/>
    <s v="BQ56-M-R1"/>
    <x v="2"/>
    <x v="2"/>
    <s v="CONGO"/>
    <s v="RALFF-CO5790"/>
    <s v="5.6"/>
    <m/>
  </r>
  <r>
    <d v="2024-03-01T00:00:00"/>
    <s v="Reçu de caisse/P29"/>
    <s v="Versement"/>
    <m/>
    <n v="40000"/>
    <m/>
    <n v="23687679"/>
    <s v="P29"/>
    <s v="P29-M-V1"/>
    <x v="0"/>
    <x v="0"/>
    <m/>
    <m/>
    <m/>
    <m/>
  </r>
  <r>
    <d v="2024-03-01T00:00:00"/>
    <s v="Reçu de caisse/P29"/>
    <s v="Versement"/>
    <m/>
    <n v="10500"/>
    <m/>
    <n v="23698179"/>
    <s v="P29"/>
    <s v="P29-M-V2"/>
    <x v="0"/>
    <x v="0"/>
    <m/>
    <m/>
    <m/>
    <m/>
  </r>
  <r>
    <d v="2024-03-01T00:00:00"/>
    <s v="Achat carte sim enquête "/>
    <s v="Office Materiels"/>
    <s v="Investingation"/>
    <m/>
    <n v="10500"/>
    <n v="23687679"/>
    <s v="P29"/>
    <s v="P29-M-R1"/>
    <x v="1"/>
    <x v="1"/>
    <s v="CONGO"/>
    <m/>
    <m/>
    <m/>
  </r>
  <r>
    <d v="2024-03-01T00:00:00"/>
    <s v="Reçu de Caisse/ IT87"/>
    <s v="Versement"/>
    <m/>
    <n v="40000"/>
    <m/>
    <n v="23727679"/>
    <s v="IT87"/>
    <s v="IT87-M-V1"/>
    <x v="0"/>
    <x v="0"/>
    <m/>
    <m/>
    <m/>
    <m/>
  </r>
  <r>
    <d v="2024-03-01T00:00:00"/>
    <s v="Retrait especes/appro caisse/bord n°3654615"/>
    <s v="Versement"/>
    <m/>
    <m/>
    <n v="2000000"/>
    <n v="21727679"/>
    <s v="BCI"/>
    <s v="BQ34-M-V1"/>
    <x v="0"/>
    <x v="0"/>
    <m/>
    <m/>
    <m/>
    <m/>
  </r>
  <r>
    <d v="2024-03-02T00:00:00"/>
    <s v="reçu de caisse/T73"/>
    <s v="Versement"/>
    <m/>
    <n v="20000"/>
    <m/>
    <n v="21747679"/>
    <s v="T73"/>
    <s v="T73-M-V1"/>
    <x v="0"/>
    <x v="0"/>
    <m/>
    <m/>
    <m/>
    <m/>
  </r>
  <r>
    <d v="2024-03-03T00:00:00"/>
    <s v="Achat billet brazzavillr-ouesso/P29"/>
    <s v="Transport"/>
    <s v="Investingation"/>
    <m/>
    <n v="12000"/>
    <n v="21735679"/>
    <s v="P29"/>
    <s v="P29-M-R2"/>
    <x v="2"/>
    <x v="2"/>
    <s v="CONGO"/>
    <s v="RALFF-CO5791"/>
    <s v="2.2"/>
    <m/>
  </r>
  <r>
    <d v="2024-03-04T00:00:00"/>
    <s v="Achat billet Brazzaville - Makoua / IT87"/>
    <s v="Transport"/>
    <s v="Investingation"/>
    <m/>
    <n v="10000"/>
    <n v="21725679"/>
    <s v="IT87"/>
    <s v="IT87-M-R1"/>
    <x v="2"/>
    <x v="2"/>
    <s v="CONGO"/>
    <s v="RALFF-CO5792"/>
    <s v="2.2"/>
    <m/>
  </r>
  <r>
    <d v="2024-03-04T00:00:00"/>
    <s v="crepin"/>
    <s v="Versement"/>
    <m/>
    <m/>
    <n v="108000"/>
    <n v="21617679"/>
    <s v="Caisse"/>
    <s v="CA-M-V6"/>
    <x v="0"/>
    <x v="0"/>
    <m/>
    <m/>
    <m/>
    <m/>
  </r>
  <r>
    <d v="2024-03-04T00:00:00"/>
    <s v="Frais de transfert charden farell à Crepin "/>
    <s v="Transfer fees"/>
    <s v="Office"/>
    <m/>
    <n v="5670"/>
    <n v="21612009"/>
    <s v="Caisse"/>
    <s v="CA-M-R11"/>
    <x v="1"/>
    <x v="2"/>
    <s v="CONGO"/>
    <s v="RALFF-CO5793"/>
    <s v="5.6"/>
    <m/>
  </r>
  <r>
    <d v="2024-03-04T00:00:00"/>
    <s v="Bonus média portant sur arrestation dun traf le 22/02/24 pièces radio et presse"/>
    <s v="Bonus"/>
    <s v="Media"/>
    <m/>
    <n v="110000"/>
    <n v="21502009"/>
    <s v="Caisse"/>
    <s v="CA-M-D4"/>
    <x v="1"/>
    <x v="1"/>
    <s v="CONGO"/>
    <m/>
    <m/>
    <m/>
  </r>
  <r>
    <d v="2024-03-04T00:00:00"/>
    <s v="P29 - CONGO Food allowance mission du 04-03 au  13-03 -2024"/>
    <s v="Travel Subsistence"/>
    <s v="Investingation"/>
    <m/>
    <n v="90000"/>
    <n v="21412009"/>
    <s v="P29"/>
    <s v="P29-M-D1"/>
    <x v="1"/>
    <x v="2"/>
    <s v="CONGO"/>
    <s v="RALFF-CO5794"/>
    <s v="1.3.2"/>
    <m/>
  </r>
  <r>
    <d v="2024-03-04T00:00:00"/>
    <s v="IT87 - CONGO Food Allowance du 04 au 12/03/2024 à Kelle, Etoumbi et Makoua"/>
    <s v="Travel Subsistence"/>
    <s v="Investingation"/>
    <m/>
    <n v="80000"/>
    <n v="21332009"/>
    <s v="IT87"/>
    <s v="IT87-M-D1"/>
    <x v="2"/>
    <x v="2"/>
    <s v="CONGO"/>
    <s v="RALFF-CO5795"/>
    <s v="1.3.2"/>
    <m/>
  </r>
  <r>
    <d v="2024-03-04T00:00:00"/>
    <s v="Reçu de caisse/Crépin"/>
    <s v="Versement"/>
    <m/>
    <n v="108000"/>
    <m/>
    <n v="21440009"/>
    <s v="Crépin"/>
    <s v="CR-M-V1"/>
    <x v="0"/>
    <x v="0"/>
    <m/>
    <m/>
    <m/>
    <m/>
  </r>
  <r>
    <d v="2024-03-05T00:00:00"/>
    <s v="Achat Boisson et eau pour entretien de recrutement des juristes"/>
    <s v="Travel Subsistence"/>
    <s v="Management"/>
    <m/>
    <n v="4000"/>
    <n v="21436009"/>
    <s v="Caisse"/>
    <s v="CA-M-R12"/>
    <x v="1"/>
    <x v="1"/>
    <s v="CONGO"/>
    <m/>
    <m/>
    <m/>
  </r>
  <r>
    <d v="2024-03-05T00:00:00"/>
    <s v="Frais de transfert charden farell à P29, IT87"/>
    <s v="Transfer fees"/>
    <s v="Office"/>
    <m/>
    <n v="13410"/>
    <n v="21422599"/>
    <s v="Caisse"/>
    <s v="CA-M-R13"/>
    <x v="1"/>
    <x v="2"/>
    <s v="CONGO"/>
    <s v="RALFF-CO5796"/>
    <s v="5.6"/>
    <m/>
  </r>
  <r>
    <d v="2024-03-05T00:00:00"/>
    <s v="P29"/>
    <s v="Versement"/>
    <m/>
    <m/>
    <n v="227000"/>
    <n v="21195599"/>
    <s v="Caisse"/>
    <s v="CA-M-V7"/>
    <x v="0"/>
    <x v="0"/>
    <m/>
    <m/>
    <m/>
    <m/>
  </r>
  <r>
    <d v="2024-03-05T00:00:00"/>
    <s v="IT87"/>
    <s v="Versement"/>
    <m/>
    <m/>
    <n v="220000"/>
    <n v="20975599"/>
    <s v="Caisse"/>
    <s v="CA-M-V8"/>
    <x v="0"/>
    <x v="0"/>
    <m/>
    <m/>
    <m/>
    <m/>
  </r>
  <r>
    <d v="2024-03-05T00:00:00"/>
    <s v="Achat de 12 pagnes africain pour feter la JIF (le 08 Mars)/Bureau PALF"/>
    <s v="Personnel"/>
    <s v="Team Builiding"/>
    <m/>
    <n v="54000"/>
    <n v="20921599"/>
    <s v="Caisse"/>
    <s v="CA-M-R14"/>
    <x v="1"/>
    <x v="1"/>
    <s v="CONGO"/>
    <m/>
    <m/>
    <m/>
  </r>
  <r>
    <d v="2024-03-05T00:00:00"/>
    <s v="T73"/>
    <s v="Versement"/>
    <m/>
    <m/>
    <n v="40000"/>
    <n v="20881599"/>
    <s v="Caisse"/>
    <s v="CA-M-V9"/>
    <x v="0"/>
    <x v="0"/>
    <m/>
    <m/>
    <m/>
    <m/>
  </r>
  <r>
    <d v="2024-03-05T00:00:00"/>
    <s v="reçu de caisse/T73"/>
    <s v="Versement"/>
    <m/>
    <n v="40000"/>
    <m/>
    <n v="20921599"/>
    <s v="T73"/>
    <s v="T73-M-V2"/>
    <x v="0"/>
    <x v="0"/>
    <m/>
    <m/>
    <m/>
    <m/>
  </r>
  <r>
    <d v="2024-03-05T00:00:00"/>
    <s v="Reçu de caisse/P29"/>
    <s v="Versement"/>
    <m/>
    <n v="227000"/>
    <m/>
    <n v="21148599"/>
    <s v="P29"/>
    <s v="P29-M-V3"/>
    <x v="0"/>
    <x v="0"/>
    <m/>
    <m/>
    <m/>
    <m/>
  </r>
  <r>
    <d v="2024-03-05T00:00:00"/>
    <s v="Reçu de Caisse/ IT87"/>
    <s v="Versement"/>
    <m/>
    <n v="220000"/>
    <m/>
    <n v="21368599"/>
    <s v="IT87"/>
    <s v="IT87-M-V2"/>
    <x v="0"/>
    <x v="0"/>
    <m/>
    <m/>
    <m/>
    <m/>
  </r>
  <r>
    <d v="2024-03-05T00:00:00"/>
    <s v="Achat billet Makoua -Kelle  / IT87"/>
    <s v="Transport"/>
    <s v="Investingation"/>
    <m/>
    <n v="7000"/>
    <n v="21361599"/>
    <s v="IT87"/>
    <s v="IT87-M-R2"/>
    <x v="2"/>
    <x v="2"/>
    <s v="CONGO"/>
    <s v="RALFF-CO5797"/>
    <s v="2.2"/>
    <m/>
  </r>
  <r>
    <d v="2024-03-05T00:00:00"/>
    <s v="IT87 - CONGO Frais d'hôtel Emilienne IKOBO du 04 au 05/03/2024 à Makoua (01 nuitée)"/>
    <s v="Travel Subsistence"/>
    <s v="Investingation"/>
    <m/>
    <n v="15000"/>
    <n v="21346599"/>
    <s v="IT87"/>
    <s v="IT87-M-R3"/>
    <x v="1"/>
    <x v="2"/>
    <s v="CONGO"/>
    <s v="RALFF-CO5798"/>
    <s v="1.3.2"/>
    <m/>
  </r>
  <r>
    <d v="2024-03-05T00:00:00"/>
    <s v="CREPIN - CONGO Frais d'hotel 09 Nuitées à Sibiti du 25/02/ au 05/03/2024"/>
    <s v="Travel Subsistence"/>
    <s v="Management"/>
    <m/>
    <n v="135000"/>
    <n v="21211599"/>
    <s v="Crépin"/>
    <s v="CR-M-R1"/>
    <x v="1"/>
    <x v="2"/>
    <s v="CONGO"/>
    <s v="RALFF-CO5799"/>
    <s v="1.3.2"/>
    <m/>
  </r>
  <r>
    <d v="2024-03-05T00:00:00"/>
    <s v="Billet: Sibiti-Nkayi/Crépin"/>
    <s v="Transport"/>
    <s v="Management"/>
    <m/>
    <n v="5000"/>
    <n v="21206599"/>
    <s v="Crépin"/>
    <s v="CR-M-R2"/>
    <x v="2"/>
    <x v="2"/>
    <s v="CONGO"/>
    <s v="RALFF-CO5800"/>
    <s v="2.2"/>
    <m/>
  </r>
  <r>
    <d v="2024-03-05T00:00:00"/>
    <s v="Billet: Nkayi-Brazzaville/Crépin"/>
    <s v="Transport"/>
    <s v="Management"/>
    <m/>
    <n v="7000"/>
    <n v="21199599"/>
    <s v="Crépin"/>
    <s v="CR-M-R3"/>
    <x v="2"/>
    <x v="2"/>
    <s v="CONGO"/>
    <s v="RALFF-CO5801"/>
    <s v="2.2"/>
    <m/>
  </r>
  <r>
    <d v="2024-03-06T00:00:00"/>
    <s v="BCI-34 /3654616"/>
    <s v="Versement"/>
    <m/>
    <n v="2000000"/>
    <m/>
    <n v="23199599"/>
    <s v="Caisse"/>
    <s v="CA-M-V10"/>
    <x v="0"/>
    <x v="0"/>
    <m/>
    <m/>
    <m/>
    <m/>
  </r>
  <r>
    <d v="2024-03-06T00:00:00"/>
    <s v="Transfert de fonds à EAGLE COTE D'IVOIRE par Western Union"/>
    <s v="Versement"/>
    <m/>
    <m/>
    <n v="2000000"/>
    <n v="21199599"/>
    <s v="Caisse"/>
    <s v="CA-M-V11"/>
    <x v="0"/>
    <x v="0"/>
    <m/>
    <m/>
    <m/>
    <m/>
  </r>
  <r>
    <d v="2024-03-06T00:00:00"/>
    <s v="Frais de transfert Western Union à EAGLE COTE D'IVOIRE (via Gaspard)"/>
    <s v="Transfer fees"/>
    <s v="Office"/>
    <m/>
    <n v="142010"/>
    <n v="21057589"/>
    <s v="Caisse"/>
    <s v="CA-M-R15"/>
    <x v="1"/>
    <x v="1"/>
    <s v="CONGO"/>
    <m/>
    <m/>
    <m/>
  </r>
  <r>
    <d v="2024-03-06T00:00:00"/>
    <s v="Frais d'Installation Microsoft Office (crack)/Asus laptop de IT87"/>
    <s v="Services"/>
    <s v="Office"/>
    <m/>
    <n v="12000"/>
    <n v="21045589"/>
    <s v="Caisse"/>
    <s v="CA-M-R16"/>
    <x v="1"/>
    <x v="1"/>
    <s v="CONGO"/>
    <m/>
    <m/>
    <m/>
  </r>
  <r>
    <d v="2024-03-06T00:00:00"/>
    <s v="Oracle"/>
    <s v="Versement"/>
    <m/>
    <m/>
    <n v="40000"/>
    <n v="21005589"/>
    <s v="Caisse"/>
    <s v="CA-M-V12"/>
    <x v="0"/>
    <x v="0"/>
    <m/>
    <m/>
    <m/>
    <m/>
  </r>
  <r>
    <d v="2024-03-06T00:00:00"/>
    <s v="Bonus Mensuel du mois de Février 24/Crepin"/>
    <s v="Bonus"/>
    <s v="Legal"/>
    <m/>
    <n v="50000"/>
    <n v="20955589"/>
    <s v="Caisse"/>
    <s v="CA-M-D5"/>
    <x v="1"/>
    <x v="1"/>
    <s v="CONGO"/>
    <m/>
    <m/>
    <m/>
  </r>
  <r>
    <d v="2024-03-06T00:00:00"/>
    <s v="Bonus Mensuel du Mois de Février 24/Oracle"/>
    <s v="Bonus"/>
    <s v="Legal"/>
    <m/>
    <n v="20000"/>
    <n v="20935589"/>
    <s v="Caisse"/>
    <s v="CA-M-D6"/>
    <x v="1"/>
    <x v="1"/>
    <s v="CONGO"/>
    <m/>
    <m/>
    <m/>
  </r>
  <r>
    <d v="2024-03-06T00:00:00"/>
    <s v="Bonus Operation du 22/02/24 à Pointe Noire/Crepin"/>
    <s v="Bonus"/>
    <s v="Operation"/>
    <m/>
    <n v="50000"/>
    <n v="20885589"/>
    <s v="Caisse"/>
    <s v="CA-M-D7"/>
    <x v="1"/>
    <x v="1"/>
    <s v="CONGO"/>
    <m/>
    <m/>
    <m/>
  </r>
  <r>
    <d v="2024-03-06T00:00:00"/>
    <s v="Crepin/Retour caisse sur prêt"/>
    <s v="Versement"/>
    <m/>
    <n v="20000"/>
    <m/>
    <n v="20905589"/>
    <s v="Caisse"/>
    <s v="CA-M-V13"/>
    <x v="0"/>
    <x v="0"/>
    <m/>
    <m/>
    <m/>
    <m/>
  </r>
  <r>
    <d v="2024-03-06T00:00:00"/>
    <s v="Achat de 02 Livres pour Bureau PALF"/>
    <s v="Office Materiels"/>
    <s v="Office"/>
    <m/>
    <n v="20000"/>
    <n v="20885589"/>
    <s v="Caisse"/>
    <s v="CA-M-R17"/>
    <x v="1"/>
    <x v="1"/>
    <s v="CONGO"/>
    <m/>
    <m/>
    <m/>
  </r>
  <r>
    <d v="2024-03-06T00:00:00"/>
    <s v="Frais de Requisition téléphonique (Gendarmerie)"/>
    <s v="Services"/>
    <s v="Office"/>
    <m/>
    <n v="30000"/>
    <n v="20855589"/>
    <s v="Caisse"/>
    <s v="CA-M-R18"/>
    <x v="1"/>
    <x v="1"/>
    <s v="CONGO"/>
    <m/>
    <m/>
    <m/>
  </r>
  <r>
    <d v="2024-03-06T00:00:00"/>
    <s v="Achat Boisson et eau pour entretien de recrutement des Investigateurs"/>
    <s v="Travel Subsistence"/>
    <s v="Management"/>
    <m/>
    <n v="4000"/>
    <n v="20851589"/>
    <s v="Caisse"/>
    <s v="CA-M-R19"/>
    <x v="1"/>
    <x v="1"/>
    <s v="CONGO"/>
    <m/>
    <m/>
    <m/>
  </r>
  <r>
    <d v="2024-03-06T00:00:00"/>
    <s v="Achat Goodies (Livres et Sacs) pour feter la JIF (le 08 Mars)/Bureau PALF"/>
    <s v="Personnel"/>
    <s v="Team Builiding"/>
    <m/>
    <n v="40175"/>
    <n v="20811414"/>
    <s v="Caisse"/>
    <s v="CA-M-R20"/>
    <x v="1"/>
    <x v="1"/>
    <s v="CONGO"/>
    <m/>
    <m/>
    <m/>
  </r>
  <r>
    <d v="2024-03-06T00:00:00"/>
    <s v="Evariste"/>
    <s v="Versement"/>
    <m/>
    <m/>
    <n v="20000"/>
    <n v="20791414"/>
    <s v="Caisse"/>
    <s v="CA-M-V14"/>
    <x v="0"/>
    <x v="0"/>
    <m/>
    <m/>
    <m/>
    <m/>
  </r>
  <r>
    <d v="2024-03-06T00:00:00"/>
    <s v="Reçu de la caisse/Evariste"/>
    <s v="Versement"/>
    <m/>
    <n v="20000"/>
    <m/>
    <n v="20811414"/>
    <s v="Evariste"/>
    <s v="EV-M-V1"/>
    <x v="0"/>
    <x v="0"/>
    <m/>
    <m/>
    <m/>
    <m/>
  </r>
  <r>
    <d v="2024-03-06T00:00:00"/>
    <s v="T73 - CONGO Food Allowance du 06 au 13/03/2023 (07 nuitées)"/>
    <s v="Travel Subsistence"/>
    <s v="Investingation"/>
    <m/>
    <n v="70000"/>
    <n v="20741414"/>
    <s v="T73"/>
    <s v="RM-M-D1"/>
    <x v="1"/>
    <x v="2"/>
    <s v="CONGO"/>
    <s v="RALFF-CO5802"/>
    <s v="1.3.2"/>
    <m/>
  </r>
  <r>
    <d v="2024-03-06T00:00:00"/>
    <s v="achat billet : BRAZZAVILLE pour OYO/T73 "/>
    <s v="Transport"/>
    <s v="Investingation"/>
    <m/>
    <n v="7000"/>
    <n v="20734414"/>
    <s v="T73"/>
    <s v="T73-M-R1"/>
    <x v="2"/>
    <x v="2"/>
    <s v="CONGO"/>
    <s v="RALFF-CO5803"/>
    <s v="2.2"/>
    <m/>
  </r>
  <r>
    <d v="2024-03-06T00:00:00"/>
    <s v="Retour caisse/Crépin"/>
    <s v="Versement"/>
    <m/>
    <m/>
    <n v="20000"/>
    <n v="20714414"/>
    <s v="Crépin"/>
    <s v="CR-M-V2"/>
    <x v="0"/>
    <x v="0"/>
    <m/>
    <m/>
    <m/>
    <m/>
  </r>
  <r>
    <d v="2024-03-06T00:00:00"/>
    <s v="Reçu caisse / Oracle"/>
    <s v="Versement"/>
    <m/>
    <n v="40000"/>
    <m/>
    <n v="20754414"/>
    <s v="Oracle"/>
    <s v="OT-M-V1"/>
    <x v="0"/>
    <x v="0"/>
    <m/>
    <m/>
    <m/>
    <m/>
  </r>
  <r>
    <d v="2024-03-06T00:00:00"/>
    <s v="AGIOS DU 31/01/2024 au 29/02/2024"/>
    <s v="Bank fees"/>
    <s v="Office"/>
    <m/>
    <n v="23345"/>
    <n v="20731069"/>
    <s v="BCI"/>
    <s v="BQ34-M-R1"/>
    <x v="1"/>
    <x v="1"/>
    <s v="CONGO"/>
    <m/>
    <m/>
    <m/>
  </r>
  <r>
    <d v="2024-03-06T00:00:00"/>
    <s v="Retrait especes/appro caisse/bord n°3654616"/>
    <s v="Versement"/>
    <m/>
    <m/>
    <n v="2000000"/>
    <n v="18731069"/>
    <s v="BCI"/>
    <s v="BQ34-M-V2"/>
    <x v="0"/>
    <x v="0"/>
    <m/>
    <m/>
    <m/>
    <m/>
  </r>
  <r>
    <d v="2024-03-07T00:00:00"/>
    <s v="T73"/>
    <s v="Versement"/>
    <m/>
    <m/>
    <n v="104000"/>
    <n v="18627069"/>
    <s v="Caisse"/>
    <s v="CA-M-V15"/>
    <x v="0"/>
    <x v="0"/>
    <m/>
    <m/>
    <m/>
    <m/>
  </r>
  <r>
    <d v="2024-03-07T00:00:00"/>
    <s v="Oracle"/>
    <s v="Versement"/>
    <m/>
    <m/>
    <n v="66000"/>
    <n v="18561069"/>
    <s v="Caisse"/>
    <s v="CA-M-V16"/>
    <x v="0"/>
    <x v="0"/>
    <m/>
    <m/>
    <m/>
    <m/>
  </r>
  <r>
    <d v="2024-03-07T00:00:00"/>
    <s v="Frais de transfert charden farell à Oracle et T73"/>
    <s v="Transfer fees"/>
    <s v="Office"/>
    <m/>
    <n v="5100"/>
    <n v="18555969"/>
    <s v="Caisse"/>
    <s v="CA-M-R21"/>
    <x v="1"/>
    <x v="2"/>
    <s v="CONGO"/>
    <s v="RALFF-CO5804"/>
    <s v="5.6"/>
    <m/>
  </r>
  <r>
    <d v="2024-03-07T00:00:00"/>
    <s v="reçu de caisse/T73"/>
    <s v="Versement"/>
    <m/>
    <n v="104000"/>
    <m/>
    <n v="18659969"/>
    <s v="T73"/>
    <s v="T73-M-V3"/>
    <x v="0"/>
    <x v="0"/>
    <m/>
    <m/>
    <m/>
    <m/>
  </r>
  <r>
    <d v="2024-03-07T00:00:00"/>
    <s v="Achat billet Brazzaville - Dolisie / Oracle"/>
    <s v="Transport"/>
    <s v="Legal"/>
    <m/>
    <n v="8000"/>
    <n v="18651969"/>
    <s v="Oracle"/>
    <s v="OT-M-R1"/>
    <x v="2"/>
    <x v="2"/>
    <s v="CONGO"/>
    <s v="RALFF-CO5805"/>
    <s v="2.2"/>
    <m/>
  </r>
  <r>
    <d v="2024-03-07T00:00:00"/>
    <s v="ORACLE - CONGO Food allowance du 07 au 09 Mars 2024"/>
    <s v="Travel Subsistence"/>
    <s v="Legal"/>
    <m/>
    <n v="20000"/>
    <n v="18631969"/>
    <s v="Oracle"/>
    <s v="OT-M-D1"/>
    <x v="1"/>
    <x v="2"/>
    <s v="CONGO"/>
    <s v="RALFF-CO5806"/>
    <s v="1.3.2"/>
    <m/>
  </r>
  <r>
    <d v="2024-03-08T00:00:00"/>
    <s v="BCI-56 /3667464"/>
    <s v="Versement"/>
    <m/>
    <n v="2000000"/>
    <m/>
    <n v="20631969"/>
    <s v="Caisse"/>
    <s v="CA-M-V17"/>
    <x v="0"/>
    <x v="0"/>
    <m/>
    <m/>
    <m/>
    <m/>
  </r>
  <r>
    <d v="2024-03-08T00:00:00"/>
    <s v="Bonus media (Pièces Internet et presse)"/>
    <s v="Bonus"/>
    <s v="Media"/>
    <m/>
    <n v="78000"/>
    <n v="20553969"/>
    <s v="Caisse"/>
    <s v="CA-M-D8"/>
    <x v="1"/>
    <x v="1"/>
    <s v="CONGO"/>
    <m/>
    <m/>
    <m/>
  </r>
  <r>
    <d v="2024-03-08T00:00:00"/>
    <s v="Retrait especes/appro caisse N° 3667464"/>
    <s v="Versement"/>
    <m/>
    <m/>
    <n v="2000000"/>
    <n v="18553969"/>
    <s v="BCI-Sous Compte"/>
    <s v="BQ56-M-V1"/>
    <x v="0"/>
    <x v="0"/>
    <m/>
    <m/>
    <m/>
    <m/>
  </r>
  <r>
    <d v="2024-03-08T00:00:00"/>
    <s v="P29 - CONGO Frais d'hotel mission du 04-03 au  08-03 -2024 à ouesso"/>
    <s v="Travel Subsistence"/>
    <s v="Investingation"/>
    <m/>
    <n v="60000"/>
    <n v="18493969"/>
    <s v="P29"/>
    <s v="P29-M-R3"/>
    <x v="1"/>
    <x v="2"/>
    <s v="CONGO"/>
    <s v="RALFF-CO5807"/>
    <s v="1.3.2"/>
    <m/>
  </r>
  <r>
    <d v="2024-03-08T00:00:00"/>
    <s v="Achat billet ouesso-oyo/P29"/>
    <s v="Transport"/>
    <s v="Investingation"/>
    <m/>
    <n v="9000"/>
    <n v="18484969"/>
    <s v="P29"/>
    <s v="P29-M-R4"/>
    <x v="2"/>
    <x v="2"/>
    <s v="CONGO"/>
    <s v="RALFF-CO5808"/>
    <s v="2.2"/>
    <m/>
  </r>
  <r>
    <d v="2024-03-08T00:00:00"/>
    <s v="Reçu caisse / Oracle"/>
    <s v="Versement"/>
    <m/>
    <n v="66000"/>
    <m/>
    <n v="18550969"/>
    <s v="Oracle"/>
    <s v="OT-M-V2"/>
    <x v="0"/>
    <x v="0"/>
    <m/>
    <m/>
    <m/>
    <m/>
  </r>
  <r>
    <d v="2024-03-09T00:00:00"/>
    <s v="Reçu de caisse/P29"/>
    <s v="Versement"/>
    <m/>
    <n v="60000"/>
    <m/>
    <n v="18610969"/>
    <s v="P29"/>
    <s v="P29-M-V4"/>
    <x v="0"/>
    <x v="0"/>
    <m/>
    <m/>
    <m/>
    <m/>
  </r>
  <r>
    <d v="2024-03-09T00:00:00"/>
    <s v="Frais de retrait fonds à oyo"/>
    <s v="Transfer fees"/>
    <s v="Office"/>
    <m/>
    <n v="2100"/>
    <n v="18608869"/>
    <s v="P29"/>
    <s v="P29-M-R5"/>
    <x v="1"/>
    <x v="1"/>
    <s v="CONGO"/>
    <m/>
    <m/>
    <m/>
  </r>
  <r>
    <d v="2024-03-09T00:00:00"/>
    <s v="Achat produits à la pharmacie+Frais de Consultation , Ordonance et RX/P29"/>
    <s v="Personnel"/>
    <s v="Team Builiding"/>
    <m/>
    <n v="86975"/>
    <n v="18521894"/>
    <s v="P29"/>
    <s v="P29-M-R6"/>
    <x v="1"/>
    <x v="1"/>
    <s v="CONGO"/>
    <m/>
    <m/>
    <m/>
  </r>
  <r>
    <d v="2024-03-09T00:00:00"/>
    <s v="ORACLE - CONGO Frais d'hôtel du 07 au 09 Mars 2024"/>
    <s v="Travel Subsistence"/>
    <s v="Legal"/>
    <m/>
    <n v="30000"/>
    <n v="18491894"/>
    <s v="Oracle"/>
    <s v="OT-M-R2"/>
    <x v="1"/>
    <x v="2"/>
    <s v="CONGO"/>
    <s v="RALFF-CO5809"/>
    <s v="1.3.2"/>
    <m/>
  </r>
  <r>
    <d v="2024-03-09T00:00:00"/>
    <s v="Achat billet Dolisie - Brazzaville / Oracle"/>
    <s v="Transport"/>
    <s v="Legal"/>
    <m/>
    <n v="8000"/>
    <n v="18483894"/>
    <s v="Oracle"/>
    <s v="OT-M-R3"/>
    <x v="2"/>
    <x v="2"/>
    <s v="CONGO"/>
    <s v="RALFF-CO5810"/>
    <s v="2.2"/>
    <m/>
  </r>
  <r>
    <d v="2024-03-11T00:00:00"/>
    <s v="Achat billet Kelle - Makoua / IT87"/>
    <s v="Transport"/>
    <s v="Investingation"/>
    <m/>
    <n v="7000"/>
    <n v="18476894"/>
    <s v="IT87"/>
    <s v="IT87-M-R4"/>
    <x v="2"/>
    <x v="2"/>
    <s v="CONGO"/>
    <s v="RALFF-CO5811"/>
    <s v="2.2"/>
    <m/>
  </r>
  <r>
    <d v="2024-03-11T00:00:00"/>
    <s v="P29"/>
    <s v="Versement"/>
    <m/>
    <m/>
    <n v="27000"/>
    <n v="18449894"/>
    <s v="Caisse"/>
    <s v="CA-M-V18"/>
    <x v="0"/>
    <x v="0"/>
    <m/>
    <m/>
    <m/>
    <m/>
  </r>
  <r>
    <d v="2024-03-11T00:00:00"/>
    <s v="T73"/>
    <s v="Versement"/>
    <m/>
    <m/>
    <n v="88000"/>
    <n v="18361894"/>
    <s v="Caisse"/>
    <s v="CA-M-V19"/>
    <x v="0"/>
    <x v="0"/>
    <m/>
    <m/>
    <m/>
    <m/>
  </r>
  <r>
    <d v="2024-03-11T00:00:00"/>
    <s v="Frais de transfert charden farell à P29 et T73"/>
    <s v="Transfer fees"/>
    <s v="Office"/>
    <m/>
    <n v="3450"/>
    <n v="18358444"/>
    <s v="Caisse"/>
    <s v="CA-M-R22"/>
    <x v="1"/>
    <x v="2"/>
    <s v="CONGO"/>
    <s v="RALFF-CO5812"/>
    <s v="5.6"/>
    <m/>
  </r>
  <r>
    <d v="2024-03-11T00:00:00"/>
    <s v="Merveille"/>
    <s v="Versement"/>
    <m/>
    <m/>
    <n v="20000"/>
    <n v="18338444"/>
    <s v="Caisse"/>
    <s v="CA-M-V20"/>
    <x v="0"/>
    <x v="0"/>
    <m/>
    <m/>
    <m/>
    <m/>
  </r>
  <r>
    <d v="2024-03-11T00:00:00"/>
    <s v="Reglement facture electricité periode Janvier - Février 2024/Bureau PALF"/>
    <s v="Rent &amp; Utilities"/>
    <s v="Office"/>
    <m/>
    <n v="68166"/>
    <n v="18270278"/>
    <s v="Caisse"/>
    <s v="CA-M-R23"/>
    <x v="2"/>
    <x v="2"/>
    <s v="CONGO"/>
    <s v="RALFF-CO5813"/>
    <s v="4.4"/>
    <m/>
  </r>
  <r>
    <d v="2024-03-11T00:00:00"/>
    <s v="Taxes/Reglement facture electricité periode Janvier - Février 2024/Bureau PALF"/>
    <s v="Rent &amp; Utilities"/>
    <s v="Office"/>
    <m/>
    <n v="13932"/>
    <n v="18256346"/>
    <s v="Caisse"/>
    <s v="CA-M-R24"/>
    <x v="1"/>
    <x v="1"/>
    <s v="CONGO"/>
    <m/>
    <m/>
    <m/>
  </r>
  <r>
    <d v="2024-03-11T00:00:00"/>
    <s v="Achat credit téléphonique/merveille"/>
    <s v="Telephone"/>
    <s v="Office"/>
    <m/>
    <n v="20000"/>
    <n v="18236346"/>
    <s v="Caisse"/>
    <s v="CA-M-R25"/>
    <x v="2"/>
    <x v="2"/>
    <s v="CONGO"/>
    <s v="RALFF-CO5814"/>
    <s v="4.6"/>
    <m/>
  </r>
  <r>
    <d v="2024-03-11T00:00:00"/>
    <s v="P29"/>
    <s v="Versement"/>
    <m/>
    <m/>
    <n v="60000"/>
    <n v="18176346"/>
    <s v="Caisse"/>
    <s v="CA-M-V21"/>
    <x v="0"/>
    <x v="0"/>
    <m/>
    <m/>
    <m/>
    <m/>
  </r>
  <r>
    <d v="2024-03-11T00:00:00"/>
    <s v="Reçu caisse/Merveille"/>
    <s v="Versement"/>
    <m/>
    <n v="20000"/>
    <m/>
    <n v="18196346"/>
    <s v="Merveille"/>
    <s v="MR-M-V1"/>
    <x v="0"/>
    <x v="0"/>
    <m/>
    <m/>
    <m/>
    <m/>
  </r>
  <r>
    <d v="2024-03-11T00:00:00"/>
    <s v="reçu de caisse/T73"/>
    <s v="Versement"/>
    <m/>
    <n v="88000"/>
    <m/>
    <n v="18284346"/>
    <s v="T73"/>
    <s v="T73-M-V4"/>
    <x v="0"/>
    <x v="0"/>
    <m/>
    <m/>
    <m/>
    <m/>
  </r>
  <r>
    <d v="2024-03-11T00:00:00"/>
    <s v="Reçu de caisse/P29"/>
    <s v="Versement"/>
    <m/>
    <n v="27000"/>
    <m/>
    <n v="18311346"/>
    <s v="P29"/>
    <s v="P29-M-V5"/>
    <x v="0"/>
    <x v="0"/>
    <m/>
    <m/>
    <m/>
    <m/>
  </r>
  <r>
    <d v="2024-03-11T00:00:00"/>
    <s v="IT87 - CONGO Frais d'hôtel La Paulina du 05 au 11/03/2024 à Kelle (06 nuitées)"/>
    <s v="Travel Subsistence"/>
    <s v="Investingation"/>
    <m/>
    <n v="90000"/>
    <n v="18221346"/>
    <s v="IT87"/>
    <s v="IT87-M-R5"/>
    <x v="1"/>
    <x v="2"/>
    <s v="CONGO"/>
    <s v="RALFF-CO5815"/>
    <s v="1.3.2"/>
    <m/>
  </r>
  <r>
    <d v="2024-03-12T00:00:00"/>
    <s v="Achat billet Makoua - Brazzaville / IT87"/>
    <s v="Transport"/>
    <s v="Investingation"/>
    <m/>
    <n v="10000"/>
    <n v="18211346"/>
    <s v="IT87"/>
    <s v="IT87-M-R6"/>
    <x v="2"/>
    <x v="2"/>
    <s v="CONGO"/>
    <s v="RALFF-CO5816"/>
    <s v="2.2"/>
    <m/>
  </r>
  <r>
    <d v="2024-03-12T00:00:00"/>
    <s v="Evariste"/>
    <s v="Versement"/>
    <m/>
    <m/>
    <n v="75000"/>
    <n v="18136346"/>
    <s v="Caisse"/>
    <s v="CA-M-V22"/>
    <x v="0"/>
    <x v="0"/>
    <m/>
    <m/>
    <m/>
    <m/>
  </r>
  <r>
    <d v="2024-03-12T00:00:00"/>
    <s v="P29"/>
    <s v="Versement"/>
    <m/>
    <m/>
    <n v="25000"/>
    <n v="18111346"/>
    <s v="Caisse"/>
    <s v="CA-M-V23"/>
    <x v="0"/>
    <x v="0"/>
    <m/>
    <m/>
    <m/>
    <m/>
  </r>
  <r>
    <d v="2024-03-12T00:00:00"/>
    <s v="T73"/>
    <s v="Versement"/>
    <m/>
    <m/>
    <n v="38000"/>
    <n v="18073346"/>
    <s v="Caisse"/>
    <s v="CA-M-V24"/>
    <x v="0"/>
    <x v="0"/>
    <m/>
    <m/>
    <m/>
    <m/>
  </r>
  <r>
    <d v="2024-03-12T00:00:00"/>
    <s v="Achat cartouches 10 Cartouch es d'encre imprimante HP 216A(03 Noir et 02 Couleur) et epson 103 (02NOIR et O3 couleurs)"/>
    <s v="Office Materiels"/>
    <s v="Office"/>
    <m/>
    <n v="350000"/>
    <n v="17723346"/>
    <s v="Caisse"/>
    <s v="CA-M-R26"/>
    <x v="2"/>
    <x v="2"/>
    <s v="CONGO"/>
    <s v="RALFF-CO5817"/>
    <s v="4.3"/>
    <m/>
  </r>
  <r>
    <d v="2024-03-12T00:00:00"/>
    <s v="Frais de transfert charden farell à P29 et T73"/>
    <s v="Transfer fees"/>
    <s v="Office"/>
    <m/>
    <n v="1890"/>
    <n v="17721456"/>
    <s v="Caisse"/>
    <s v="CA-M-R27"/>
    <x v="1"/>
    <x v="2"/>
    <s v="CONGO"/>
    <s v="RALFF-CO5818"/>
    <s v="5.6"/>
    <m/>
  </r>
  <r>
    <d v="2024-03-12T00:00:00"/>
    <s v="Achat fournitures de bureau (Papier rame,baguette,chemise cartonnées et sous chemise,enveloppe et marqueurs"/>
    <s v="Office Materiels"/>
    <s v="Office"/>
    <m/>
    <n v="135000"/>
    <n v="17586456"/>
    <s v="Caisse"/>
    <s v="CA-M-R28"/>
    <x v="2"/>
    <x v="2"/>
    <s v="CONGO"/>
    <s v="RALFF-CO5819"/>
    <s v="4.3"/>
    <m/>
  </r>
  <r>
    <d v="2024-03-12T00:00:00"/>
    <s v="Entretien climatiseur bureau PALF"/>
    <s v="Services"/>
    <s v="Office"/>
    <m/>
    <n v="32000"/>
    <n v="17554456"/>
    <s v="Caisse"/>
    <s v="CA-M-R29"/>
    <x v="1"/>
    <x v="1"/>
    <s v="CONGO"/>
    <m/>
    <m/>
    <m/>
  </r>
  <r>
    <d v="2024-03-12T00:00:00"/>
    <s v="Tropperçu"/>
    <s v="Versement"/>
    <m/>
    <m/>
    <n v="20000"/>
    <n v="17534456"/>
    <s v="Caisse"/>
    <s v="CA-M-V25"/>
    <x v="0"/>
    <x v="0"/>
    <m/>
    <m/>
    <m/>
    <m/>
  </r>
  <r>
    <d v="2024-03-12T00:00:00"/>
    <s v="Romain"/>
    <s v="Versement"/>
    <m/>
    <m/>
    <n v="20000"/>
    <n v="17514456"/>
    <s v="Caisse"/>
    <s v="CA-M-V26"/>
    <x v="0"/>
    <x v="0"/>
    <m/>
    <m/>
    <m/>
    <m/>
  </r>
  <r>
    <d v="2024-03-12T00:00:00"/>
    <s v="Frais de mission maitre Marie Hélène à Sibiti du 14 au 16/03/2024"/>
    <s v="Lawyer fees"/>
    <s v="Legal"/>
    <m/>
    <n v="80000"/>
    <n v="17434456"/>
    <s v="Caisse"/>
    <s v="CA-M-R30"/>
    <x v="1"/>
    <x v="1"/>
    <s v="CONGO"/>
    <m/>
    <m/>
    <m/>
  </r>
  <r>
    <d v="2024-03-12T00:00:00"/>
    <s v="Frais de mission maitre Alain BANZOUZI à Sibiti du 14 au 16/03/2024"/>
    <s v="Lawyer fees"/>
    <s v="Legal"/>
    <m/>
    <n v="80000"/>
    <n v="17354456"/>
    <s v="Caisse"/>
    <s v="CA-M-R31"/>
    <x v="1"/>
    <x v="1"/>
    <s v="CONGO"/>
    <m/>
    <m/>
    <m/>
  </r>
  <r>
    <d v="2024-03-12T00:00:00"/>
    <s v="Crepin"/>
    <s v="Versement"/>
    <m/>
    <m/>
    <n v="89000"/>
    <n v="17265456"/>
    <s v="Caisse"/>
    <s v="CA-M-V27"/>
    <x v="0"/>
    <x v="0"/>
    <m/>
    <m/>
    <m/>
    <m/>
  </r>
  <r>
    <d v="2024-03-12T00:00:00"/>
    <s v="Oracle"/>
    <s v="Versement"/>
    <m/>
    <m/>
    <n v="85000"/>
    <n v="17180456"/>
    <s v="Caisse"/>
    <s v="CA-M-V28"/>
    <x v="0"/>
    <x v="0"/>
    <m/>
    <m/>
    <m/>
    <m/>
  </r>
  <r>
    <d v="2024-03-12T00:00:00"/>
    <s v="Achat repas et boisson à l'occasion de la journée international de la Femme"/>
    <s v="Personnel"/>
    <s v="Team Builiding"/>
    <m/>
    <n v="86000"/>
    <n v="17094456"/>
    <s v="Caisse"/>
    <s v="CA-M-R32"/>
    <x v="1"/>
    <x v="1"/>
    <s v="CONGO"/>
    <m/>
    <m/>
    <m/>
  </r>
  <r>
    <d v="2024-03-12T00:00:00"/>
    <s v="Reçu Caisse/Romain"/>
    <s v="Versement"/>
    <m/>
    <n v="20000"/>
    <m/>
    <n v="17114456"/>
    <s v="Romain"/>
    <s v="RM-M-V1"/>
    <x v="0"/>
    <x v="0"/>
    <m/>
    <m/>
    <m/>
    <m/>
  </r>
  <r>
    <d v="2024-03-12T00:00:00"/>
    <s v="Reçu Caisse/Tropperçu"/>
    <s v="Versement"/>
    <m/>
    <n v="20000"/>
    <m/>
    <n v="17134456"/>
    <s v="Tropperçu"/>
    <s v="TR-M-V1"/>
    <x v="0"/>
    <x v="0"/>
    <m/>
    <m/>
    <m/>
    <m/>
  </r>
  <r>
    <d v="2024-03-12T00:00:00"/>
    <s v="Reçu de la caisse/Evariste"/>
    <s v="Versement"/>
    <m/>
    <n v="75000"/>
    <m/>
    <n v="17209456"/>
    <s v="Evariste"/>
    <s v="EV-M-V2"/>
    <x v="0"/>
    <x v="0"/>
    <m/>
    <m/>
    <m/>
    <m/>
  </r>
  <r>
    <d v="2024-03-12T00:00:00"/>
    <s v="Achat billet Brazzaville-Dolisie/Evariste"/>
    <s v="Transport"/>
    <s v="Media"/>
    <m/>
    <n v="8000"/>
    <n v="17201456"/>
    <s v="Evariste"/>
    <s v="EV-M-R1"/>
    <x v="2"/>
    <x v="2"/>
    <s v="CONGO"/>
    <s v="RALFF-CO5820"/>
    <s v="2.2"/>
    <m/>
  </r>
  <r>
    <d v="2024-03-12T00:00:00"/>
    <s v="reçu de caisse/T73"/>
    <s v="Versement"/>
    <m/>
    <n v="38000"/>
    <m/>
    <n v="17239456"/>
    <s v="T73"/>
    <s v="T73-M-V5"/>
    <x v="0"/>
    <x v="0"/>
    <m/>
    <m/>
    <m/>
    <m/>
  </r>
  <r>
    <d v="2024-03-12T00:00:00"/>
    <s v="Achat billet oyo-brazzaville/P29"/>
    <s v="Transport"/>
    <s v="Investingation"/>
    <m/>
    <n v="7000"/>
    <n v="17232456"/>
    <s v="P29"/>
    <s v="P29-M-R10"/>
    <x v="2"/>
    <x v="2"/>
    <s v="CONGO"/>
    <s v="RALFF-CO5821"/>
    <s v="2.2"/>
    <m/>
  </r>
  <r>
    <d v="2024-03-12T00:00:00"/>
    <s v="Reçu de caisse/P29"/>
    <s v="Versement"/>
    <m/>
    <n v="25000"/>
    <m/>
    <n v="17257456"/>
    <s v="P29"/>
    <s v="P29-M-V6"/>
    <x v="0"/>
    <x v="0"/>
    <m/>
    <m/>
    <m/>
    <m/>
  </r>
  <r>
    <d v="2024-03-12T00:00:00"/>
    <s v="IT87 - CONGO Frais d'hôtel Emilienne Ikobo du 11 au 12/03/2024 à Makoua (01 nuitée)"/>
    <s v="Travel Subsistence"/>
    <s v="Investingation"/>
    <m/>
    <n v="15000"/>
    <n v="17242456"/>
    <s v="IT87"/>
    <s v="IT87-M-R7"/>
    <x v="1"/>
    <x v="2"/>
    <s v="CONGO"/>
    <s v="RALFF-CO5822"/>
    <s v="1.3.2"/>
    <m/>
  </r>
  <r>
    <d v="2024-03-13T00:00:00"/>
    <s v="achat billet : Oyo pour Brazzaville/T73"/>
    <s v="Transport"/>
    <s v="Investingation"/>
    <m/>
    <n v="7000"/>
    <n v="17235456"/>
    <s v="T73"/>
    <s v="T73-M-R2"/>
    <x v="2"/>
    <x v="2"/>
    <s v="CONGO"/>
    <s v="RALFF-CO5823"/>
    <s v="2.2"/>
    <m/>
  </r>
  <r>
    <d v="2024-03-13T00:00:00"/>
    <s v="T73 - CONGO Frais d'hotel du 06 au 13/03/2024 (07 nuitées ) à OYO"/>
    <s v="Travel Subsistence"/>
    <s v="Investingation"/>
    <m/>
    <n v="105000"/>
    <n v="17130456"/>
    <s v="T73"/>
    <s v="T73-M-R3"/>
    <x v="1"/>
    <x v="2"/>
    <s v="CONGO"/>
    <s v="RALFF-CO5824"/>
    <s v="1.3.2"/>
    <m/>
  </r>
  <r>
    <d v="2024-03-13T00:00:00"/>
    <s v="P29 - CONGO Frais d'hotel mission du 08-03 au  13-03 -2024 à oyo"/>
    <s v="Travel Subsistence"/>
    <s v="Investingation"/>
    <m/>
    <n v="75000"/>
    <n v="17055456"/>
    <s v="P29"/>
    <s v="P29-M-R11"/>
    <x v="1"/>
    <x v="2"/>
    <s v="CONGO"/>
    <s v="RALFF-CO5825"/>
    <s v="1.3.2"/>
    <m/>
  </r>
  <r>
    <d v="2024-03-13T00:00:00"/>
    <s v="Frais de Consultation , traitements et produits pharmaceutiques"/>
    <s v="Personnel"/>
    <s v="Team Builiding"/>
    <m/>
    <n v="40750"/>
    <n v="17014706"/>
    <s v="P29"/>
    <s v="P29-M-R13"/>
    <x v="1"/>
    <x v="1"/>
    <s v="CONGO"/>
    <m/>
    <m/>
    <m/>
  </r>
  <r>
    <d v="2024-03-13T00:00:00"/>
    <s v="Reçu de caisse/Crépin"/>
    <s v="Versement"/>
    <m/>
    <n v="89000"/>
    <m/>
    <n v="17103706"/>
    <s v="Crépin"/>
    <s v="CR-M-V3"/>
    <x v="0"/>
    <x v="0"/>
    <m/>
    <m/>
    <m/>
    <m/>
  </r>
  <r>
    <d v="2024-03-13T00:00:00"/>
    <s v="Billet: Brazzaville-Loudima/Crépin"/>
    <s v="Transport"/>
    <s v="Management"/>
    <m/>
    <n v="8000"/>
    <n v="17095706"/>
    <s v="Crépin"/>
    <s v="CR-M-R4"/>
    <x v="2"/>
    <x v="2"/>
    <s v="CONGO"/>
    <s v="RALFF-CO5826"/>
    <s v="2.2"/>
    <m/>
  </r>
  <r>
    <d v="2024-03-13T00:00:00"/>
    <s v="Reçu caisse / Oracle"/>
    <s v="Versement"/>
    <m/>
    <n v="85000"/>
    <m/>
    <n v="17180706"/>
    <s v="Oracle"/>
    <s v="OT-M-V3"/>
    <x v="0"/>
    <x v="0"/>
    <m/>
    <m/>
    <m/>
    <m/>
  </r>
  <r>
    <d v="2024-03-14T00:00:00"/>
    <s v="CREPIN - CONGO Food-Allowance du 14 au 16/03/2024 à  Sibiti"/>
    <s v="Travel Subsistence"/>
    <s v="Management"/>
    <m/>
    <n v="20000"/>
    <n v="17160706"/>
    <s v="Crépin"/>
    <s v="CR-M-D1"/>
    <x v="1"/>
    <x v="2"/>
    <s v="CONGO"/>
    <s v="RALFF-CO5827"/>
    <s v="1.3.2"/>
    <m/>
  </r>
  <r>
    <d v="2024-03-14T00:00:00"/>
    <s v="B14"/>
    <s v="Versement"/>
    <m/>
    <m/>
    <n v="20000"/>
    <n v="17140706"/>
    <s v="Caisse"/>
    <s v="CA-M-V29"/>
    <x v="0"/>
    <x v="0"/>
    <m/>
    <m/>
    <m/>
    <m/>
  </r>
  <r>
    <d v="2024-03-14T00:00:00"/>
    <s v="Reçu caisse/B14"/>
    <s v="Versement"/>
    <m/>
    <n v="20000"/>
    <m/>
    <n v="17160706"/>
    <s v="B14"/>
    <s v="BN-M-V1"/>
    <x v="0"/>
    <x v="0"/>
    <m/>
    <m/>
    <m/>
    <m/>
  </r>
  <r>
    <d v="2024-03-14T00:00:00"/>
    <s v="EVARISTE - CONGO Food Allowance du 14 au 16 mars 2024 (2 nuitées)"/>
    <s v="Travel Subsistence"/>
    <s v="Media"/>
    <m/>
    <n v="20000"/>
    <n v="17140706"/>
    <s v="Evariste"/>
    <s v="EV-M-D1"/>
    <x v="1"/>
    <x v="2"/>
    <s v="CONGO"/>
    <s v="RALFF-CO5828"/>
    <s v="1.3.2"/>
    <m/>
  </r>
  <r>
    <d v="2024-03-14T00:00:00"/>
    <s v="Billet: Loudima-Sibiti/Crépin"/>
    <s v="Transport"/>
    <s v="Management"/>
    <m/>
    <n v="4000"/>
    <n v="17136706"/>
    <s v="Crépin"/>
    <s v="CR-M-R5"/>
    <x v="2"/>
    <x v="2"/>
    <s v="CONGO"/>
    <s v="RALFF-CO5829"/>
    <s v="2.2"/>
    <m/>
  </r>
  <r>
    <d v="2024-03-14T00:00:00"/>
    <s v="Achat billet Brazzaville - Owando / Oracle"/>
    <s v="Transport"/>
    <s v="Legal"/>
    <m/>
    <n v="8000"/>
    <n v="17128706"/>
    <s v="Oracle"/>
    <s v="OT-M-R4"/>
    <x v="2"/>
    <x v="2"/>
    <s v="CONGO"/>
    <s v="RALFF-CO5830"/>
    <s v="2.2"/>
    <m/>
  </r>
  <r>
    <d v="2024-03-14T00:00:00"/>
    <s v="ORACLE - CONGO Food allowance du 14 au 16 Mars 2024"/>
    <s v="Travel Subsistence"/>
    <s v="Legal"/>
    <m/>
    <n v="20000"/>
    <n v="17108706"/>
    <s v="Oracle"/>
    <s v="OT-M-D2"/>
    <x v="1"/>
    <x v="2"/>
    <s v="CONGO"/>
    <s v="RALFF-CO5831"/>
    <s v="1.3.2"/>
    <m/>
  </r>
  <r>
    <d v="2024-03-15T00:00:00"/>
    <s v="Achat credit  teléphonique MTN/PALF/deuxième partie Mars 2024/Management"/>
    <s v="Telephone"/>
    <s v="Management"/>
    <m/>
    <n v="15000"/>
    <n v="17093706"/>
    <s v="Caisse"/>
    <s v="CA-M-R33"/>
    <x v="2"/>
    <x v="2"/>
    <s v="CONGO"/>
    <s v="RALFF-CO5832"/>
    <s v="4.6"/>
    <m/>
  </r>
  <r>
    <d v="2024-03-15T00:00:00"/>
    <s v="Achat credit  teléphonique MTN/PALF/deuxième partie Mars 2024/Legal"/>
    <s v="Telephone"/>
    <s v="Legal"/>
    <m/>
    <n v="20000"/>
    <n v="17073706"/>
    <s v="Caisse"/>
    <s v="CA-M-R34"/>
    <x v="2"/>
    <x v="2"/>
    <s v="CONGO"/>
    <s v="RALFF-CO5833"/>
    <s v="4.6"/>
    <m/>
  </r>
  <r>
    <d v="2024-03-15T00:00:00"/>
    <s v="Achat credit  teléphonique MTN/PALF/deuxième partie Mars 2024/Investigation"/>
    <s v="Telephone"/>
    <s v="Investingation"/>
    <m/>
    <n v="35000"/>
    <n v="17038706"/>
    <s v="Caisse"/>
    <s v="CA-M-R35"/>
    <x v="2"/>
    <x v="2"/>
    <s v="CONGO"/>
    <s v="RALFF-CO5834"/>
    <s v="4.6"/>
    <m/>
  </r>
  <r>
    <d v="2024-03-15T00:00:00"/>
    <s v="Achat credit  teléphonique MTN/PALF/Deuxième partie Mars 2024/Media"/>
    <s v="Telephone"/>
    <s v="Media"/>
    <m/>
    <n v="10000"/>
    <n v="17028706"/>
    <s v="Caisse"/>
    <s v="CA-M-R36"/>
    <x v="2"/>
    <x v="2"/>
    <s v="CONGO"/>
    <s v="RALFF-CO5835"/>
    <s v="4.6"/>
    <m/>
  </r>
  <r>
    <d v="2024-03-15T00:00:00"/>
    <s v="Achat credit  teléphonique Airtel/PALF/deuxième partie Mars 2024/Management"/>
    <s v="Telephone"/>
    <s v="Management"/>
    <m/>
    <n v="5000"/>
    <n v="17023706"/>
    <s v="Caisse"/>
    <s v="CA-M-R37"/>
    <x v="2"/>
    <x v="2"/>
    <s v="CONGO"/>
    <s v="RALFF-CO5836"/>
    <s v="4.6"/>
    <m/>
  </r>
  <r>
    <d v="2024-03-15T00:00:00"/>
    <s v="Achat credit  teléphonique Airtel/PALF/deuxième partie Mars 2024/Legal"/>
    <s v="Telephone"/>
    <s v="Legal"/>
    <m/>
    <n v="10000"/>
    <n v="17013706"/>
    <s v="Caisse"/>
    <s v="CA-M-R38"/>
    <x v="2"/>
    <x v="2"/>
    <s v="CONGO"/>
    <s v="RALFF-CO5837"/>
    <s v="4.6"/>
    <m/>
  </r>
  <r>
    <d v="2024-03-15T00:00:00"/>
    <s v="Achat credit  teléphonique Airtel/PALF/deuxième partie Mars 2024/Investigation"/>
    <s v="Telephone"/>
    <s v="Investingation"/>
    <m/>
    <n v="10000"/>
    <n v="17003706"/>
    <s v="Caisse"/>
    <s v="CA-M-R39"/>
    <x v="2"/>
    <x v="2"/>
    <s v="CONGO"/>
    <s v="RALFF-CO5838"/>
    <s v="4.6"/>
    <m/>
  </r>
  <r>
    <d v="2024-03-15T00:00:00"/>
    <s v="T73"/>
    <s v="Versement"/>
    <m/>
    <m/>
    <n v="80000"/>
    <n v="16923706"/>
    <s v="Caisse"/>
    <s v="CA-M-V30"/>
    <x v="0"/>
    <x v="0"/>
    <m/>
    <m/>
    <m/>
    <m/>
  </r>
  <r>
    <d v="2024-03-15T00:00:00"/>
    <s v="reçu de caisse/T73"/>
    <s v="Versement"/>
    <m/>
    <n v="80000"/>
    <m/>
    <n v="17003706"/>
    <s v="T73"/>
    <s v="T73-M-V6"/>
    <x v="0"/>
    <x v="0"/>
    <m/>
    <m/>
    <m/>
    <m/>
  </r>
  <r>
    <d v="2024-03-15T00:00:00"/>
    <s v="Cumul frais de jail visits du mois de Mars 2024/Crépin IBOUILI "/>
    <s v="Jail visits"/>
    <s v="Legal"/>
    <m/>
    <n v="13000"/>
    <n v="16990706"/>
    <s v="Crépin"/>
    <s v="CR-M-D2"/>
    <x v="1"/>
    <x v="1"/>
    <s v="CONGO"/>
    <m/>
    <m/>
    <m/>
  </r>
  <r>
    <d v="2024-03-15T00:00:00"/>
    <s v="Cumul frais de Jail visits mois de Mars 2024/Oracle TALOULOU"/>
    <s v="Jail visits"/>
    <s v="Legal"/>
    <m/>
    <n v="31000"/>
    <n v="16959706"/>
    <s v="Oracle"/>
    <s v="OT-M-D3"/>
    <x v="1"/>
    <x v="1"/>
    <s v="CONGO"/>
    <m/>
    <m/>
    <m/>
  </r>
  <r>
    <d v="2024-03-16T00:00:00"/>
    <s v="EVARISTE - CONGO Frais de l'hôtel du 14 au 16 mars 2024 (2 nuitées)"/>
    <s v="Travel Subsistence"/>
    <s v="Media"/>
    <m/>
    <n v="30000"/>
    <n v="16929706"/>
    <s v="Evariste"/>
    <s v="EV-M-R2"/>
    <x v="1"/>
    <x v="2"/>
    <s v="CONGO"/>
    <s v="RALFF-CO5839"/>
    <s v="1.3.2"/>
    <m/>
  </r>
  <r>
    <d v="2024-03-16T00:00:00"/>
    <s v="Achat Billet Dolisie-Brazzaville/Evariste"/>
    <s v="Transport"/>
    <s v="Media"/>
    <m/>
    <n v="8000"/>
    <n v="16921706"/>
    <s v="Evariste"/>
    <s v="EV-M-R3"/>
    <x v="2"/>
    <x v="2"/>
    <s v="CONGO"/>
    <s v="RALFF-CO5840"/>
    <s v="2.2"/>
    <m/>
  </r>
  <r>
    <d v="2024-03-16T00:00:00"/>
    <s v="T73 - CONGO Food Allowance du 16 au 19/03/2023 (03 nuitées)"/>
    <s v="Travel Subsistence"/>
    <s v="Investingation"/>
    <m/>
    <n v="30000"/>
    <n v="16891706"/>
    <s v="T73"/>
    <s v="T73-M-D2"/>
    <x v="1"/>
    <x v="2"/>
    <s v="CONGO"/>
    <s v="RALFF-CO5841"/>
    <s v="1.3.2"/>
    <m/>
  </r>
  <r>
    <d v="2024-03-16T00:00:00"/>
    <s v="achat billet Brazzaville pour Gamboma/T73"/>
    <s v="Transport"/>
    <s v="Investingation"/>
    <m/>
    <n v="5000"/>
    <n v="16886706"/>
    <s v="T73"/>
    <s v="T73-M-R4"/>
    <x v="2"/>
    <x v="2"/>
    <s v="CONGO"/>
    <s v="RALFF-CO5842"/>
    <s v="2.2"/>
    <m/>
  </r>
  <r>
    <d v="2024-03-16T00:00:00"/>
    <s v="CREPIN - CONGO Frais d'hote02 Nuitées à Sibiti du 14 au 16/03/2024"/>
    <s v="Travel Subsistence"/>
    <s v="Management"/>
    <m/>
    <n v="30000"/>
    <n v="16856706"/>
    <s v="Crépin"/>
    <s v="CR-M-R6"/>
    <x v="1"/>
    <x v="2"/>
    <s v="CONGO"/>
    <s v="RALFF-CO5843"/>
    <s v="1.3.2"/>
    <m/>
  </r>
  <r>
    <d v="2024-03-16T00:00:00"/>
    <s v="Billet: Sibiti-Nkayi/Crépin"/>
    <s v="Transport"/>
    <s v="Management"/>
    <m/>
    <n v="5000"/>
    <n v="16851706"/>
    <s v="Crépin"/>
    <s v="CR-M-R7"/>
    <x v="2"/>
    <x v="2"/>
    <s v="CONGO"/>
    <s v="RALFF-CO5844"/>
    <s v="2.2"/>
    <m/>
  </r>
  <r>
    <d v="2024-03-16T00:00:00"/>
    <s v="Billet: Nkayi-Brazzaville/Crépin"/>
    <s v="Transport"/>
    <s v="Management"/>
    <m/>
    <n v="7000"/>
    <n v="16844706"/>
    <s v="Crépin"/>
    <s v="CR-M-R8"/>
    <x v="2"/>
    <x v="2"/>
    <s v="CONGO"/>
    <s v="RALFF-CO5845"/>
    <s v="2.2"/>
    <m/>
  </r>
  <r>
    <d v="2024-03-16T00:00:00"/>
    <s v="ORACLE - CONGO Frais d'hôtel du 14 au 16 Mars 2024"/>
    <s v="Travel Subsistence"/>
    <s v="Legal"/>
    <m/>
    <n v="30000"/>
    <n v="16814706"/>
    <s v="Oracle"/>
    <s v="OT-M-R5"/>
    <x v="1"/>
    <x v="2"/>
    <s v="CONGO"/>
    <s v="RALFF-CO5846"/>
    <s v="1.3.2"/>
    <m/>
  </r>
  <r>
    <d v="2024-03-16T00:00:00"/>
    <s v="Achat billet Owando - Brazzaville / Oracle"/>
    <s v="Transport"/>
    <s v="Legal"/>
    <m/>
    <n v="8000"/>
    <n v="16806706"/>
    <s v="Oracle"/>
    <s v="OT-M-R6"/>
    <x v="2"/>
    <x v="2"/>
    <s v="CONGO"/>
    <s v="RALFF-CO5847"/>
    <s v="2.2"/>
    <m/>
  </r>
  <r>
    <d v="2024-03-18T00:00:00"/>
    <s v="Bonus média portant sur la condamnation ferme de 02 trafiquants d'ivoire au TGI de Dolisie "/>
    <s v="Bonus"/>
    <s v="Media"/>
    <m/>
    <n v="150000"/>
    <n v="16656706"/>
    <s v="Caisse"/>
    <s v="CA-M-D9"/>
    <x v="1"/>
    <x v="1"/>
    <s v="CONGO"/>
    <m/>
    <m/>
    <m/>
  </r>
  <r>
    <d v="2024-03-18T00:00:00"/>
    <s v="Bonus média portant sur la condamnation ferme de 02 trafiquants d'ivoire au TGI de Dolisie "/>
    <s v="Bonus"/>
    <s v="Media"/>
    <m/>
    <n v="104000"/>
    <n v="16552706"/>
    <s v="Caisse"/>
    <s v="CA-M-D10"/>
    <x v="1"/>
    <x v="1"/>
    <s v="CONGO"/>
    <m/>
    <m/>
    <m/>
  </r>
  <r>
    <d v="2024-03-18T00:00:00"/>
    <s v="Achat 51,2 Litres de gazoil pour groupe electrogène bureau PALF"/>
    <s v="Rent &amp; Utilities"/>
    <s v="Office"/>
    <m/>
    <n v="32000"/>
    <n v="16520706"/>
    <s v="Caisse"/>
    <s v="CA-M-R40"/>
    <x v="2"/>
    <x v="2"/>
    <s v="CONGO"/>
    <s v="RALFF-CO5848"/>
    <s v="4.4"/>
    <m/>
  </r>
  <r>
    <d v="2024-03-18T00:00:00"/>
    <s v="Achat credit téléphonique MTN/ Juriste Volontaire"/>
    <s v="Telephone"/>
    <s v="Legal"/>
    <m/>
    <n v="10000"/>
    <n v="16510706"/>
    <s v="Caisse"/>
    <s v="CA-M-R41"/>
    <x v="1"/>
    <x v="1"/>
    <s v="CONGO"/>
    <m/>
    <m/>
    <m/>
  </r>
  <r>
    <d v="2024-03-18T00:00:00"/>
    <s v="Grace"/>
    <s v="Versement"/>
    <m/>
    <m/>
    <n v="20000"/>
    <n v="16490706"/>
    <s v="Caisse"/>
    <s v="CA-M-V31"/>
    <x v="0"/>
    <x v="0"/>
    <m/>
    <m/>
    <m/>
    <m/>
  </r>
  <r>
    <d v="2024-03-18T00:00:00"/>
    <s v="T73"/>
    <s v="Versement"/>
    <m/>
    <m/>
    <n v="53000"/>
    <n v="16437706"/>
    <s v="Caisse"/>
    <s v="CA-M-V32"/>
    <x v="0"/>
    <x v="0"/>
    <m/>
    <m/>
    <m/>
    <m/>
  </r>
  <r>
    <d v="2024-03-18T00:00:00"/>
    <s v="Frais de transfert charden farell à T73"/>
    <s v="Transfer fees"/>
    <s v="Office"/>
    <m/>
    <n v="1590"/>
    <n v="16436116"/>
    <s v="Caisse"/>
    <s v="CA-M-R42"/>
    <x v="1"/>
    <x v="2"/>
    <s v="CONGO"/>
    <s v="RALFF-CO5849"/>
    <s v="5.6"/>
    <m/>
  </r>
  <r>
    <d v="2024-03-18T00:00:00"/>
    <s v="B14/Retour  caisse"/>
    <s v="Versement"/>
    <m/>
    <n v="9000"/>
    <m/>
    <n v="16445116"/>
    <s v="Caisse"/>
    <s v="CA-M-V33"/>
    <x v="0"/>
    <x v="0"/>
    <m/>
    <m/>
    <m/>
    <m/>
  </r>
  <r>
    <d v="2024-03-18T00:00:00"/>
    <s v="Hurielle"/>
    <s v="Versement"/>
    <m/>
    <m/>
    <n v="102000"/>
    <n v="16343116"/>
    <s v="Caisse"/>
    <s v="CA-M-V34"/>
    <x v="0"/>
    <x v="0"/>
    <m/>
    <m/>
    <m/>
    <m/>
  </r>
  <r>
    <d v="2024-03-18T00:00:00"/>
    <s v="Evariste"/>
    <s v="Versement"/>
    <m/>
    <m/>
    <n v="20000"/>
    <n v="16323116"/>
    <s v="Caisse"/>
    <s v="CA-M-V35"/>
    <x v="0"/>
    <x v="0"/>
    <m/>
    <m/>
    <m/>
    <m/>
  </r>
  <r>
    <d v="2024-03-18T00:00:00"/>
    <s v="Reçu de caissse /Fonctionnement"/>
    <s v="Versement"/>
    <m/>
    <n v="20000"/>
    <m/>
    <n v="16343116"/>
    <s v="Grace"/>
    <s v="GR-M-V 1"/>
    <x v="0"/>
    <x v="0"/>
    <m/>
    <m/>
    <m/>
    <m/>
  </r>
  <r>
    <d v="2024-03-18T00:00:00"/>
    <s v="Cumul Ration journalière mois de Mars 2024/B14"/>
    <s v="Travel Subsistence"/>
    <s v="Investingation"/>
    <m/>
    <n v="3000"/>
    <n v="16340116"/>
    <s v="B14"/>
    <s v="BN-M-D1"/>
    <x v="1"/>
    <x v="1"/>
    <s v="CONGO"/>
    <m/>
    <m/>
    <m/>
  </r>
  <r>
    <d v="2024-03-18T00:00:00"/>
    <s v="Cumul Transport Local mois de Mars 2024/B14"/>
    <s v="Transport"/>
    <s v="Investingation"/>
    <m/>
    <n v="8000"/>
    <n v="16332116"/>
    <s v="B14"/>
    <s v="BN-M-D2"/>
    <x v="1"/>
    <x v="1"/>
    <s v="CONGO"/>
    <m/>
    <m/>
    <m/>
  </r>
  <r>
    <d v="2024-03-18T00:00:00"/>
    <s v="Retour caisse/B14"/>
    <s v="Versement"/>
    <m/>
    <m/>
    <n v="9000"/>
    <n v="16323116"/>
    <s v="B14"/>
    <s v="BN-M-V2"/>
    <x v="0"/>
    <x v="0"/>
    <m/>
    <m/>
    <m/>
    <m/>
  </r>
  <r>
    <d v="2024-03-18T00:00:00"/>
    <s v="Reçu de la caisse/Evariste"/>
    <s v="Versement"/>
    <m/>
    <n v="20000"/>
    <m/>
    <n v="16343116"/>
    <s v="Evariste"/>
    <s v="EV-M-V3"/>
    <x v="0"/>
    <x v="0"/>
    <m/>
    <m/>
    <m/>
    <m/>
  </r>
  <r>
    <d v="2024-03-18T00:00:00"/>
    <s v="reçu de caisse/T73"/>
    <s v="Versement"/>
    <m/>
    <n v="53000"/>
    <m/>
    <n v="16396116"/>
    <s v="T73"/>
    <s v="T73-M-V7"/>
    <x v="0"/>
    <x v="0"/>
    <m/>
    <m/>
    <m/>
    <m/>
  </r>
  <r>
    <d v="2024-03-18T00:00:00"/>
    <s v="Reçu caisse/Hurielle"/>
    <s v="Versement"/>
    <m/>
    <n v="102000"/>
    <m/>
    <n v="16498116"/>
    <s v="Hurielle"/>
    <s v="HG-M-V1"/>
    <x v="0"/>
    <x v="0"/>
    <m/>
    <m/>
    <m/>
    <m/>
  </r>
  <r>
    <d v="2024-03-18T00:00:00"/>
    <s v="Achat billet aller Brazzaville-Dolisie/Hurielle"/>
    <s v="Transport"/>
    <s v="Legal"/>
    <m/>
    <n v="8000"/>
    <n v="16490116"/>
    <s v="Hurielle"/>
    <s v="HG-M-R1"/>
    <x v="2"/>
    <x v="2"/>
    <s v="CONGO"/>
    <s v="RALFF-CO5850"/>
    <s v="2.2"/>
    <m/>
  </r>
  <r>
    <d v="2024-03-19T00:00:00"/>
    <s v="Retour caisse/prêt accordé à la Cote d'ivoire"/>
    <s v="Versement"/>
    <m/>
    <n v="2000000"/>
    <m/>
    <n v="18490116"/>
    <s v="Caisse"/>
    <s v="CA-M-V36"/>
    <x v="0"/>
    <x v="0"/>
    <m/>
    <m/>
    <m/>
    <m/>
  </r>
  <r>
    <d v="2024-03-19T00:00:00"/>
    <s v="Merveille/Avance accordé"/>
    <s v="Versement"/>
    <m/>
    <m/>
    <n v="300000"/>
    <n v="18190116"/>
    <s v="Caisse"/>
    <s v="CA-M-V37"/>
    <x v="0"/>
    <x v="0"/>
    <m/>
    <m/>
    <m/>
    <m/>
  </r>
  <r>
    <d v="2024-03-19T00:00:00"/>
    <s v="IT87/Avance Honoraire accordé"/>
    <s v="Versement"/>
    <m/>
    <m/>
    <n v="50000"/>
    <n v="18140116"/>
    <s v="Caisse"/>
    <s v="CA-M-V38"/>
    <x v="0"/>
    <x v="0"/>
    <m/>
    <m/>
    <m/>
    <m/>
  </r>
  <r>
    <d v="2024-03-19T00:00:00"/>
    <s v="Reçu caisse/prêt accordé Merveille"/>
    <s v="Versement"/>
    <m/>
    <n v="300000"/>
    <m/>
    <n v="18440116"/>
    <s v="Merveille"/>
    <s v="MR-M-V2"/>
    <x v="0"/>
    <x v="0"/>
    <m/>
    <m/>
    <m/>
    <m/>
  </r>
  <r>
    <d v="2024-03-19T00:00:00"/>
    <s v="T73 - CONGO Frais d'hotel du 16 au 19/03/2024 (03 nuitées ) à Gamboma"/>
    <s v="Travel Subsistence"/>
    <s v="Investingation"/>
    <m/>
    <n v="45000"/>
    <n v="18395116"/>
    <s v="T73"/>
    <s v="T73-M-R5"/>
    <x v="1"/>
    <x v="2"/>
    <s v="CONGO"/>
    <s v="RALFF-CO5851"/>
    <s v="1.3.2"/>
    <m/>
  </r>
  <r>
    <d v="2024-03-19T00:00:00"/>
    <s v="achat billet : Gamboma - Brazzaville /T73"/>
    <s v="Transport"/>
    <s v="Investingation"/>
    <m/>
    <n v="5000"/>
    <n v="18390116"/>
    <s v="T73"/>
    <s v="T73-M-R6"/>
    <x v="2"/>
    <x v="2"/>
    <s v="CONGO"/>
    <s v="RALFF-CO5852"/>
    <s v="2.2"/>
    <m/>
  </r>
  <r>
    <d v="2024-03-19T00:00:00"/>
    <s v="Reçu caisse/Avance Honoraire accordé/IT87"/>
    <s v="Versement"/>
    <m/>
    <n v="50000"/>
    <m/>
    <n v="18440116"/>
    <s v="IT87"/>
    <s v="IT87-M-V3"/>
    <x v="0"/>
    <x v="0"/>
    <m/>
    <m/>
    <m/>
    <m/>
  </r>
  <r>
    <d v="2024-03-19T00:00:00"/>
    <s v="HURIELLE - CONGO Foodallowance du 19 au 21 Mars 2024 à Dolisie"/>
    <s v="Travel Subsistence"/>
    <s v="Legal"/>
    <m/>
    <n v="20000"/>
    <n v="18420116"/>
    <s v="Hurielle"/>
    <s v="HG-M-D1"/>
    <x v="1"/>
    <x v="2"/>
    <s v="CONGO"/>
    <s v="RALFF-CO5853"/>
    <s v="1.3.2"/>
    <m/>
  </r>
  <r>
    <d v="2024-03-20T00:00:00"/>
    <s v="Cumul frais de trust builing du mois de Mars 2024/Hurielle MFOULOU"/>
    <s v="Jail visits"/>
    <s v="Legal"/>
    <m/>
    <n v="21000"/>
    <n v="18399116"/>
    <s v="Hurielle"/>
    <s v="HG-M-D2"/>
    <x v="1"/>
    <x v="1"/>
    <s v="CONGO"/>
    <m/>
    <m/>
    <m/>
  </r>
  <r>
    <d v="2024-03-20T00:00:00"/>
    <s v="Rafraichessement pour l'équipe (préparatif OP)"/>
    <s v="Travel Subsistence"/>
    <s v="Management"/>
    <m/>
    <n v="15950"/>
    <n v="18383166"/>
    <s v="DOVI"/>
    <s v="DH-M-D1"/>
    <x v="1"/>
    <x v="1"/>
    <s v="CONGO"/>
    <m/>
    <m/>
    <m/>
  </r>
  <r>
    <d v="2024-03-21T00:00:00"/>
    <s v="Achat billet de retour Dolisie-Brazzaville/Hurielle"/>
    <s v="Transport"/>
    <s v="Legal"/>
    <m/>
    <n v="8000"/>
    <n v="18375166"/>
    <s v="Hurielle"/>
    <s v="HG-M-R2"/>
    <x v="2"/>
    <x v="2"/>
    <s v="CONGO"/>
    <s v="RALFF-CO5854"/>
    <s v="2.2"/>
    <m/>
  </r>
  <r>
    <d v="2024-03-21T00:00:00"/>
    <s v="Achat produits d'entretien bureau PALF/liquide vaissele papier toilette ,lait sucre,matinal ,bloc wc et AJAX"/>
    <s v="Office Materiels"/>
    <s v="Office"/>
    <m/>
    <n v="50200"/>
    <n v="18324966"/>
    <s v="Caisse"/>
    <s v="CA-M-R43"/>
    <x v="2"/>
    <x v="2"/>
    <s v="CONGO"/>
    <s v="RALFF-CO5855"/>
    <s v="4.3"/>
    <m/>
  </r>
  <r>
    <d v="2024-03-21T00:00:00"/>
    <s v="IT87"/>
    <s v="Versement"/>
    <m/>
    <m/>
    <n v="65000"/>
    <n v="18259966"/>
    <s v="Caisse"/>
    <s v="CA-M-V39"/>
    <x v="0"/>
    <x v="0"/>
    <m/>
    <m/>
    <m/>
    <m/>
  </r>
  <r>
    <d v="2024-03-21T00:00:00"/>
    <s v="T73"/>
    <s v="Versement"/>
    <m/>
    <m/>
    <n v="20000"/>
    <n v="18239966"/>
    <s v="Caisse"/>
    <s v="CA-M-V40"/>
    <x v="0"/>
    <x v="0"/>
    <m/>
    <m/>
    <m/>
    <m/>
  </r>
  <r>
    <d v="2024-03-21T00:00:00"/>
    <s v="Romain"/>
    <s v="Versement"/>
    <m/>
    <m/>
    <n v="20000"/>
    <n v="18219966"/>
    <s v="Caisse"/>
    <s v="CA-M-V41"/>
    <x v="0"/>
    <x v="0"/>
    <m/>
    <m/>
    <m/>
    <m/>
  </r>
  <r>
    <d v="2024-03-21T00:00:00"/>
    <s v="Tropperçu"/>
    <s v="Versement"/>
    <m/>
    <m/>
    <n v="20000"/>
    <n v="18199966"/>
    <s v="Caisse"/>
    <s v="CA-M-V42"/>
    <x v="0"/>
    <x v="0"/>
    <m/>
    <m/>
    <m/>
    <m/>
  </r>
  <r>
    <d v="2024-03-21T00:00:00"/>
    <s v="Crepin"/>
    <s v="Versement"/>
    <m/>
    <m/>
    <n v="40000"/>
    <n v="18159966"/>
    <s v="Caisse"/>
    <s v="CA-M-V43"/>
    <x v="0"/>
    <x v="0"/>
    <m/>
    <m/>
    <m/>
    <m/>
  </r>
  <r>
    <d v="2024-03-21T00:00:00"/>
    <s v="T73"/>
    <s v="Versement"/>
    <m/>
    <m/>
    <n v="40000"/>
    <n v="18119966"/>
    <s v="Caisse"/>
    <s v="CA-M-V44"/>
    <x v="0"/>
    <x v="0"/>
    <m/>
    <m/>
    <m/>
    <m/>
  </r>
  <r>
    <d v="2024-03-21T00:00:00"/>
    <s v="Reçu Caisse/Romain"/>
    <s v="Versement"/>
    <m/>
    <n v="20000"/>
    <m/>
    <n v="18139966"/>
    <s v="Romain"/>
    <s v="RM-M-V2"/>
    <x v="0"/>
    <x v="0"/>
    <m/>
    <m/>
    <m/>
    <m/>
  </r>
  <r>
    <d v="2024-03-21T00:00:00"/>
    <s v="Reçu Caisse/Tropperçu"/>
    <s v="Versement"/>
    <m/>
    <n v="20000"/>
    <m/>
    <n v="18159966"/>
    <s v="Tropperçu"/>
    <s v="TR-M-V2"/>
    <x v="0"/>
    <x v="0"/>
    <m/>
    <m/>
    <m/>
    <m/>
  </r>
  <r>
    <d v="2024-03-21T00:00:00"/>
    <s v="reçu de caisse/T73"/>
    <s v="Versement"/>
    <m/>
    <n v="20000"/>
    <m/>
    <n v="18179966"/>
    <s v="T73"/>
    <s v="T73-M-V8"/>
    <x v="0"/>
    <x v="0"/>
    <m/>
    <m/>
    <m/>
    <m/>
  </r>
  <r>
    <d v="2024-03-21T00:00:00"/>
    <s v="reçu de caisse/T73 ( pour chambre OP)"/>
    <s v="Versement"/>
    <m/>
    <n v="40000"/>
    <m/>
    <n v="18219966"/>
    <s v="T73"/>
    <s v="T73-M-V9"/>
    <x v="0"/>
    <x v="0"/>
    <m/>
    <m/>
    <m/>
    <m/>
  </r>
  <r>
    <d v="2024-03-21T00:00:00"/>
    <s v="Reçu de Caisse/ IT87"/>
    <s v="Versement"/>
    <m/>
    <n v="65000"/>
    <m/>
    <n v="18284966"/>
    <s v="IT87"/>
    <s v="IT87-M-V4"/>
    <x v="0"/>
    <x v="0"/>
    <m/>
    <m/>
    <m/>
    <m/>
  </r>
  <r>
    <d v="2024-03-21T00:00:00"/>
    <s v="HURIELLE- CONGO Frais d'hôtel à Dolisie du 19 au 21 Mars 2024"/>
    <s v="Travel Subsistence"/>
    <s v="Legal"/>
    <m/>
    <n v="30000"/>
    <n v="18254966"/>
    <s v="Hurielle"/>
    <s v="HG-M-R3"/>
    <x v="1"/>
    <x v="2"/>
    <s v="CONGO"/>
    <s v="RALFF-CO5856"/>
    <s v="1.3.2"/>
    <m/>
  </r>
  <r>
    <d v="2024-03-21T00:00:00"/>
    <s v="Cumul frais de transport local du mois de Mars 2024/Hurielle MFOULOU"/>
    <s v="Transport"/>
    <s v="Legal"/>
    <m/>
    <n v="20000"/>
    <n v="18234966"/>
    <s v="Hurielle"/>
    <s v="HG-M-D3"/>
    <x v="2"/>
    <x v="2"/>
    <s v="CONGO"/>
    <s v="RALFF-CO5857"/>
    <s v="2.2"/>
    <m/>
  </r>
  <r>
    <d v="2024-03-22T00:00:00"/>
    <s v="T73"/>
    <s v="Versement"/>
    <m/>
    <m/>
    <n v="20000"/>
    <n v="18214966"/>
    <s v="Caisse"/>
    <s v="CA-M-V45"/>
    <x v="0"/>
    <x v="0"/>
    <m/>
    <m/>
    <m/>
    <m/>
  </r>
  <r>
    <d v="2024-03-22T00:00:00"/>
    <s v="DOVI"/>
    <s v="Versement"/>
    <m/>
    <m/>
    <n v="40000"/>
    <n v="18174966"/>
    <s v="Caisse"/>
    <s v="CA-M-V46"/>
    <x v="0"/>
    <x v="0"/>
    <m/>
    <m/>
    <m/>
    <m/>
  </r>
  <r>
    <d v="2024-03-22T00:00:00"/>
    <s v="Oracle"/>
    <s v="Versement"/>
    <m/>
    <m/>
    <n v="10000"/>
    <n v="18164966"/>
    <s v="Caisse"/>
    <s v="CA-M-V47"/>
    <x v="0"/>
    <x v="0"/>
    <m/>
    <m/>
    <m/>
    <m/>
  </r>
  <r>
    <d v="2024-03-22T00:00:00"/>
    <s v="Evariste"/>
    <s v="Versement"/>
    <m/>
    <m/>
    <n v="10000"/>
    <n v="18154966"/>
    <s v="Caisse"/>
    <s v="CA-M-V48"/>
    <x v="0"/>
    <x v="0"/>
    <m/>
    <m/>
    <m/>
    <m/>
  </r>
  <r>
    <d v="2024-03-22T00:00:00"/>
    <s v="Reglement loyer mois de de Mars 2024/Pluriel solution ch N°3667463"/>
    <s v="Rent &amp; Utilities"/>
    <s v="Office"/>
    <m/>
    <n v="500000"/>
    <n v="17654966"/>
    <s v="BCI-Sous Compte"/>
    <s v="BQ56-M-R2"/>
    <x v="2"/>
    <x v="2"/>
    <s v="CONGO"/>
    <s v="RALFF-CO5858"/>
    <s v="4.2"/>
    <m/>
  </r>
  <r>
    <d v="2024-03-22T00:00:00"/>
    <s v="Reçu de la caisse/Evariste"/>
    <s v="Versement"/>
    <m/>
    <n v="10000"/>
    <m/>
    <n v="17664966"/>
    <s v="Evariste"/>
    <s v="EV-M-V4"/>
    <x v="0"/>
    <x v="0"/>
    <m/>
    <m/>
    <m/>
    <m/>
  </r>
  <r>
    <d v="2024-03-22T00:00:00"/>
    <s v="reçu de caisse/T73"/>
    <s v="Versement"/>
    <m/>
    <n v="20000"/>
    <m/>
    <n v="17684966"/>
    <s v="T73"/>
    <s v="T73-M-V10"/>
    <x v="0"/>
    <x v="0"/>
    <m/>
    <m/>
    <m/>
    <m/>
  </r>
  <r>
    <d v="2024-03-22T00:00:00"/>
    <s v="Reçu de caisse/Crépin"/>
    <s v="Versement"/>
    <m/>
    <n v="40000"/>
    <m/>
    <n v="17724966"/>
    <s v="Crépin"/>
    <s v="CR-M-V4"/>
    <x v="0"/>
    <x v="0"/>
    <m/>
    <m/>
    <m/>
    <m/>
  </r>
  <r>
    <d v="2024-03-22T00:00:00"/>
    <s v="Reçu caisse / Oracle"/>
    <s v="Versement"/>
    <m/>
    <n v="10000"/>
    <m/>
    <n v="17734966"/>
    <s v="Oracle"/>
    <s v="OT-M-V4"/>
    <x v="0"/>
    <x v="0"/>
    <m/>
    <m/>
    <m/>
    <m/>
  </r>
  <r>
    <d v="2024-03-22T00:00:00"/>
    <s v="Reçu caisse/DOVI(Fonctionnement)"/>
    <s v="Versement"/>
    <m/>
    <n v="40000"/>
    <m/>
    <n v="17774966"/>
    <s v="DOVI"/>
    <s v="DH-M-V1"/>
    <x v="0"/>
    <x v="0"/>
    <m/>
    <m/>
    <m/>
    <m/>
  </r>
  <r>
    <d v="2024-03-22T00:00:00"/>
    <s v="Paiement Honoraire Me LOCKO/Mois de Novembre 2023/3654618"/>
    <s v="Lawyer fees"/>
    <s v="Legal"/>
    <m/>
    <n v="150000"/>
    <n v="17624966"/>
    <s v="BCI"/>
    <s v="BQ34-M-R2"/>
    <x v="1"/>
    <x v="1"/>
    <s v="CONGO"/>
    <m/>
    <m/>
    <m/>
  </r>
  <r>
    <d v="2024-03-23T00:00:00"/>
    <s v="Achat billet Brazzaville - Kelle  / IT87"/>
    <s v="Transport"/>
    <s v="Investingation"/>
    <m/>
    <n v="15000"/>
    <n v="17609966"/>
    <s v="IT87"/>
    <s v="IT87-M-R8"/>
    <x v="2"/>
    <x v="2"/>
    <s v="CONGO"/>
    <s v="RALFF-CO5859"/>
    <s v="2.2"/>
    <m/>
  </r>
  <r>
    <d v="2024-03-23T00:00:00"/>
    <s v="IT87 - CONGO Food Allowance mission du 23 au 29/03/2024 à Kelle, Etoumbi et Makoua"/>
    <s v="Travel Subsistence"/>
    <s v="Investingation"/>
    <m/>
    <n v="60000"/>
    <n v="17549966"/>
    <s v="IT87"/>
    <s v="IT87-M-D2"/>
    <x v="1"/>
    <x v="2"/>
    <s v="CONGO"/>
    <s v="RALFF-CO5860"/>
    <s v="1.3.2"/>
    <m/>
  </r>
  <r>
    <d v="2024-03-24T00:00:00"/>
    <s v="T73 - CONGO Frais d'hotel du 22 au 24/03/2024 (02 nuitées ) à Brazzaville pour OP"/>
    <s v="Travel Subsistence"/>
    <s v="Operation"/>
    <m/>
    <n v="40000"/>
    <n v="17509966"/>
    <s v="T73"/>
    <s v="T73-M-R7"/>
    <x v="1"/>
    <x v="1"/>
    <s v="CONGO"/>
    <m/>
    <m/>
    <m/>
  </r>
  <r>
    <d v="2024-03-24T00:00:00"/>
    <s v="Achat billet Kelle - Etoumbi / IT87"/>
    <s v="Transport"/>
    <s v="Investingation"/>
    <m/>
    <n v="5000"/>
    <n v="17504966"/>
    <s v="IT87"/>
    <s v="IT87-M-R9"/>
    <x v="2"/>
    <x v="2"/>
    <s v="CONGO"/>
    <s v="RALFF-CO5861"/>
    <s v="2.2"/>
    <m/>
  </r>
  <r>
    <d v="2024-03-24T00:00:00"/>
    <s v="CREPIN - CONGO Frais d'hote 02 Nuitées à l'hôtel Carol Belli (du 22 au 24/03/2024)"/>
    <s v="Travel Subsistence"/>
    <s v="Operation"/>
    <m/>
    <n v="40000"/>
    <n v="17464966"/>
    <s v="Crépin"/>
    <s v="CR-M-R9"/>
    <x v="1"/>
    <x v="1"/>
    <s v="CONGO"/>
    <m/>
    <m/>
    <m/>
  </r>
  <r>
    <d v="2024-03-25T00:00:00"/>
    <s v="IT87"/>
    <s v="Versement"/>
    <m/>
    <m/>
    <n v="153000"/>
    <n v="17311966"/>
    <s v="Caisse"/>
    <s v="CA-M-V49"/>
    <x v="0"/>
    <x v="0"/>
    <m/>
    <m/>
    <m/>
    <m/>
  </r>
  <r>
    <d v="2024-03-25T00:00:00"/>
    <s v="Bonus média portant sur audience du 08/03/2024"/>
    <s v="Bonus"/>
    <s v="Media"/>
    <m/>
    <n v="92000"/>
    <n v="17219966"/>
    <s v="Caisse"/>
    <s v="CA-M-D11"/>
    <x v="1"/>
    <x v="1"/>
    <s v="CONGO"/>
    <m/>
    <m/>
    <m/>
  </r>
  <r>
    <d v="2024-03-25T00:00:00"/>
    <s v="Frais de transfert charden farell à IT87"/>
    <s v="Transfer fees"/>
    <s v="Office"/>
    <m/>
    <n v="4590"/>
    <n v="17215376"/>
    <s v="Caisse"/>
    <s v="CA-M-R44"/>
    <x v="1"/>
    <x v="2"/>
    <s v="CONGO"/>
    <s v="RALFF-CO5862"/>
    <s v="5.6"/>
    <m/>
  </r>
  <r>
    <d v="2024-03-25T00:00:00"/>
    <s v="T73"/>
    <s v="Versement"/>
    <m/>
    <m/>
    <n v="40000"/>
    <n v="17175376"/>
    <s v="Caisse"/>
    <s v="CA-M-V50"/>
    <x v="0"/>
    <x v="0"/>
    <m/>
    <m/>
    <m/>
    <m/>
  </r>
  <r>
    <d v="2024-03-25T00:00:00"/>
    <s v="P29"/>
    <s v="Versement"/>
    <m/>
    <m/>
    <n v="40000"/>
    <n v="17135376"/>
    <s v="Caisse"/>
    <s v="CA-M-V51"/>
    <x v="0"/>
    <x v="0"/>
    <m/>
    <m/>
    <m/>
    <m/>
  </r>
  <r>
    <d v="2024-03-25T00:00:00"/>
    <s v="reçu de caisse/T73"/>
    <s v="Versement"/>
    <m/>
    <n v="40000"/>
    <m/>
    <n v="17175376"/>
    <s v="T73"/>
    <s v="T73-M-V11"/>
    <x v="0"/>
    <x v="0"/>
    <m/>
    <m/>
    <m/>
    <m/>
  </r>
  <r>
    <d v="2024-03-25T00:00:00"/>
    <s v="achat billet : Brazzaville pour OYO/T73 "/>
    <s v="Transport"/>
    <s v="Investingation"/>
    <m/>
    <n v="7000"/>
    <n v="17168376"/>
    <s v="T73"/>
    <s v="T73-M-R8"/>
    <x v="2"/>
    <x v="2"/>
    <s v="CONGO"/>
    <s v="RALFF-CO5863"/>
    <s v="2.2"/>
    <m/>
  </r>
  <r>
    <d v="2024-03-25T00:00:00"/>
    <s v="Reçu de caisse/P29"/>
    <s v="Versement"/>
    <m/>
    <n v="40000"/>
    <m/>
    <n v="17208376"/>
    <s v="P29"/>
    <s v="P29-M-V7"/>
    <x v="0"/>
    <x v="0"/>
    <m/>
    <m/>
    <m/>
    <m/>
  </r>
  <r>
    <d v="2024-03-25T00:00:00"/>
    <s v="Achat billet brazzaville-oyo/P29"/>
    <s v="Transport"/>
    <s v="Investingation"/>
    <m/>
    <n v="7000"/>
    <n v="17201376"/>
    <s v="P29"/>
    <s v="P29-M-R14"/>
    <x v="2"/>
    <x v="2"/>
    <s v="CONGO"/>
    <s v="RALFF-CO5864"/>
    <s v="2.2"/>
    <m/>
  </r>
  <r>
    <d v="2024-03-25T00:00:00"/>
    <s v="IT87 - CONGO Frais d'hôtel La Paulina du 23 au 25/03/2024 à Kelle (02 nuitées)"/>
    <s v="Travel Subsistence"/>
    <s v="Investingation"/>
    <m/>
    <n v="30000"/>
    <n v="17171376"/>
    <s v="IT87"/>
    <s v="IT87-M-R10"/>
    <x v="1"/>
    <x v="2"/>
    <s v="CONGO"/>
    <s v="RALFF-CO5865"/>
    <s v="1.3.2"/>
    <m/>
  </r>
  <r>
    <d v="2024-03-25T00:00:00"/>
    <s v="Reçu de Caisse/ IT87"/>
    <s v="Versement"/>
    <m/>
    <n v="153000"/>
    <m/>
    <n v="17324376"/>
    <s v="IT87"/>
    <s v="IT87-M-V5"/>
    <x v="0"/>
    <x v="0"/>
    <m/>
    <m/>
    <m/>
    <m/>
  </r>
  <r>
    <d v="2024-03-26T00:00:00"/>
    <s v="P29 - CONGO Food allowance mission du 26 -03 au  -03 -04-2024"/>
    <s v="Travel Subsistence"/>
    <s v="Investingation"/>
    <m/>
    <n v="80000"/>
    <n v="17244376"/>
    <s v="P29"/>
    <s v="P29-M-D2"/>
    <x v="1"/>
    <x v="2"/>
    <s v="CONGO"/>
    <s v="RALFF-CO5866"/>
    <s v="1.3.2"/>
    <m/>
  </r>
  <r>
    <d v="2024-03-26T00:00:00"/>
    <s v="Paiement salaire mois de Mars 2024/ Grace MOLENDE"/>
    <s v="Personnel"/>
    <s v="Management"/>
    <m/>
    <n v="350000"/>
    <n v="16894376"/>
    <s v="BCI-Sous Compte"/>
    <s v="BQ56-M-R3"/>
    <x v="2"/>
    <x v="2"/>
    <s v="CONGO"/>
    <s v="RALFF-CO5867"/>
    <s v="1.1.2.1"/>
    <m/>
  </r>
  <r>
    <d v="2024-03-26T00:00:00"/>
    <s v="Paiement salaire mois de Mars 2024/ IBOUILI-IBOUILI Crépin"/>
    <s v="Personnel"/>
    <s v="Legal"/>
    <m/>
    <n v="360982"/>
    <n v="16533394"/>
    <s v="BCI-Sous Compte"/>
    <s v="BQ56-M-R4"/>
    <x v="2"/>
    <x v="2"/>
    <s v="CONGO"/>
    <s v="RALFF-CO5868"/>
    <s v="1.1.1.7"/>
    <m/>
  </r>
  <r>
    <d v="2024-03-26T00:00:00"/>
    <s v="Paiement salaire mois de Mars 2024/ Hurielle MFOULOU"/>
    <s v="Personnel"/>
    <s v="Legal"/>
    <m/>
    <n v="200000"/>
    <n v="16333394"/>
    <s v="BCI-Sous Compte"/>
    <s v="BQ56-M-R5"/>
    <x v="2"/>
    <x v="2"/>
    <s v="CONGO"/>
    <s v="RALFF-CO5869"/>
    <s v="1.1.1.7"/>
    <m/>
  </r>
  <r>
    <d v="2024-03-26T00:00:00"/>
    <s v="Paiement salaire mois Mars 2024/Oracle TALOULOU"/>
    <s v="Personnel"/>
    <s v="Legal"/>
    <m/>
    <n v="200000"/>
    <n v="16133394"/>
    <s v="BCI-Sous Compte"/>
    <s v="BQ56-M-R6"/>
    <x v="2"/>
    <x v="2"/>
    <s v="CONGO"/>
    <s v="RALFF-CO5870"/>
    <s v="1.1.1.7"/>
    <m/>
  </r>
  <r>
    <d v="2024-03-26T00:00:00"/>
    <s v="Paiement salaire mois de Mars 2024/ Merveille MAHANGA"/>
    <s v="Personnel"/>
    <s v="Office"/>
    <m/>
    <n v="231519"/>
    <n v="15901875"/>
    <s v="BCI-Sous Compte"/>
    <s v="BQ56-M-R7"/>
    <x v="2"/>
    <x v="2"/>
    <s v="CONGO"/>
    <s v="RALFF-CO5871"/>
    <s v="1.1.2.1"/>
    <m/>
  </r>
  <r>
    <d v="2024-03-26T00:00:00"/>
    <s v="Paiement salaire mois de Mars 2024/ Evariste LELOUSSI"/>
    <s v="Personnel"/>
    <s v="Media"/>
    <m/>
    <n v="236870"/>
    <n v="15665005"/>
    <s v="BCI-Sous Compte"/>
    <s v="BQ56-M-R8"/>
    <x v="2"/>
    <x v="2"/>
    <s v="CONGO"/>
    <s v="RALFF-CO5872"/>
    <s v="1.1.1.4"/>
    <m/>
  </r>
  <r>
    <d v="2024-03-26T00:00:00"/>
    <s v="Paiement salaire mois de Mars 2024/ DOVI ZENNAWOE"/>
    <s v="Personnel"/>
    <s v="Management"/>
    <m/>
    <n v="918340"/>
    <n v="14746665"/>
    <s v="BCI-Sous Compte"/>
    <s v="BQ56-M-R9"/>
    <x v="2"/>
    <x v="2"/>
    <s v="CONGO"/>
    <s v="RALFF-CO5873"/>
    <s v="1.1.1.1"/>
    <m/>
  </r>
  <r>
    <d v="2024-03-26T00:00:00"/>
    <s v="T73 - CONGO Food Allowance du 26/03 au 04/04/2023 (09 nuitées)"/>
    <s v="Travel Subsistence"/>
    <s v="Investingation"/>
    <m/>
    <n v="90000"/>
    <n v="14656665"/>
    <s v="T73"/>
    <s v="T73-M-D3"/>
    <x v="1"/>
    <x v="2"/>
    <s v="CONGO"/>
    <s v="RALFF-CO5874"/>
    <s v="1.3.2"/>
    <m/>
  </r>
  <r>
    <d v="2024-03-26T00:00:00"/>
    <s v="Reçu caisse / Oracle"/>
    <s v="Versement"/>
    <m/>
    <n v="40000"/>
    <m/>
    <n v="14696665"/>
    <s v="Oracle"/>
    <s v="OT-M-V5"/>
    <x v="0"/>
    <x v="0"/>
    <m/>
    <m/>
    <m/>
    <m/>
  </r>
  <r>
    <d v="2024-03-26T00:00:00"/>
    <s v="Acompte honoraire cas MANKOUSSOU AUZERE Contrat N°69 SIBITI"/>
    <s v="Lawyer fees"/>
    <s v="Legal"/>
    <m/>
    <n v="200000"/>
    <n v="14496665"/>
    <s v="BCI"/>
    <s v="BQ34-M-R3"/>
    <x v="1"/>
    <x v="1"/>
    <s v="CONGO"/>
    <m/>
    <m/>
    <m/>
  </r>
  <r>
    <d v="2024-03-26T00:00:00"/>
    <s v="Bonus média diffusion à télécongo pour audience du 08/03/2024"/>
    <s v="Bonus"/>
    <s v="Media"/>
    <m/>
    <n v="150000"/>
    <n v="14346665"/>
    <s v="Caisse"/>
    <s v="CA-M-D12"/>
    <x v="1"/>
    <x v="1"/>
    <s v="CONGO"/>
    <m/>
    <m/>
    <m/>
  </r>
  <r>
    <d v="2024-03-27T00:00:00"/>
    <s v="Achat billet Brazzaville - Oyo / Oracle"/>
    <s v="Transport"/>
    <s v="Legal"/>
    <m/>
    <n v="7000"/>
    <n v="14339665"/>
    <s v="Oracle"/>
    <s v="OT-M-R7"/>
    <x v="2"/>
    <x v="2"/>
    <s v="CONGO"/>
    <s v="RALFF-CO5875"/>
    <s v="2.2"/>
    <m/>
  </r>
  <r>
    <d v="2024-03-27T00:00:00"/>
    <s v="Crepin"/>
    <s v="Versement"/>
    <m/>
    <m/>
    <n v="40000"/>
    <n v="14299665"/>
    <s v="Caisse"/>
    <s v="CA-M-V52"/>
    <x v="0"/>
    <x v="0"/>
    <m/>
    <m/>
    <m/>
    <m/>
  </r>
  <r>
    <d v="2024-03-27T00:00:00"/>
    <s v="DOVI"/>
    <s v="Versement"/>
    <m/>
    <m/>
    <n v="40000"/>
    <n v="14259665"/>
    <s v="Caisse"/>
    <s v="CA-M-V53"/>
    <x v="0"/>
    <x v="0"/>
    <m/>
    <m/>
    <m/>
    <m/>
  </r>
  <r>
    <d v="2024-03-27T00:00:00"/>
    <s v="Oracle"/>
    <s v="Versement"/>
    <m/>
    <m/>
    <n v="40000"/>
    <n v="14219665"/>
    <s v="Caisse"/>
    <s v="CA-M-V54"/>
    <x v="0"/>
    <x v="0"/>
    <m/>
    <m/>
    <m/>
    <m/>
  </r>
  <r>
    <d v="2024-03-27T00:00:00"/>
    <s v="Evariste"/>
    <s v="Versement"/>
    <m/>
    <m/>
    <n v="40000"/>
    <n v="14179665"/>
    <s v="Caisse"/>
    <s v="CA-M-V55"/>
    <x v="0"/>
    <x v="0"/>
    <m/>
    <m/>
    <m/>
    <m/>
  </r>
  <r>
    <d v="2024-03-27T00:00:00"/>
    <s v="Merveille"/>
    <s v="Versement"/>
    <m/>
    <m/>
    <n v="20000"/>
    <n v="14159665"/>
    <s v="Caisse"/>
    <s v="CA-M-V56"/>
    <x v="0"/>
    <x v="0"/>
    <m/>
    <m/>
    <m/>
    <m/>
  </r>
  <r>
    <d v="2024-03-27T00:00:00"/>
    <s v="P29"/>
    <s v="Versement"/>
    <m/>
    <m/>
    <n v="127000"/>
    <n v="14032665"/>
    <s v="Caisse"/>
    <s v="CA-M-V57"/>
    <x v="0"/>
    <x v="0"/>
    <m/>
    <m/>
    <m/>
    <m/>
  </r>
  <r>
    <d v="2024-03-27T00:00:00"/>
    <s v="T73"/>
    <s v="Versement"/>
    <m/>
    <m/>
    <n v="127000"/>
    <n v="13905665"/>
    <s v="Caisse"/>
    <s v="CA-M-V58"/>
    <x v="0"/>
    <x v="0"/>
    <m/>
    <m/>
    <m/>
    <m/>
  </r>
  <r>
    <d v="2024-03-27T00:00:00"/>
    <s v="Frais de transfert charden farell à T73 et P29"/>
    <s v="Transfer fees"/>
    <s v="Office"/>
    <m/>
    <n v="7620"/>
    <n v="13898045"/>
    <s v="Caisse"/>
    <s v="CA-M-R45"/>
    <x v="1"/>
    <x v="2"/>
    <s v="CONGO"/>
    <s v="RALFF-CO5876"/>
    <s v="5.6"/>
    <m/>
  </r>
  <r>
    <d v="2024-03-27T00:00:00"/>
    <s v="Frais de notification offre d'emploi"/>
    <s v="Services"/>
    <s v="Office"/>
    <m/>
    <n v="27000"/>
    <n v="13871045"/>
    <s v="Caisse"/>
    <s v="CA-M-R46"/>
    <x v="1"/>
    <x v="1"/>
    <s v="CONGO"/>
    <m/>
    <m/>
    <m/>
  </r>
  <r>
    <d v="2024-03-27T00:00:00"/>
    <s v="Règlement prestation technicienne de surface (mois de Mars 2024)"/>
    <s v="Services"/>
    <s v="Office"/>
    <m/>
    <n v="75625"/>
    <n v="13795420"/>
    <s v="Caisse"/>
    <s v="CA-M-R47"/>
    <x v="1"/>
    <x v="1"/>
    <s v="CONGO"/>
    <m/>
    <m/>
    <m/>
  </r>
  <r>
    <d v="2024-03-27T00:00:00"/>
    <s v="Appro caisse"/>
    <s v="Versement"/>
    <m/>
    <n v="2000000"/>
    <m/>
    <n v="15795420"/>
    <s v="Caisse"/>
    <s v="CA-M-V59"/>
    <x v="0"/>
    <x v="0"/>
    <m/>
    <m/>
    <m/>
    <m/>
  </r>
  <r>
    <d v="2024-03-27T00:00:00"/>
    <s v="Reçu caisse/Merveille"/>
    <s v="Versement"/>
    <m/>
    <n v="20000"/>
    <m/>
    <n v="15815420"/>
    <s v="Merveille"/>
    <s v="MR-M-V3"/>
    <x v="0"/>
    <x v="0"/>
    <m/>
    <m/>
    <m/>
    <m/>
  </r>
  <r>
    <d v="2024-03-27T00:00:00"/>
    <s v="Reçu de la caisse/Evariste"/>
    <s v="Versement"/>
    <m/>
    <n v="40000"/>
    <m/>
    <n v="15855420"/>
    <s v="Evariste"/>
    <s v="EV-M-V5"/>
    <x v="0"/>
    <x v="0"/>
    <m/>
    <m/>
    <m/>
    <m/>
  </r>
  <r>
    <d v="2024-03-27T00:00:00"/>
    <s v="Achat billet Brazzaville-Oyo/Evariste"/>
    <s v="Transport"/>
    <s v="Media"/>
    <m/>
    <n v="7000"/>
    <n v="15848420"/>
    <s v="Evariste"/>
    <s v="EV-M-R4"/>
    <x v="2"/>
    <x v="2"/>
    <s v="CONGO"/>
    <s v="RALFF-CO5877"/>
    <s v="2.2"/>
    <m/>
  </r>
  <r>
    <d v="2024-03-27T00:00:00"/>
    <s v="reçu de caisse/T73"/>
    <s v="Versement"/>
    <m/>
    <n v="127000"/>
    <m/>
    <n v="15975420"/>
    <s v="T73"/>
    <s v="T73-M-V12"/>
    <x v="0"/>
    <x v="0"/>
    <m/>
    <m/>
    <m/>
    <m/>
  </r>
  <r>
    <d v="2024-03-27T00:00:00"/>
    <s v="Reçu de caisse/P29"/>
    <s v="Versement"/>
    <m/>
    <n v="127000"/>
    <m/>
    <n v="16102420"/>
    <s v="P29"/>
    <s v="P29-M-V8"/>
    <x v="0"/>
    <x v="0"/>
    <m/>
    <m/>
    <m/>
    <m/>
  </r>
  <r>
    <d v="2024-03-27T00:00:00"/>
    <s v="Cumul frais de trust building du mois de Mars 2024/IT87"/>
    <s v="Trust Building"/>
    <s v="Investingation"/>
    <m/>
    <n v="22500"/>
    <n v="16079920"/>
    <s v="IT87"/>
    <s v="IT87-M-D3"/>
    <x v="1"/>
    <x v="1"/>
    <s v="CONGO"/>
    <m/>
    <m/>
    <m/>
  </r>
  <r>
    <d v="2024-03-27T00:00:00"/>
    <s v="Reçu de caisse/Crépin"/>
    <s v="Versement"/>
    <m/>
    <n v="40000"/>
    <m/>
    <n v="16119920"/>
    <s v="Crépin"/>
    <s v="CR-M-V5"/>
    <x v="0"/>
    <x v="0"/>
    <m/>
    <m/>
    <m/>
    <m/>
  </r>
  <r>
    <d v="2024-03-27T00:00:00"/>
    <s v="Billet: Brazzaville-Oyo/Crépin"/>
    <s v="Transport"/>
    <s v="Management"/>
    <m/>
    <n v="7000"/>
    <n v="16112920"/>
    <s v="Crépin"/>
    <s v="CR-M-R10"/>
    <x v="2"/>
    <x v="2"/>
    <s v="CONGO"/>
    <s v="RALFF-CO5878"/>
    <s v="2.2"/>
    <m/>
  </r>
  <r>
    <d v="2024-03-27T00:00:00"/>
    <s v="Reçu caisse/DOVI"/>
    <s v="Versement"/>
    <m/>
    <n v="40000"/>
    <m/>
    <n v="16152920"/>
    <s v="DOVI"/>
    <s v="DH-M-V2"/>
    <x v="0"/>
    <x v="0"/>
    <m/>
    <m/>
    <m/>
    <m/>
  </r>
  <r>
    <d v="2024-03-27T00:00:00"/>
    <s v="Achat billet Brazzaville -Oyo/Dovi"/>
    <s v="Transport"/>
    <s v="Management"/>
    <m/>
    <n v="7000"/>
    <n v="16145920"/>
    <s v="DOVI"/>
    <s v="DH-M-R1"/>
    <x v="2"/>
    <x v="2"/>
    <s v="CONGO"/>
    <s v="RALFF-CO5879"/>
    <s v="2.2"/>
    <m/>
  </r>
  <r>
    <d v="2024-03-28T00:00:00"/>
    <s v="ORACLE - CONGO Food allowance du 28 Mars au 09 Avril 2024"/>
    <s v="Travel Subsistence"/>
    <s v="Legal"/>
    <m/>
    <n v="120000"/>
    <n v="16025920"/>
    <s v="Oracle"/>
    <s v="OT-M-D4"/>
    <x v="1"/>
    <x v="2"/>
    <s v="CONGO"/>
    <s v="RALFF-CO5880"/>
    <s v="1.3.2"/>
    <m/>
  </r>
  <r>
    <d v="2024-03-28T00:00:00"/>
    <s v="Complement pagne 08 mars 2024"/>
    <s v="Personnel"/>
    <s v="Team Builiding"/>
    <m/>
    <n v="9000"/>
    <n v="16016920"/>
    <s v="Caisse"/>
    <s v="CA-M-R48"/>
    <x v="1"/>
    <x v="1"/>
    <s v="CONGO"/>
    <m/>
    <m/>
    <m/>
  </r>
  <r>
    <d v="2024-03-28T00:00:00"/>
    <s v="Entretretien général Jardin, Bureau PALF Mois de Mars 2024"/>
    <s v="Services"/>
    <s v="Office"/>
    <m/>
    <n v="20000"/>
    <n v="15996920"/>
    <s v="Caisse"/>
    <s v="CA-M-R49"/>
    <x v="1"/>
    <x v="1"/>
    <s v="CONGO"/>
    <m/>
    <m/>
    <m/>
  </r>
  <r>
    <d v="2024-03-28T00:00:00"/>
    <s v="EVARISTE - CONGO Food Allowance du 28 mars au 6 avril 2024 mission d'Oyo"/>
    <s v="Travel Subsistence"/>
    <s v="Media"/>
    <m/>
    <n v="90000"/>
    <n v="15906920"/>
    <s v="Evariste"/>
    <s v="EV-M-D2"/>
    <x v="1"/>
    <x v="2"/>
    <s v="CONGO"/>
    <s v="RALFF-CO5881"/>
    <s v="1.3.2"/>
    <m/>
  </r>
  <r>
    <d v="2024-03-28T00:00:00"/>
    <s v="IT87 - CONGO Frais d'hôtel Akoua du 25 au 28/03/2024 à Etoumbi (03 nuitées)"/>
    <s v="Travel Subsistence"/>
    <s v="Investingation"/>
    <m/>
    <n v="45000"/>
    <n v="15861920"/>
    <s v="IT87"/>
    <s v="IT87-M-R11"/>
    <x v="1"/>
    <x v="2"/>
    <s v="CONGO"/>
    <s v="RALFF-CO5882"/>
    <s v="1.3.2"/>
    <m/>
  </r>
  <r>
    <d v="2024-03-28T00:00:00"/>
    <s v="Achat billet Etoumbi - Makoua / IT87"/>
    <s v="Transport"/>
    <s v="Investingation"/>
    <m/>
    <n v="3000"/>
    <n v="15858920"/>
    <s v="IT87"/>
    <s v="IT87-M-R12"/>
    <x v="2"/>
    <x v="2"/>
    <s v="CONGO"/>
    <s v="RALFF-CO5883"/>
    <s v="2.2"/>
    <m/>
  </r>
  <r>
    <d v="2024-03-28T00:00:00"/>
    <s v="Retrait especes/appro caisse/bord n°3654617"/>
    <s v="Versement"/>
    <m/>
    <m/>
    <n v="2000000"/>
    <n v="13858920"/>
    <s v="BCI"/>
    <s v="BQ34-M-V3"/>
    <x v="0"/>
    <x v="0"/>
    <m/>
    <m/>
    <m/>
    <m/>
  </r>
  <r>
    <d v="2024-03-28T00:00:00"/>
    <s v="CREPIN - CONGO Food-Allowance du 28/03 au 09/04/2024 à Oyo"/>
    <s v="Travel Subsistence"/>
    <s v="Management"/>
    <m/>
    <n v="120000"/>
    <n v="13738920"/>
    <s v="Crépin"/>
    <s v="CR-M-D3"/>
    <x v="1"/>
    <x v="2"/>
    <s v="CONGO"/>
    <s v="RALFF-CO5884"/>
    <s v="1.3.2"/>
    <m/>
  </r>
  <r>
    <d v="2024-03-28T00:00:00"/>
    <s v="DOVI-CONGO Food Allowance du 28/03 au 04/04/2024 soit 07 nuitées à Oyo"/>
    <s v="Travel Subsistence"/>
    <s v="Management"/>
    <m/>
    <n v="70000"/>
    <n v="13668920"/>
    <s v="DOVI"/>
    <s v="DH-M-D2"/>
    <x v="1"/>
    <x v="2"/>
    <s v="CONGO"/>
    <s v="RALFF-CO5885"/>
    <s v="1.3.2"/>
    <m/>
  </r>
  <r>
    <d v="2024-03-29T00:00:00"/>
    <s v="Achat billet Makoua - Brazzaville / IT87"/>
    <s v="Transport"/>
    <s v="Investingation"/>
    <m/>
    <n v="10000"/>
    <n v="13658920"/>
    <s v="IT87"/>
    <s v="IT87-M-R13"/>
    <x v="2"/>
    <x v="2"/>
    <s v="CONGO"/>
    <s v="RALFF-CO5886"/>
    <s v="2.2"/>
    <m/>
  </r>
  <r>
    <d v="2024-03-29T00:00:00"/>
    <s v="Crepin"/>
    <s v="Versement"/>
    <m/>
    <m/>
    <n v="633000"/>
    <n v="13025920"/>
    <s v="Caisse"/>
    <s v="CA-M-V60"/>
    <x v="0"/>
    <x v="0"/>
    <m/>
    <m/>
    <m/>
    <m/>
  </r>
  <r>
    <d v="2024-03-29T00:00:00"/>
    <s v="Oracle"/>
    <s v="Versement"/>
    <m/>
    <m/>
    <n v="163000"/>
    <n v="12862920"/>
    <s v="Caisse"/>
    <s v="CA-M-V61"/>
    <x v="0"/>
    <x v="0"/>
    <m/>
    <m/>
    <m/>
    <m/>
  </r>
  <r>
    <d v="2024-03-29T00:00:00"/>
    <s v="Evariste"/>
    <s v="Versement"/>
    <m/>
    <m/>
    <n v="158000"/>
    <n v="12704920"/>
    <s v="Caisse"/>
    <s v="CA-M-V62"/>
    <x v="0"/>
    <x v="0"/>
    <m/>
    <m/>
    <m/>
    <m/>
  </r>
  <r>
    <d v="2024-03-29T00:00:00"/>
    <s v="DOVI"/>
    <s v="Versement"/>
    <m/>
    <m/>
    <n v="133000"/>
    <n v="12571920"/>
    <s v="Caisse"/>
    <s v="CA-M-V63"/>
    <x v="0"/>
    <x v="0"/>
    <m/>
    <m/>
    <m/>
    <m/>
  </r>
  <r>
    <d v="2024-03-29T00:00:00"/>
    <s v="P29"/>
    <s v="Versement"/>
    <m/>
    <m/>
    <n v="87000"/>
    <n v="12484920"/>
    <s v="Caisse"/>
    <s v="CA-M-V64"/>
    <x v="0"/>
    <x v="0"/>
    <m/>
    <m/>
    <m/>
    <m/>
  </r>
  <r>
    <d v="2024-03-29T00:00:00"/>
    <s v="T73"/>
    <s v="Versement"/>
    <m/>
    <m/>
    <n v="87000"/>
    <n v="12397920"/>
    <s v="Caisse"/>
    <s v="CA-M-V65"/>
    <x v="0"/>
    <x v="0"/>
    <m/>
    <m/>
    <m/>
    <m/>
  </r>
  <r>
    <d v="2024-03-29T00:00:00"/>
    <s v="Achat credit  teléphonique MTN/PALF/1er partie Avril 2024/Management"/>
    <s v="Telephone"/>
    <s v="Management"/>
    <m/>
    <n v="53000"/>
    <n v="12344920"/>
    <s v="Caisse"/>
    <s v="CA-M-R50"/>
    <x v="2"/>
    <x v="2"/>
    <s v="CONGO"/>
    <s v="RALFF-CO5887"/>
    <s v="4.6"/>
    <m/>
  </r>
  <r>
    <d v="2024-03-29T00:00:00"/>
    <s v="Achat credit  teléphonique MTN/PALF/1er partie Avril 2024/Legal"/>
    <s v="Telephone"/>
    <s v="Legal"/>
    <m/>
    <n v="53000"/>
    <n v="12291920"/>
    <s v="Caisse"/>
    <s v="CA-M-R51"/>
    <x v="2"/>
    <x v="2"/>
    <s v="CONGO"/>
    <s v="RALFF-CO5888"/>
    <s v="4.6"/>
    <m/>
  </r>
  <r>
    <d v="2024-03-29T00:00:00"/>
    <s v="Achat credit  teléphonique MTN/PALF/1er partie Avril 2024/Legal"/>
    <s v="Telephone"/>
    <s v="Legal"/>
    <m/>
    <n v="42000"/>
    <n v="12249920"/>
    <s v="Caisse"/>
    <s v="CA-M-R52"/>
    <x v="2"/>
    <x v="2"/>
    <s v="CONGO"/>
    <s v="RALFF-CO5889"/>
    <s v="4.6"/>
    <m/>
  </r>
  <r>
    <d v="2024-03-29T00:00:00"/>
    <s v="Achat credit  teléphonique MTN/PALF/1er partie Avril 2024/Investigation"/>
    <s v="Telephone"/>
    <s v="Investingation"/>
    <m/>
    <n v="57000"/>
    <n v="12192920"/>
    <s v="Caisse"/>
    <s v="CA-M-R53"/>
    <x v="2"/>
    <x v="2"/>
    <s v="CONGO"/>
    <s v="RALFF-CO5890"/>
    <s v="4.6"/>
    <m/>
  </r>
  <r>
    <d v="2024-03-29T00:00:00"/>
    <s v="Achat credit  teléphonique MTN/PALF/1er partie Avril 2024/Media"/>
    <s v="Telephone"/>
    <s v="Media"/>
    <m/>
    <n v="10000"/>
    <n v="12182920"/>
    <s v="Caisse"/>
    <s v="CA-M-R54"/>
    <x v="2"/>
    <x v="2"/>
    <s v="CONGO"/>
    <s v="RALFF-CO5891"/>
    <s v="4.6"/>
    <m/>
  </r>
  <r>
    <d v="2024-03-29T00:00:00"/>
    <s v="Achat credit  teléphonique Airtel/PALF/1ere partie Avril 2024/Management"/>
    <s v="Telephone"/>
    <s v="Management"/>
    <m/>
    <n v="10000"/>
    <n v="12172920"/>
    <s v="Caisse"/>
    <s v="CA-M-R55"/>
    <x v="2"/>
    <x v="2"/>
    <s v="CONGO"/>
    <s v="RALFF-CO5892"/>
    <s v="4.6"/>
    <m/>
  </r>
  <r>
    <d v="2024-03-29T00:00:00"/>
    <s v="Achat credit  teléphonique Airtel/PALF/1ere partie Avril 2024/Legal"/>
    <s v="Telephone"/>
    <s v="Legal"/>
    <m/>
    <n v="10000"/>
    <n v="12162920"/>
    <s v="Caisse"/>
    <s v="CA-M-R56"/>
    <x v="2"/>
    <x v="2"/>
    <s v="CONGO"/>
    <s v="RALFF-CO5893"/>
    <s v="4.6"/>
    <m/>
  </r>
  <r>
    <d v="2024-03-29T00:00:00"/>
    <s v="Achat credit  teléphonique Airtel/PALF/1ere partie Avril 2024/Investigation"/>
    <s v="Telephone"/>
    <s v="Investingation"/>
    <m/>
    <n v="21000"/>
    <n v="12141920"/>
    <s v="Caisse"/>
    <s v="CA-M-R57"/>
    <x v="2"/>
    <x v="2"/>
    <s v="CONGO"/>
    <s v="RALFF-CO5894"/>
    <s v="4.6"/>
    <m/>
  </r>
  <r>
    <d v="2024-03-29T00:00:00"/>
    <s v="Achat credit  teléphonique Airtel/PALF/1ere partie Avril 2024/Media"/>
    <s v="Telephone"/>
    <s v="Media"/>
    <m/>
    <n v="11000"/>
    <n v="12130920"/>
    <s v="Caisse"/>
    <s v="CA-M-R58"/>
    <x v="2"/>
    <x v="2"/>
    <s v="CONGO"/>
    <s v="RALFF-CO5895"/>
    <s v="4.6"/>
    <m/>
  </r>
  <r>
    <d v="2024-03-29T00:00:00"/>
    <s v="Frais de transfert charden farell à P29,T73,Oracle,Crepin,Dovi et Evariste"/>
    <s v="Transfer fees"/>
    <s v="Office"/>
    <m/>
    <n v="37830"/>
    <n v="12093090"/>
    <s v="Caisse"/>
    <s v="CA-M-R59"/>
    <x v="1"/>
    <x v="2"/>
    <s v="CONGO"/>
    <s v="RALFF-CO5896"/>
    <s v="5.6"/>
    <m/>
  </r>
  <r>
    <d v="2024-03-29T00:00:00"/>
    <s v="Reglemeent Facture Internet (Canal Box_Periode du 29/03 à 01/05/2024)"/>
    <s v="Internet"/>
    <s v="Office"/>
    <m/>
    <n v="45050"/>
    <n v="12048040"/>
    <s v="Caisse"/>
    <s v="CA-M-R60"/>
    <x v="2"/>
    <x v="2"/>
    <s v="CONGO"/>
    <s v="RALFF-CO5897"/>
    <s v="4.5"/>
    <m/>
  </r>
  <r>
    <d v="2024-03-29T00:00:00"/>
    <s v="Tropperçu"/>
    <s v="Versement"/>
    <m/>
    <m/>
    <n v="20000"/>
    <n v="12028040"/>
    <s v="Caisse"/>
    <s v="CA-M-V66"/>
    <x v="0"/>
    <x v="0"/>
    <m/>
    <m/>
    <m/>
    <m/>
  </r>
  <r>
    <d v="2024-03-29T00:00:00"/>
    <s v="Romain"/>
    <s v="Versement"/>
    <m/>
    <m/>
    <n v="20000"/>
    <n v="12008040"/>
    <s v="Caisse"/>
    <s v="CA-M-V67"/>
    <x v="0"/>
    <x v="0"/>
    <m/>
    <m/>
    <m/>
    <m/>
  </r>
  <r>
    <d v="2024-03-29T00:00:00"/>
    <s v="Cumul Frais de Transport Local Mars 2024/Grace MOLENDE"/>
    <s v="Transport"/>
    <s v="Management"/>
    <m/>
    <n v="35000"/>
    <n v="11973040"/>
    <s v="Grace"/>
    <s v="GR-M-D1"/>
    <x v="2"/>
    <x v="2"/>
    <s v="CONGO"/>
    <s v="RALFF-CO5898"/>
    <s v="2.2"/>
    <m/>
  </r>
  <r>
    <d v="2024-03-29T00:00:00"/>
    <s v="Cumul frais de transport local du mois de Mars 2024/Merveille"/>
    <s v="Transport"/>
    <s v="Office"/>
    <m/>
    <n v="32500"/>
    <n v="11940540"/>
    <s v="Merveille"/>
    <s v="MR-M-D1"/>
    <x v="2"/>
    <x v="2"/>
    <s v="CONGO"/>
    <s v="RALFF-CO5899"/>
    <s v="2.2"/>
    <m/>
  </r>
  <r>
    <d v="2024-03-29T00:00:00"/>
    <s v="Reçu Caisse/Romain"/>
    <s v="Versement"/>
    <m/>
    <n v="20000"/>
    <m/>
    <n v="11960540"/>
    <s v="Romain"/>
    <s v="RM-M-V3"/>
    <x v="0"/>
    <x v="0"/>
    <m/>
    <m/>
    <m/>
    <m/>
  </r>
  <r>
    <d v="2024-03-29T00:00:00"/>
    <s v="Cumul frais Ration Journalière du mois de Mars 2024/Romain"/>
    <s v="Travel Subsistence"/>
    <s v="Legal"/>
    <m/>
    <n v="14000"/>
    <n v="11946540"/>
    <s v="Romain"/>
    <s v="RM-M-D1"/>
    <x v="1"/>
    <x v="1"/>
    <s v="CONGO"/>
    <m/>
    <m/>
    <m/>
  </r>
  <r>
    <d v="2024-03-29T00:00:00"/>
    <s v="Cumul frais de transport local du mois de Mars 2024/Romain"/>
    <s v="Transport"/>
    <s v="Legal"/>
    <m/>
    <n v="28000"/>
    <n v="11918540"/>
    <s v="Romain"/>
    <s v="RM-M-D2"/>
    <x v="1"/>
    <x v="1"/>
    <s v="CONGO"/>
    <m/>
    <m/>
    <m/>
  </r>
  <r>
    <d v="2024-03-29T00:00:00"/>
    <s v="Reçu Caisse/Tropperçu"/>
    <s v="Versement"/>
    <m/>
    <n v="20000"/>
    <m/>
    <n v="11938540"/>
    <s v="Tropperçu"/>
    <s v="TR-M-V3"/>
    <x v="0"/>
    <x v="0"/>
    <m/>
    <m/>
    <m/>
    <m/>
  </r>
  <r>
    <d v="2024-03-29T00:00:00"/>
    <s v="Cumul frais de Ration Journalière du mois de Mars 2024/Tropperçu"/>
    <s v="Travel Subsistence"/>
    <s v="Legal"/>
    <m/>
    <n v="14000"/>
    <n v="11924540"/>
    <s v="Tropperçu"/>
    <s v="RM-M-D1"/>
    <x v="1"/>
    <x v="1"/>
    <s v="CONGO"/>
    <m/>
    <m/>
    <m/>
  </r>
  <r>
    <d v="2024-03-29T00:00:00"/>
    <s v="Cumul frais de transport local du mois de Mars 2024/Tropperçu"/>
    <s v="Transport"/>
    <s v="Legal"/>
    <m/>
    <n v="28000"/>
    <n v="11896540"/>
    <s v="Tropperçu"/>
    <s v="TR-M-D2"/>
    <x v="1"/>
    <x v="1"/>
    <s v="CONGO"/>
    <m/>
    <m/>
    <m/>
  </r>
  <r>
    <d v="2024-03-29T00:00:00"/>
    <s v="Reçu de la caisse/Evariste"/>
    <s v="Versement"/>
    <m/>
    <n v="158000"/>
    <m/>
    <n v="12054540"/>
    <s v="Evariste"/>
    <s v="EV-M-V6"/>
    <x v="0"/>
    <x v="0"/>
    <m/>
    <m/>
    <m/>
    <m/>
  </r>
  <r>
    <d v="2024-03-29T00:00:00"/>
    <s v="reçu de caisse/T73"/>
    <s v="Versement"/>
    <m/>
    <n v="87000"/>
    <m/>
    <n v="12141540"/>
    <s v="T73"/>
    <s v="T73-M-V13"/>
    <x v="0"/>
    <x v="0"/>
    <m/>
    <m/>
    <m/>
    <m/>
  </r>
  <r>
    <d v="2024-03-29T00:00:00"/>
    <s v="Reçu de caisse/P29"/>
    <s v="Versement"/>
    <m/>
    <n v="87000"/>
    <m/>
    <n v="12228540"/>
    <s v="P29"/>
    <s v="P29-M-V9"/>
    <x v="0"/>
    <x v="0"/>
    <m/>
    <m/>
    <m/>
    <m/>
  </r>
  <r>
    <d v="2024-03-29T00:00:00"/>
    <s v="IT87 - CONGO Frais d'hôtel Emilienne Ikobo du 28 au 29/03/2024 à Makoua (01 nuitée)"/>
    <s v="Travel Subsistence"/>
    <s v="Investingation"/>
    <m/>
    <n v="15000"/>
    <n v="12213540"/>
    <s v="IT87"/>
    <s v="IT87-M-R14"/>
    <x v="1"/>
    <x v="1"/>
    <s v="CONGO"/>
    <m/>
    <m/>
    <m/>
  </r>
  <r>
    <d v="2024-03-29T00:00:00"/>
    <s v="Cumul frais de transport local du mois de Mars 2024/IT87"/>
    <s v="Transport"/>
    <s v="Investingation"/>
    <m/>
    <n v="53600"/>
    <n v="12159940"/>
    <s v="IT87"/>
    <s v="IT87-M-D4"/>
    <x v="2"/>
    <x v="2"/>
    <s v="CONGO"/>
    <s v="RALFF-CO5901"/>
    <s v="2.2"/>
    <m/>
  </r>
  <r>
    <d v="2024-03-29T00:00:00"/>
    <s v="Reçu caisse / Oracle"/>
    <s v="Versement"/>
    <m/>
    <n v="163000"/>
    <m/>
    <n v="12322940"/>
    <s v="Oracle"/>
    <s v="OT-M-V6"/>
    <x v="0"/>
    <x v="0"/>
    <m/>
    <m/>
    <m/>
    <m/>
  </r>
  <r>
    <d v="2024-03-29T00:00:00"/>
    <s v="Récu caisse/Complément frais de mission/Dovi"/>
    <s v="Versement"/>
    <m/>
    <n v="133000"/>
    <m/>
    <n v="12455940"/>
    <s v="DOVI"/>
    <s v="DH-M-V3"/>
    <x v="0"/>
    <x v="0"/>
    <m/>
    <m/>
    <m/>
    <m/>
  </r>
  <r>
    <d v="2024-03-30T00:00:00"/>
    <s v="Cumul frais de transport local mois de Mars 2024/Oracle TALOULOU"/>
    <s v="Transport"/>
    <s v="Legal"/>
    <m/>
    <n v="51500"/>
    <n v="12404440"/>
    <s v="Oracle"/>
    <s v="OT-M-D5"/>
    <x v="2"/>
    <x v="2"/>
    <s v="CONGO"/>
    <s v="RALFF-CO5902"/>
    <s v="2.2"/>
    <m/>
  </r>
  <r>
    <d v="2024-03-30T00:00:00"/>
    <s v="Cumul frais de Transport local mois de Mars 2024/EVARISTE LELOUSSI"/>
    <s v="Transport"/>
    <s v="Media"/>
    <m/>
    <n v="63000"/>
    <n v="12341440"/>
    <s v="Evariste"/>
    <s v="EV-M-D3"/>
    <x v="2"/>
    <x v="2"/>
    <s v="CONGO"/>
    <s v="RALFF-CO5903"/>
    <s v="2.2"/>
    <m/>
  </r>
  <r>
    <d v="2024-03-30T00:00:00"/>
    <s v="Cumul frais de trust Bulding du mois de Mars 2024/T73"/>
    <s v="Trust Building"/>
    <s v="Investingation"/>
    <m/>
    <n v="123800"/>
    <n v="12217640"/>
    <s v="T73"/>
    <s v="T73-M-R9"/>
    <x v="1"/>
    <x v="1"/>
    <s v="CONGO"/>
    <m/>
    <m/>
    <m/>
  </r>
  <r>
    <d v="2024-03-30T00:00:00"/>
    <s v="cumul frais de trust bulding mois de Mars 2024/P29"/>
    <s v="Trust Building"/>
    <s v="Investingation"/>
    <m/>
    <n v="25000"/>
    <n v="12192640"/>
    <s v="P29"/>
    <s v="P29-M-D3"/>
    <x v="1"/>
    <x v="1"/>
    <s v="CONGO"/>
    <m/>
    <m/>
    <m/>
  </r>
  <r>
    <d v="2024-03-30T00:00:00"/>
    <s v="Cumul frais de transport local du mois de Mars 2024/Crépin IBOUILI-IBOUILI"/>
    <s v="Transport"/>
    <s v="Management"/>
    <m/>
    <n v="30800"/>
    <n v="12161840"/>
    <s v="Crépin"/>
    <s v="CR-M-D4"/>
    <x v="2"/>
    <x v="2"/>
    <s v="CONGO"/>
    <s v="RALFF-CO5904"/>
    <s v="2.2"/>
    <m/>
  </r>
  <r>
    <d v="2024-03-30T00:00:00"/>
    <s v="Reçu de caisse/Crépin"/>
    <s v="Versement"/>
    <m/>
    <n v="633000"/>
    <m/>
    <n v="12794840"/>
    <s v="Crépin"/>
    <s v="CR-M-V6"/>
    <x v="0"/>
    <x v="0"/>
    <m/>
    <m/>
    <m/>
    <m/>
  </r>
  <r>
    <d v="2024-03-31T00:00:00"/>
    <s v="Cumul frais de transport local du mois de Mars 2024/T73"/>
    <s v="Transport"/>
    <s v="Investingation"/>
    <m/>
    <n v="92000"/>
    <n v="12702840"/>
    <s v="T73"/>
    <s v="T73-M-D4"/>
    <x v="2"/>
    <x v="2"/>
    <s v="CONGO"/>
    <s v="RALFF-CO5905"/>
    <s v="2.2"/>
    <m/>
  </r>
  <r>
    <d v="2024-03-31T00:00:00"/>
    <s v="T73 - CONGO Frais d'hotel du 26 au 31/03/2024 (05nuitées ) à Oyo"/>
    <s v="Travel Subsistence"/>
    <s v="Investingation"/>
    <m/>
    <n v="75000"/>
    <n v="12627840"/>
    <s v="T73"/>
    <s v="T73-M-R10"/>
    <x v="1"/>
    <x v="2"/>
    <s v="CONGO"/>
    <s v="RALFF-CO5906"/>
    <s v="1.3.2"/>
    <m/>
  </r>
  <r>
    <d v="2024-03-31T00:00:00"/>
    <s v="Cumul frais de transport local Mars 2024/P29"/>
    <s v="Transport"/>
    <s v="Investingation"/>
    <m/>
    <n v="59900"/>
    <n v="12567940"/>
    <s v="P29"/>
    <s v="P29-M-D4"/>
    <x v="2"/>
    <x v="2"/>
    <s v="CONGO"/>
    <s v="RALFF-CO5907"/>
    <s v="2.2"/>
    <m/>
  </r>
  <r>
    <d v="2024-03-31T00:00:00"/>
    <s v="P29 - CONGO Frais d'hotel mission du 26-03 au  31-03 -2024 à oyo"/>
    <s v="Travel Subsistence"/>
    <s v="Investingation"/>
    <m/>
    <n v="75000"/>
    <n v="12492940"/>
    <s v="P29"/>
    <s v="P29-M-R15"/>
    <x v="1"/>
    <x v="2"/>
    <s v="CONGO"/>
    <s v="RALFF-CO5908"/>
    <s v="1.3.2"/>
    <m/>
  </r>
  <r>
    <d v="2024-03-31T00:00:00"/>
    <s v="Cumul frais de transport local du mois de Mars 2024/Dovi"/>
    <s v="Transport"/>
    <s v="Management"/>
    <m/>
    <n v="24000"/>
    <n v="12468940"/>
    <s v="DOVI"/>
    <s v="DH-M-D3"/>
    <x v="2"/>
    <x v="2"/>
    <s v="CONGO"/>
    <s v="RALFF-CO5909"/>
    <s v="2.2"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14">
  <r>
    <d v="2024-03-01T00:00:00"/>
    <s v="Solde au 01/03/2024"/>
    <x v="0"/>
    <m/>
    <m/>
    <m/>
    <n v="22361030"/>
    <x v="0"/>
    <m/>
    <m/>
    <m/>
    <m/>
    <m/>
    <m/>
    <m/>
  </r>
  <r>
    <d v="2024-03-01T00:00:00"/>
    <s v="BCI-34 /3654615"/>
    <x v="1"/>
    <m/>
    <n v="2000000"/>
    <m/>
    <n v="24361030"/>
    <x v="1"/>
    <s v="CA-M-V1"/>
    <m/>
    <m/>
    <m/>
    <m/>
    <m/>
    <m/>
  </r>
  <r>
    <d v="2024-03-01T00:00:00"/>
    <s v="Bonus média diffusion à telecongo"/>
    <x v="2"/>
    <s v="Media"/>
    <m/>
    <n v="150000"/>
    <n v="24211030"/>
    <x v="1"/>
    <s v="CA-M-D1"/>
    <s v="OAK"/>
    <s v="PALF"/>
    <s v="CONGO"/>
    <m/>
    <m/>
    <m/>
  </r>
  <r>
    <d v="2024-03-01T00:00:00"/>
    <s v="Bonus mensuel du mois de Février 24/Evariste"/>
    <x v="2"/>
    <s v="Media"/>
    <m/>
    <n v="20000"/>
    <n v="24191030"/>
    <x v="1"/>
    <s v="CA-M-D2"/>
    <s v="OAK"/>
    <s v="PALF"/>
    <s v="CONGO"/>
    <m/>
    <m/>
    <m/>
  </r>
  <r>
    <d v="2024-03-01T00:00:00"/>
    <s v="Bonus Operation du 22/02/24 à Pointe Noire/Evariste"/>
    <x v="2"/>
    <s v="Operation"/>
    <m/>
    <n v="40000"/>
    <n v="24151030"/>
    <x v="1"/>
    <s v="CA-M-D3"/>
    <s v="OAK"/>
    <s v="PALF"/>
    <s v="CONGO"/>
    <m/>
    <m/>
    <m/>
  </r>
  <r>
    <d v="2024-03-01T00:00:00"/>
    <s v="Payement Salaire du mois de Février 24/Calculé au Prorata/Evariste (15 jours de travaille)"/>
    <x v="3"/>
    <s v="Media"/>
    <m/>
    <n v="118435"/>
    <n v="24032595"/>
    <x v="1"/>
    <s v="CA-M-R1"/>
    <s v="UE"/>
    <s v="RALFF"/>
    <s v="CONGO"/>
    <s v="RALFF-CO5780"/>
    <s v="1.1.1.4"/>
    <m/>
  </r>
  <r>
    <d v="2024-03-01T00:00:00"/>
    <s v="Achat credit  teléphonique MTN/PALF/1er partie Mars 2024/Management"/>
    <x v="4"/>
    <s v="Management"/>
    <m/>
    <n v="37000"/>
    <n v="23995595"/>
    <x v="1"/>
    <s v="CA-M-R2"/>
    <s v="UE"/>
    <s v="RALFF"/>
    <s v="CONGO"/>
    <s v="RALFF-CO5781"/>
    <s v="4.6"/>
    <m/>
  </r>
  <r>
    <d v="2024-03-01T00:00:00"/>
    <s v="Achat credit  teléphonique MTN/PALF/1er partie Mars 2024/Legal"/>
    <x v="4"/>
    <s v="Legal"/>
    <m/>
    <n v="53000"/>
    <n v="23942595"/>
    <x v="1"/>
    <s v="CA-M-R3"/>
    <s v="UE"/>
    <s v="RALFF"/>
    <s v="CONGO"/>
    <s v="RALFF-CO5782"/>
    <s v="4.6"/>
    <m/>
  </r>
  <r>
    <d v="2024-03-01T00:00:00"/>
    <s v="Achat credit  teléphonique MTN/PALF/1er partie Mars 2024/Investigation"/>
    <x v="4"/>
    <s v="Investingation"/>
    <m/>
    <n v="57000"/>
    <n v="23885595"/>
    <x v="1"/>
    <s v="CA-M-R4"/>
    <s v="UE"/>
    <s v="RALFF"/>
    <s v="CONGO"/>
    <s v="RALFF-CO5783"/>
    <s v="4.6"/>
    <m/>
  </r>
  <r>
    <d v="2024-03-01T00:00:00"/>
    <s v="Achat credit  teléphonique MTN/PALF/1er partie Mars 2024/Media"/>
    <x v="4"/>
    <s v="Media"/>
    <m/>
    <n v="10000"/>
    <n v="23875595"/>
    <x v="1"/>
    <s v="CA-M-R5"/>
    <s v="UE"/>
    <s v="RALFF"/>
    <s v="CONGO"/>
    <s v="RALFF-CO5784"/>
    <s v="4.6"/>
    <m/>
  </r>
  <r>
    <d v="2024-03-01T00:00:00"/>
    <s v="Achat credit  teléphonique Airtel/PALF/1ere partie Mars 2024/Management"/>
    <x v="4"/>
    <s v="Management"/>
    <m/>
    <n v="5000"/>
    <n v="23870595"/>
    <x v="1"/>
    <s v="CA-M-R6"/>
    <s v="UE"/>
    <s v="RALFF"/>
    <s v="CONGO"/>
    <s v="RALFF-CO5785"/>
    <s v="4.6"/>
    <m/>
  </r>
  <r>
    <d v="2024-03-01T00:00:00"/>
    <s v="Achat credit  teléphonique Airtel/PALF/1ere partie Mars 2024/Legal"/>
    <x v="4"/>
    <s v="Legal"/>
    <m/>
    <n v="10000"/>
    <n v="23860595"/>
    <x v="1"/>
    <s v="CA-M-R7"/>
    <s v="UE"/>
    <s v="RALFF"/>
    <s v="CONGO"/>
    <s v="RALFF-CO5786"/>
    <s v="4.6"/>
    <m/>
  </r>
  <r>
    <d v="2024-03-01T00:00:00"/>
    <s v="Achat credit  teléphonique Airtel/PALF/1ere partie Mars 2024/Investigation"/>
    <x v="4"/>
    <s v="Investingation"/>
    <m/>
    <n v="21000"/>
    <n v="23839595"/>
    <x v="1"/>
    <s v="CA-M-R8"/>
    <s v="UE"/>
    <s v="RALFF"/>
    <s v="CONGO"/>
    <s v="RALFF-CO5787"/>
    <s v="4.6"/>
    <m/>
  </r>
  <r>
    <d v="2024-03-01T00:00:00"/>
    <s v="Achat credit  teléphonique Airtel/PALF/1ere partie Mars 2024/Media"/>
    <x v="4"/>
    <s v="Media"/>
    <m/>
    <n v="11000"/>
    <n v="23828595"/>
    <x v="1"/>
    <s v="CA-M-R9"/>
    <s v="UE"/>
    <s v="RALFF"/>
    <s v="CONGO"/>
    <s v="RALFF-CO5788"/>
    <s v="4.6"/>
    <m/>
  </r>
  <r>
    <d v="2024-03-01T00:00:00"/>
    <s v="Reglemeent Facture Internet (Canal Box_Periode du 01/03 à 01/04/2024)"/>
    <x v="5"/>
    <s v="Office"/>
    <m/>
    <n v="45050"/>
    <n v="23783545"/>
    <x v="1"/>
    <s v="CA-M-R10"/>
    <s v="UE"/>
    <s v="RALFF"/>
    <s v="CONGO"/>
    <s v="RALFF-CO5789"/>
    <s v="4.5"/>
    <m/>
  </r>
  <r>
    <d v="2024-03-01T00:00:00"/>
    <s v="P29"/>
    <x v="1"/>
    <m/>
    <m/>
    <n v="40000"/>
    <n v="23743545"/>
    <x v="1"/>
    <s v="CA-M-V2"/>
    <m/>
    <m/>
    <m/>
    <m/>
    <m/>
    <m/>
  </r>
  <r>
    <d v="2024-03-01T00:00:00"/>
    <s v="IT87"/>
    <x v="1"/>
    <m/>
    <m/>
    <n v="40000"/>
    <n v="23703545"/>
    <x v="1"/>
    <s v="CA-M-V3"/>
    <m/>
    <m/>
    <m/>
    <m/>
    <m/>
    <m/>
  </r>
  <r>
    <d v="2024-03-01T00:00:00"/>
    <s v="T73"/>
    <x v="1"/>
    <m/>
    <m/>
    <n v="20000"/>
    <n v="23683545"/>
    <x v="1"/>
    <s v="CA-M-V4"/>
    <m/>
    <m/>
    <m/>
    <m/>
    <m/>
    <m/>
  </r>
  <r>
    <d v="2024-03-01T00:00:00"/>
    <s v="P29/Pour Sim"/>
    <x v="1"/>
    <m/>
    <m/>
    <n v="10500"/>
    <n v="23673045"/>
    <x v="1"/>
    <s v="CA-M-V5"/>
    <m/>
    <m/>
    <m/>
    <m/>
    <m/>
    <m/>
  </r>
  <r>
    <d v="2024-03-01T00:00:00"/>
    <s v="Agios du 31/01/2024 au 29/02/2024 + Commission sur VRT"/>
    <x v="6"/>
    <s v="Office"/>
    <m/>
    <n v="25366"/>
    <n v="23647679"/>
    <x v="2"/>
    <s v="BQ56-M-R1"/>
    <s v="UE"/>
    <s v="RALFF"/>
    <s v="CONGO"/>
    <s v="RALFF-CO5790"/>
    <s v="5.6"/>
    <m/>
  </r>
  <r>
    <d v="2024-03-01T00:00:00"/>
    <s v="Reçu de caisse/P29"/>
    <x v="1"/>
    <m/>
    <n v="40000"/>
    <m/>
    <n v="23687679"/>
    <x v="3"/>
    <s v="P29-M-V1"/>
    <m/>
    <m/>
    <m/>
    <m/>
    <m/>
    <m/>
  </r>
  <r>
    <d v="2024-03-01T00:00:00"/>
    <s v="Reçu de caisse/P29"/>
    <x v="1"/>
    <m/>
    <n v="10500"/>
    <m/>
    <n v="23698179"/>
    <x v="3"/>
    <s v="P29-M-V2"/>
    <m/>
    <m/>
    <m/>
    <m/>
    <m/>
    <m/>
  </r>
  <r>
    <d v="2024-03-01T00:00:00"/>
    <s v="Achat carte sim enquête "/>
    <x v="7"/>
    <s v="Investingation"/>
    <m/>
    <n v="10500"/>
    <n v="23687679"/>
    <x v="3"/>
    <s v="P29-M-R1"/>
    <s v="OAK"/>
    <s v="PALF"/>
    <s v="CONGO"/>
    <m/>
    <m/>
    <m/>
  </r>
  <r>
    <d v="2024-03-01T00:00:00"/>
    <s v="Reçu de Caisse/ IT87"/>
    <x v="1"/>
    <m/>
    <n v="40000"/>
    <m/>
    <n v="23727679"/>
    <x v="4"/>
    <s v="IT87-M-V1"/>
    <m/>
    <m/>
    <m/>
    <m/>
    <m/>
    <m/>
  </r>
  <r>
    <d v="2024-03-01T00:00:00"/>
    <s v="Retrait especes/appro caisse/bord n°3654615"/>
    <x v="1"/>
    <m/>
    <m/>
    <n v="2000000"/>
    <n v="21727679"/>
    <x v="5"/>
    <s v="BQ34-M-V1"/>
    <m/>
    <m/>
    <m/>
    <m/>
    <m/>
    <m/>
  </r>
  <r>
    <d v="2024-03-02T00:00:00"/>
    <s v="reçu de caisse/T73"/>
    <x v="1"/>
    <m/>
    <n v="20000"/>
    <m/>
    <n v="21747679"/>
    <x v="6"/>
    <s v="T73-M-V1"/>
    <m/>
    <m/>
    <m/>
    <m/>
    <m/>
    <m/>
  </r>
  <r>
    <d v="2024-03-03T00:00:00"/>
    <s v="Achat billet brazzavillr-ouesso/P29"/>
    <x v="8"/>
    <s v="Investingation"/>
    <m/>
    <n v="12000"/>
    <n v="21735679"/>
    <x v="3"/>
    <s v="P29-M-R2"/>
    <s v="UE"/>
    <s v="RALFF"/>
    <s v="CONGO"/>
    <s v="RALFF-CO5791"/>
    <s v="2.2"/>
    <m/>
  </r>
  <r>
    <d v="2024-03-04T00:00:00"/>
    <s v="Achat billet Brazzaville - Makoua / IT87"/>
    <x v="8"/>
    <s v="Investingation"/>
    <m/>
    <n v="10000"/>
    <n v="21725679"/>
    <x v="4"/>
    <s v="IT87-M-R1"/>
    <s v="UE"/>
    <s v="RALFF"/>
    <s v="CONGO"/>
    <s v="RALFF-CO5792"/>
    <s v="2.2"/>
    <m/>
  </r>
  <r>
    <d v="2024-03-04T00:00:00"/>
    <s v="crepin"/>
    <x v="1"/>
    <m/>
    <m/>
    <n v="108000"/>
    <n v="21617679"/>
    <x v="1"/>
    <s v="CA-M-V6"/>
    <m/>
    <m/>
    <m/>
    <m/>
    <m/>
    <m/>
  </r>
  <r>
    <d v="2024-03-04T00:00:00"/>
    <s v="Frais de transfert charden farell à Crepin "/>
    <x v="9"/>
    <s v="Office"/>
    <m/>
    <n v="5670"/>
    <n v="21612009"/>
    <x v="1"/>
    <s v="CA-M-R11"/>
    <s v="OAK"/>
    <s v="RALFF"/>
    <s v="CONGO"/>
    <s v="RALFF-CO5793"/>
    <s v="5.6"/>
    <m/>
  </r>
  <r>
    <d v="2024-03-04T00:00:00"/>
    <s v="Bonus média portant sur arrestation dun traf le 22/02/24 pièces radio et presse"/>
    <x v="2"/>
    <s v="Media"/>
    <m/>
    <n v="110000"/>
    <n v="21502009"/>
    <x v="1"/>
    <s v="CA-M-D4"/>
    <s v="OAK"/>
    <s v="PALF"/>
    <s v="CONGO"/>
    <m/>
    <m/>
    <m/>
  </r>
  <r>
    <d v="2024-03-04T00:00:00"/>
    <s v="P29 - CONGO Food allowance mission du 04-03 au  13-03 -2024"/>
    <x v="10"/>
    <s v="Investingation"/>
    <m/>
    <n v="90000"/>
    <n v="21412009"/>
    <x v="3"/>
    <s v="P29-M-D1"/>
    <s v="OAK"/>
    <s v="RALFF"/>
    <s v="CONGO"/>
    <s v="RALFF-CO5794"/>
    <s v="1.3.2"/>
    <m/>
  </r>
  <r>
    <d v="2024-03-04T00:00:00"/>
    <s v="IT87 - CONGO Food Allowance du 04 au 12/03/2024 à Kelle, Etoumbi et Makoua"/>
    <x v="10"/>
    <s v="Investingation"/>
    <m/>
    <n v="80000"/>
    <n v="21332009"/>
    <x v="4"/>
    <s v="IT87-M-D1"/>
    <s v="UE"/>
    <s v="RALFF"/>
    <s v="CONGO"/>
    <s v="RALFF-CO5795"/>
    <s v="1.3.2"/>
    <m/>
  </r>
  <r>
    <d v="2024-03-04T00:00:00"/>
    <s v="Reçu de caisse/Crépin"/>
    <x v="1"/>
    <m/>
    <n v="108000"/>
    <m/>
    <n v="21440009"/>
    <x v="7"/>
    <s v="CR-M-V1"/>
    <m/>
    <m/>
    <m/>
    <m/>
    <m/>
    <m/>
  </r>
  <r>
    <d v="2024-03-05T00:00:00"/>
    <s v="Achat Boisson et eau pour entretien de recrutement des juristes"/>
    <x v="10"/>
    <s v="Management"/>
    <m/>
    <n v="4000"/>
    <n v="21436009"/>
    <x v="1"/>
    <s v="CA-M-R12"/>
    <s v="OAK"/>
    <s v="PALF"/>
    <s v="CONGO"/>
    <m/>
    <m/>
    <m/>
  </r>
  <r>
    <d v="2024-03-05T00:00:00"/>
    <s v="Frais de transfert charden farell à P29, IT87"/>
    <x v="9"/>
    <s v="Office"/>
    <m/>
    <n v="13410"/>
    <n v="21422599"/>
    <x v="1"/>
    <s v="CA-M-R13"/>
    <s v="OAK"/>
    <s v="RALFF"/>
    <s v="CONGO"/>
    <s v="RALFF-CO5796"/>
    <s v="5.6"/>
    <m/>
  </r>
  <r>
    <d v="2024-03-05T00:00:00"/>
    <s v="P29"/>
    <x v="1"/>
    <m/>
    <m/>
    <n v="227000"/>
    <n v="21195599"/>
    <x v="1"/>
    <s v="CA-M-V7"/>
    <m/>
    <m/>
    <m/>
    <m/>
    <m/>
    <m/>
  </r>
  <r>
    <d v="2024-03-05T00:00:00"/>
    <s v="IT87"/>
    <x v="1"/>
    <m/>
    <m/>
    <n v="220000"/>
    <n v="20975599"/>
    <x v="1"/>
    <s v="CA-M-V8"/>
    <m/>
    <m/>
    <m/>
    <m/>
    <m/>
    <m/>
  </r>
  <r>
    <d v="2024-03-05T00:00:00"/>
    <s v="Achat de 12 pagnes africain pour feter la JIF (le 08 Mars)/Bureau PALF"/>
    <x v="3"/>
    <s v="Team Builiding"/>
    <m/>
    <n v="54000"/>
    <n v="20921599"/>
    <x v="1"/>
    <s v="CA-M-R14"/>
    <s v="OAK"/>
    <s v="PALF"/>
    <s v="CONGO"/>
    <m/>
    <m/>
    <m/>
  </r>
  <r>
    <d v="2024-03-05T00:00:00"/>
    <s v="T73"/>
    <x v="1"/>
    <m/>
    <m/>
    <n v="40000"/>
    <n v="20881599"/>
    <x v="1"/>
    <s v="CA-M-V9"/>
    <m/>
    <m/>
    <m/>
    <m/>
    <m/>
    <m/>
  </r>
  <r>
    <d v="2024-03-05T00:00:00"/>
    <s v="reçu de caisse/T73"/>
    <x v="1"/>
    <m/>
    <n v="40000"/>
    <m/>
    <n v="20921599"/>
    <x v="6"/>
    <s v="T73-M-V2"/>
    <m/>
    <m/>
    <m/>
    <m/>
    <m/>
    <m/>
  </r>
  <r>
    <d v="2024-03-05T00:00:00"/>
    <s v="Reçu de caisse/P29"/>
    <x v="1"/>
    <m/>
    <n v="227000"/>
    <m/>
    <n v="21148599"/>
    <x v="3"/>
    <s v="P29-M-V3"/>
    <m/>
    <m/>
    <m/>
    <m/>
    <m/>
    <m/>
  </r>
  <r>
    <d v="2024-03-05T00:00:00"/>
    <s v="Reçu de Caisse/ IT87"/>
    <x v="1"/>
    <m/>
    <n v="220000"/>
    <m/>
    <n v="21368599"/>
    <x v="4"/>
    <s v="IT87-M-V2"/>
    <m/>
    <m/>
    <m/>
    <m/>
    <m/>
    <m/>
  </r>
  <r>
    <d v="2024-03-05T00:00:00"/>
    <s v="Achat billet Makoua -Kelle  / IT87"/>
    <x v="8"/>
    <s v="Investingation"/>
    <m/>
    <n v="7000"/>
    <n v="21361599"/>
    <x v="4"/>
    <s v="IT87-M-R2"/>
    <s v="UE"/>
    <s v="RALFF"/>
    <s v="CONGO"/>
    <s v="RALFF-CO5797"/>
    <s v="2.2"/>
    <m/>
  </r>
  <r>
    <d v="2024-03-05T00:00:00"/>
    <s v="IT87 - CONGO Frais d'hôtel Emilienne IKOBO du 04 au 05/03/2024 à Makoua (01 nuitée)"/>
    <x v="10"/>
    <s v="Investingation"/>
    <m/>
    <n v="15000"/>
    <n v="21346599"/>
    <x v="4"/>
    <s v="IT87-M-R3"/>
    <s v="OAK"/>
    <s v="RALFF"/>
    <s v="CONGO"/>
    <s v="RALFF-CO5798"/>
    <s v="1.3.2"/>
    <m/>
  </r>
  <r>
    <d v="2024-03-05T00:00:00"/>
    <s v="CREPIN - CONGO Frais d'hotel 09 Nuitées à Sibiti du 25/02/ au 05/03/2024"/>
    <x v="10"/>
    <s v="Management"/>
    <m/>
    <n v="135000"/>
    <n v="21211599"/>
    <x v="7"/>
    <s v="CR-M-R1"/>
    <s v="OAK"/>
    <s v="RALFF"/>
    <s v="CONGO"/>
    <s v="RALFF-CO5799"/>
    <s v="1.3.2"/>
    <m/>
  </r>
  <r>
    <d v="2024-03-05T00:00:00"/>
    <s v="Billet: Sibiti-Nkayi/Crépin"/>
    <x v="8"/>
    <s v="Management"/>
    <m/>
    <n v="5000"/>
    <n v="21206599"/>
    <x v="7"/>
    <s v="CR-M-R2"/>
    <s v="UE"/>
    <s v="RALFF"/>
    <s v="CONGO"/>
    <s v="RALFF-CO5800"/>
    <s v="2.2"/>
    <m/>
  </r>
  <r>
    <d v="2024-03-05T00:00:00"/>
    <s v="Billet: Nkayi-Brazzaville/Crépin"/>
    <x v="8"/>
    <s v="Management"/>
    <m/>
    <n v="7000"/>
    <n v="21199599"/>
    <x v="7"/>
    <s v="CR-M-R3"/>
    <s v="UE"/>
    <s v="RALFF"/>
    <s v="CONGO"/>
    <s v="RALFF-CO5801"/>
    <s v="2.2"/>
    <m/>
  </r>
  <r>
    <d v="2024-03-06T00:00:00"/>
    <s v="BCI-34 /3654616"/>
    <x v="1"/>
    <m/>
    <n v="2000000"/>
    <m/>
    <n v="23199599"/>
    <x v="1"/>
    <s v="CA-M-V10"/>
    <m/>
    <m/>
    <m/>
    <m/>
    <m/>
    <m/>
  </r>
  <r>
    <d v="2024-03-06T00:00:00"/>
    <s v="Transfert de fonds à EAGLE COTE D'IVOIRE par Western Union"/>
    <x v="1"/>
    <m/>
    <m/>
    <n v="2000000"/>
    <n v="21199599"/>
    <x v="1"/>
    <s v="CA-M-V11"/>
    <m/>
    <m/>
    <m/>
    <m/>
    <m/>
    <m/>
  </r>
  <r>
    <d v="2024-03-06T00:00:00"/>
    <s v="Frais de transfert Western Union à EAGLE COTE D'IVOIRE (via Gaspard)"/>
    <x v="9"/>
    <s v="Office"/>
    <m/>
    <n v="142010"/>
    <n v="21057589"/>
    <x v="1"/>
    <s v="CA-M-R15"/>
    <s v="OAK"/>
    <s v="PALF"/>
    <s v="CONGO"/>
    <m/>
    <m/>
    <m/>
  </r>
  <r>
    <d v="2024-03-06T00:00:00"/>
    <s v="Frais d'Installation Microsoft Office (crack)/Asus laptop de IT87"/>
    <x v="11"/>
    <s v="Office"/>
    <m/>
    <n v="12000"/>
    <n v="21045589"/>
    <x v="1"/>
    <s v="CA-M-R16"/>
    <s v="OAK"/>
    <s v="PALF"/>
    <s v="CONGO"/>
    <m/>
    <m/>
    <m/>
  </r>
  <r>
    <d v="2024-03-06T00:00:00"/>
    <s v="Oracle"/>
    <x v="1"/>
    <m/>
    <m/>
    <n v="40000"/>
    <n v="21005589"/>
    <x v="1"/>
    <s v="CA-M-V12"/>
    <m/>
    <m/>
    <m/>
    <m/>
    <m/>
    <m/>
  </r>
  <r>
    <d v="2024-03-06T00:00:00"/>
    <s v="Bonus Mensuel du mois de Février 24/Crepin"/>
    <x v="2"/>
    <s v="Legal"/>
    <m/>
    <n v="50000"/>
    <n v="20955589"/>
    <x v="1"/>
    <s v="CA-M-D5"/>
    <s v="OAK"/>
    <s v="PALF"/>
    <s v="CONGO"/>
    <m/>
    <m/>
    <m/>
  </r>
  <r>
    <d v="2024-03-06T00:00:00"/>
    <s v="Bonus Mensuel du Mois de Février 24/Oracle"/>
    <x v="2"/>
    <s v="Legal"/>
    <m/>
    <n v="20000"/>
    <n v="20935589"/>
    <x v="1"/>
    <s v="CA-M-D6"/>
    <s v="OAK"/>
    <s v="PALF"/>
    <s v="CONGO"/>
    <m/>
    <m/>
    <m/>
  </r>
  <r>
    <d v="2024-03-06T00:00:00"/>
    <s v="Bonus Operation du 22/02/24 à Pointe Noire/Crepin"/>
    <x v="2"/>
    <s v="Operation"/>
    <m/>
    <n v="50000"/>
    <n v="20885589"/>
    <x v="1"/>
    <s v="CA-M-D7"/>
    <s v="OAK"/>
    <s v="PALF"/>
    <s v="CONGO"/>
    <m/>
    <m/>
    <m/>
  </r>
  <r>
    <d v="2024-03-06T00:00:00"/>
    <s v="Crepin/Retour caisse sur prêt"/>
    <x v="1"/>
    <m/>
    <n v="20000"/>
    <m/>
    <n v="20905589"/>
    <x v="1"/>
    <s v="CA-M-V13"/>
    <m/>
    <m/>
    <m/>
    <m/>
    <m/>
    <m/>
  </r>
  <r>
    <d v="2024-03-06T00:00:00"/>
    <s v="Achat de 02 Livres pour Bureau PALF"/>
    <x v="7"/>
    <s v="Office"/>
    <m/>
    <n v="20000"/>
    <n v="20885589"/>
    <x v="1"/>
    <s v="CA-M-R17"/>
    <s v="OAK"/>
    <s v="PALF"/>
    <s v="CONGO"/>
    <m/>
    <m/>
    <m/>
  </r>
  <r>
    <d v="2024-03-06T00:00:00"/>
    <s v="Frais de Requisition téléphonique (Gendarmerie)"/>
    <x v="11"/>
    <s v="Office"/>
    <m/>
    <n v="30000"/>
    <n v="20855589"/>
    <x v="1"/>
    <s v="CA-M-R18"/>
    <s v="OAK"/>
    <s v="PALF"/>
    <s v="CONGO"/>
    <m/>
    <m/>
    <m/>
  </r>
  <r>
    <d v="2024-03-06T00:00:00"/>
    <s v="Achat Boisson et eau pour entretien de recrutement des Investigateurs"/>
    <x v="10"/>
    <s v="Management"/>
    <m/>
    <n v="4000"/>
    <n v="20851589"/>
    <x v="1"/>
    <s v="CA-M-R19"/>
    <s v="OAK"/>
    <s v="PALF"/>
    <s v="CONGO"/>
    <m/>
    <m/>
    <m/>
  </r>
  <r>
    <d v="2024-03-06T00:00:00"/>
    <s v="Achat Goodies (Livres et Sacs) pour feter la JIF (le 08 Mars)/Bureau PALF"/>
    <x v="3"/>
    <s v="Team Builiding"/>
    <m/>
    <n v="40175"/>
    <n v="20811414"/>
    <x v="1"/>
    <s v="CA-M-R20"/>
    <s v="OAK"/>
    <s v="PALF"/>
    <s v="CONGO"/>
    <m/>
    <m/>
    <m/>
  </r>
  <r>
    <d v="2024-03-06T00:00:00"/>
    <s v="Evariste"/>
    <x v="1"/>
    <m/>
    <m/>
    <n v="20000"/>
    <n v="20791414"/>
    <x v="1"/>
    <s v="CA-M-V14"/>
    <m/>
    <m/>
    <m/>
    <m/>
    <m/>
    <m/>
  </r>
  <r>
    <d v="2024-03-06T00:00:00"/>
    <s v="Reçu de la caisse/Evariste"/>
    <x v="1"/>
    <m/>
    <n v="20000"/>
    <m/>
    <n v="20811414"/>
    <x v="8"/>
    <s v="EV-M-V1"/>
    <m/>
    <m/>
    <m/>
    <m/>
    <m/>
    <m/>
  </r>
  <r>
    <d v="2024-03-06T00:00:00"/>
    <s v="T73 - CONGO Food Allowance du 06 au 13/03/2023 (07 nuitées)"/>
    <x v="10"/>
    <s v="Investingation"/>
    <m/>
    <n v="70000"/>
    <n v="20741414"/>
    <x v="6"/>
    <s v="RM-M-D1"/>
    <s v="OAK"/>
    <s v="RALFF"/>
    <s v="CONGO"/>
    <s v="RALFF-CO5802"/>
    <s v="1.3.2"/>
    <m/>
  </r>
  <r>
    <d v="2024-03-06T00:00:00"/>
    <s v="achat billet : BRAZZAVILLE pour OYO/T73 "/>
    <x v="8"/>
    <s v="Investingation"/>
    <m/>
    <n v="7000"/>
    <n v="20734414"/>
    <x v="6"/>
    <s v="T73-M-R1"/>
    <s v="UE"/>
    <s v="RALFF"/>
    <s v="CONGO"/>
    <s v="RALFF-CO5803"/>
    <s v="2.2"/>
    <m/>
  </r>
  <r>
    <d v="2024-03-06T00:00:00"/>
    <s v="Retour caisse/Crépin"/>
    <x v="1"/>
    <m/>
    <m/>
    <n v="20000"/>
    <n v="20714414"/>
    <x v="7"/>
    <s v="CR-M-V2"/>
    <m/>
    <m/>
    <m/>
    <m/>
    <m/>
    <m/>
  </r>
  <r>
    <d v="2024-03-06T00:00:00"/>
    <s v="Reçu caisse / Oracle"/>
    <x v="1"/>
    <m/>
    <n v="40000"/>
    <m/>
    <n v="20754414"/>
    <x v="9"/>
    <s v="OT-M-V1"/>
    <m/>
    <m/>
    <m/>
    <m/>
    <m/>
    <m/>
  </r>
  <r>
    <d v="2024-03-06T00:00:00"/>
    <s v="AGIOS DU 31/01/2024 au 29/02/2024"/>
    <x v="6"/>
    <s v="Office"/>
    <m/>
    <n v="23345"/>
    <n v="20731069"/>
    <x v="5"/>
    <s v="BQ34-M-R1"/>
    <s v="OAK"/>
    <s v="PALF"/>
    <s v="CONGO"/>
    <m/>
    <m/>
    <m/>
  </r>
  <r>
    <d v="2024-03-06T00:00:00"/>
    <s v="Retrait especes/appro caisse/bord n°3654616"/>
    <x v="1"/>
    <m/>
    <m/>
    <n v="2000000"/>
    <n v="18731069"/>
    <x v="5"/>
    <s v="BQ34-M-V2"/>
    <m/>
    <m/>
    <m/>
    <m/>
    <m/>
    <m/>
  </r>
  <r>
    <d v="2024-03-07T00:00:00"/>
    <s v="T73"/>
    <x v="1"/>
    <m/>
    <m/>
    <n v="104000"/>
    <n v="18627069"/>
    <x v="1"/>
    <s v="CA-M-V15"/>
    <m/>
    <m/>
    <m/>
    <m/>
    <m/>
    <m/>
  </r>
  <r>
    <d v="2024-03-07T00:00:00"/>
    <s v="Oracle"/>
    <x v="1"/>
    <m/>
    <m/>
    <n v="66000"/>
    <n v="18561069"/>
    <x v="1"/>
    <s v="CA-M-V16"/>
    <m/>
    <m/>
    <m/>
    <m/>
    <m/>
    <m/>
  </r>
  <r>
    <d v="2024-03-07T00:00:00"/>
    <s v="Frais de transfert charden farell à Oracle et T73"/>
    <x v="9"/>
    <s v="Office"/>
    <m/>
    <n v="5100"/>
    <n v="18555969"/>
    <x v="1"/>
    <s v="CA-M-R21"/>
    <s v="OAK"/>
    <s v="RALFF"/>
    <s v="CONGO"/>
    <s v="RALFF-CO5804"/>
    <s v="5.6"/>
    <m/>
  </r>
  <r>
    <d v="2024-03-07T00:00:00"/>
    <s v="reçu de caisse/T73"/>
    <x v="1"/>
    <m/>
    <n v="104000"/>
    <m/>
    <n v="18659969"/>
    <x v="6"/>
    <s v="T73-M-V3"/>
    <m/>
    <m/>
    <m/>
    <m/>
    <m/>
    <m/>
  </r>
  <r>
    <d v="2024-03-07T00:00:00"/>
    <s v="Achat billet Brazzaville - Dolisie / Oracle"/>
    <x v="8"/>
    <s v="Legal"/>
    <m/>
    <n v="8000"/>
    <n v="18651969"/>
    <x v="9"/>
    <s v="OT-M-R1"/>
    <s v="UE"/>
    <s v="RALFF"/>
    <s v="CONGO"/>
    <s v="RALFF-CO5805"/>
    <s v="2.2"/>
    <m/>
  </r>
  <r>
    <d v="2024-03-07T00:00:00"/>
    <s v="ORACLE - CONGO Food allowance du 07 au 09 Mars 2024"/>
    <x v="10"/>
    <s v="Legal"/>
    <m/>
    <n v="20000"/>
    <n v="18631969"/>
    <x v="9"/>
    <s v="OT-M-D1"/>
    <s v="OAK"/>
    <s v="RALFF"/>
    <s v="CONGO"/>
    <s v="RALFF-CO5806"/>
    <s v="1.3.2"/>
    <m/>
  </r>
  <r>
    <d v="2024-03-08T00:00:00"/>
    <s v="BCI-56 /3667464"/>
    <x v="1"/>
    <m/>
    <n v="2000000"/>
    <m/>
    <n v="20631969"/>
    <x v="1"/>
    <s v="CA-M-V17"/>
    <m/>
    <m/>
    <m/>
    <m/>
    <m/>
    <m/>
  </r>
  <r>
    <d v="2024-03-08T00:00:00"/>
    <s v="Bonus media (Pièces Internet et presse)"/>
    <x v="2"/>
    <s v="Media"/>
    <m/>
    <n v="78000"/>
    <n v="20553969"/>
    <x v="1"/>
    <s v="CA-M-D8"/>
    <s v="OAK"/>
    <s v="PALF"/>
    <s v="CONGO"/>
    <m/>
    <m/>
    <m/>
  </r>
  <r>
    <d v="2024-03-08T00:00:00"/>
    <s v="Retrait especes/appro caisse N° 3667464"/>
    <x v="1"/>
    <m/>
    <m/>
    <n v="2000000"/>
    <n v="18553969"/>
    <x v="2"/>
    <s v="BQ56-M-V1"/>
    <m/>
    <m/>
    <m/>
    <m/>
    <m/>
    <m/>
  </r>
  <r>
    <d v="2024-03-08T00:00:00"/>
    <s v="P29 - CONGO Frais d'hotel mission du 04-03 au  08-03 -2024 à ouesso"/>
    <x v="10"/>
    <s v="Investingation"/>
    <m/>
    <n v="60000"/>
    <n v="18493969"/>
    <x v="3"/>
    <s v="P29-M-R3"/>
    <s v="OAK"/>
    <s v="RALFF"/>
    <s v="CONGO"/>
    <s v="RALFF-CO5807"/>
    <s v="1.3.2"/>
    <m/>
  </r>
  <r>
    <d v="2024-03-08T00:00:00"/>
    <s v="Achat billet ouesso-oyo/P29"/>
    <x v="8"/>
    <s v="Investingation"/>
    <m/>
    <n v="9000"/>
    <n v="18484969"/>
    <x v="3"/>
    <s v="P29-M-R4"/>
    <s v="UE"/>
    <s v="RALFF"/>
    <s v="CONGO"/>
    <s v="RALFF-CO5808"/>
    <s v="2.2"/>
    <m/>
  </r>
  <r>
    <d v="2024-03-08T00:00:00"/>
    <s v="Reçu caisse / Oracle"/>
    <x v="1"/>
    <m/>
    <n v="66000"/>
    <m/>
    <n v="18550969"/>
    <x v="9"/>
    <s v="OT-M-V2"/>
    <m/>
    <m/>
    <m/>
    <m/>
    <m/>
    <m/>
  </r>
  <r>
    <d v="2024-03-09T00:00:00"/>
    <s v="Reçu de caisse/P29"/>
    <x v="1"/>
    <m/>
    <n v="60000"/>
    <m/>
    <n v="18610969"/>
    <x v="3"/>
    <s v="P29-M-V4"/>
    <m/>
    <m/>
    <m/>
    <m/>
    <m/>
    <m/>
  </r>
  <r>
    <d v="2024-03-09T00:00:00"/>
    <s v="Frais de retrait fonds à oyo"/>
    <x v="9"/>
    <s v="Office"/>
    <m/>
    <n v="2100"/>
    <n v="18608869"/>
    <x v="3"/>
    <s v="P29-M-R5"/>
    <s v="OAK"/>
    <s v="PALF"/>
    <s v="CONGO"/>
    <m/>
    <m/>
    <m/>
  </r>
  <r>
    <d v="2024-03-09T00:00:00"/>
    <s v="Achat produits à la pharmacie+Frais de Consultation , Ordonance et RX/P29"/>
    <x v="3"/>
    <s v="Team Builiding"/>
    <m/>
    <n v="86975"/>
    <n v="18521894"/>
    <x v="3"/>
    <s v="P29-M-R6"/>
    <s v="OAK"/>
    <s v="PALF"/>
    <s v="CONGO"/>
    <m/>
    <m/>
    <m/>
  </r>
  <r>
    <d v="2024-03-09T00:00:00"/>
    <s v="ORACLE - CONGO Frais d'hôtel du 07 au 09 Mars 2024"/>
    <x v="10"/>
    <s v="Legal"/>
    <m/>
    <n v="30000"/>
    <n v="18491894"/>
    <x v="9"/>
    <s v="OT-M-R2"/>
    <s v="OAK"/>
    <s v="RALFF"/>
    <s v="CONGO"/>
    <s v="RALFF-CO5809"/>
    <s v="1.3.2"/>
    <m/>
  </r>
  <r>
    <d v="2024-03-09T00:00:00"/>
    <s v="Achat billet Dolisie - Brazzaville / Oracle"/>
    <x v="8"/>
    <s v="Legal"/>
    <m/>
    <n v="8000"/>
    <n v="18483894"/>
    <x v="9"/>
    <s v="OT-M-R3"/>
    <s v="UE"/>
    <s v="RALFF"/>
    <s v="CONGO"/>
    <s v="RALFF-CO5810"/>
    <s v="2.2"/>
    <m/>
  </r>
  <r>
    <d v="2024-03-11T00:00:00"/>
    <s v="Achat billet Kelle - Makoua / IT87"/>
    <x v="8"/>
    <s v="Investingation"/>
    <m/>
    <n v="7000"/>
    <n v="18476894"/>
    <x v="4"/>
    <s v="IT87-M-R4"/>
    <s v="UE"/>
    <s v="RALFF"/>
    <s v="CONGO"/>
    <s v="RALFF-CO5811"/>
    <s v="2.2"/>
    <m/>
  </r>
  <r>
    <d v="2024-03-11T00:00:00"/>
    <s v="P29"/>
    <x v="1"/>
    <m/>
    <m/>
    <n v="27000"/>
    <n v="18449894"/>
    <x v="1"/>
    <s v="CA-M-V18"/>
    <m/>
    <m/>
    <m/>
    <m/>
    <m/>
    <m/>
  </r>
  <r>
    <d v="2024-03-11T00:00:00"/>
    <s v="T73"/>
    <x v="1"/>
    <m/>
    <m/>
    <n v="88000"/>
    <n v="18361894"/>
    <x v="1"/>
    <s v="CA-M-V19"/>
    <m/>
    <m/>
    <m/>
    <m/>
    <m/>
    <m/>
  </r>
  <r>
    <d v="2024-03-11T00:00:00"/>
    <s v="Frais de transfert charden farell à P29 et T73"/>
    <x v="9"/>
    <s v="Office"/>
    <m/>
    <n v="3450"/>
    <n v="18358444"/>
    <x v="1"/>
    <s v="CA-M-R22"/>
    <s v="OAK"/>
    <s v="RALFF"/>
    <s v="CONGO"/>
    <s v="RALFF-CO5812"/>
    <s v="5.6"/>
    <m/>
  </r>
  <r>
    <d v="2024-03-11T00:00:00"/>
    <s v="Merveille"/>
    <x v="1"/>
    <m/>
    <m/>
    <n v="20000"/>
    <n v="18338444"/>
    <x v="1"/>
    <s v="CA-M-V20"/>
    <m/>
    <m/>
    <m/>
    <m/>
    <m/>
    <m/>
  </r>
  <r>
    <d v="2024-03-11T00:00:00"/>
    <s v="Reglement facture electricité periode Janvier - Février 2024/Bureau PALF"/>
    <x v="12"/>
    <s v="Office"/>
    <m/>
    <n v="68166"/>
    <n v="18270278"/>
    <x v="1"/>
    <s v="CA-M-R23"/>
    <s v="UE"/>
    <s v="RALFF"/>
    <s v="CONGO"/>
    <s v="RALFF-CO5813"/>
    <s v="4.4"/>
    <m/>
  </r>
  <r>
    <d v="2024-03-11T00:00:00"/>
    <s v="Taxes/Reglement facture electricité periode Janvier - Février 2024/Bureau PALF"/>
    <x v="12"/>
    <s v="Office"/>
    <m/>
    <n v="13932"/>
    <n v="18256346"/>
    <x v="1"/>
    <s v="CA-M-R24"/>
    <s v="OAK"/>
    <s v="PALF"/>
    <s v="CONGO"/>
    <m/>
    <m/>
    <m/>
  </r>
  <r>
    <d v="2024-03-11T00:00:00"/>
    <s v="Achat credit téléphonique/merveille"/>
    <x v="4"/>
    <s v="Office"/>
    <m/>
    <n v="20000"/>
    <n v="18236346"/>
    <x v="1"/>
    <s v="CA-M-R25"/>
    <s v="UE"/>
    <s v="RALFF"/>
    <s v="CONGO"/>
    <s v="RALFF-CO5814"/>
    <s v="4.6"/>
    <m/>
  </r>
  <r>
    <d v="2024-03-11T00:00:00"/>
    <s v="P29"/>
    <x v="1"/>
    <m/>
    <m/>
    <n v="60000"/>
    <n v="18176346"/>
    <x v="1"/>
    <s v="CA-M-V21"/>
    <m/>
    <m/>
    <m/>
    <m/>
    <m/>
    <m/>
  </r>
  <r>
    <d v="2024-03-11T00:00:00"/>
    <s v="Reçu caisse/Merveille"/>
    <x v="1"/>
    <m/>
    <n v="20000"/>
    <m/>
    <n v="18196346"/>
    <x v="10"/>
    <s v="MR-M-V1"/>
    <m/>
    <m/>
    <m/>
    <m/>
    <m/>
    <m/>
  </r>
  <r>
    <d v="2024-03-11T00:00:00"/>
    <s v="reçu de caisse/T73"/>
    <x v="1"/>
    <m/>
    <n v="88000"/>
    <m/>
    <n v="18284346"/>
    <x v="6"/>
    <s v="T73-M-V4"/>
    <m/>
    <m/>
    <m/>
    <m/>
    <m/>
    <m/>
  </r>
  <r>
    <d v="2024-03-11T00:00:00"/>
    <s v="Reçu de caisse/P29"/>
    <x v="1"/>
    <m/>
    <n v="27000"/>
    <m/>
    <n v="18311346"/>
    <x v="3"/>
    <s v="P29-M-V5"/>
    <m/>
    <m/>
    <m/>
    <m/>
    <m/>
    <m/>
  </r>
  <r>
    <d v="2024-03-11T00:00:00"/>
    <s v="IT87 - CONGO Frais d'hôtel La Paulina du 05 au 11/03/2024 à Kelle (06 nuitées)"/>
    <x v="10"/>
    <s v="Investingation"/>
    <m/>
    <n v="90000"/>
    <n v="18221346"/>
    <x v="4"/>
    <s v="IT87-M-R5"/>
    <s v="OAK"/>
    <s v="RALFF"/>
    <s v="CONGO"/>
    <s v="RALFF-CO5815"/>
    <s v="1.3.2"/>
    <m/>
  </r>
  <r>
    <d v="2024-03-12T00:00:00"/>
    <s v="Achat billet Makoua - Brazzaville / IT87"/>
    <x v="8"/>
    <s v="Investingation"/>
    <m/>
    <n v="10000"/>
    <n v="18211346"/>
    <x v="4"/>
    <s v="IT87-M-R6"/>
    <s v="UE"/>
    <s v="RALFF"/>
    <s v="CONGO"/>
    <s v="RALFF-CO5816"/>
    <s v="2.2"/>
    <m/>
  </r>
  <r>
    <d v="2024-03-12T00:00:00"/>
    <s v="Evariste"/>
    <x v="1"/>
    <m/>
    <m/>
    <n v="75000"/>
    <n v="18136346"/>
    <x v="1"/>
    <s v="CA-M-V22"/>
    <m/>
    <m/>
    <m/>
    <m/>
    <m/>
    <m/>
  </r>
  <r>
    <d v="2024-03-12T00:00:00"/>
    <s v="P29"/>
    <x v="1"/>
    <m/>
    <m/>
    <n v="25000"/>
    <n v="18111346"/>
    <x v="1"/>
    <s v="CA-M-V23"/>
    <m/>
    <m/>
    <m/>
    <m/>
    <m/>
    <m/>
  </r>
  <r>
    <d v="2024-03-12T00:00:00"/>
    <s v="T73"/>
    <x v="1"/>
    <m/>
    <m/>
    <n v="38000"/>
    <n v="18073346"/>
    <x v="1"/>
    <s v="CA-M-V24"/>
    <m/>
    <m/>
    <m/>
    <m/>
    <m/>
    <m/>
  </r>
  <r>
    <d v="2024-03-12T00:00:00"/>
    <s v="Achat cartouches 10 Cartouch es d'encre imprimante HP 216A(03 Noir et 02 Couleur) et epson 103 (02NOIR et O3 couleurs)"/>
    <x v="7"/>
    <s v="Office"/>
    <m/>
    <n v="350000"/>
    <n v="17723346"/>
    <x v="1"/>
    <s v="CA-M-R26"/>
    <s v="UE"/>
    <s v="RALFF"/>
    <s v="CONGO"/>
    <s v="RALFF-CO5817"/>
    <s v="4.3"/>
    <m/>
  </r>
  <r>
    <d v="2024-03-12T00:00:00"/>
    <s v="Frais de transfert charden farell à P29 et T73"/>
    <x v="9"/>
    <s v="Office"/>
    <m/>
    <n v="1890"/>
    <n v="17721456"/>
    <x v="1"/>
    <s v="CA-M-R27"/>
    <s v="OAK"/>
    <s v="RALFF"/>
    <s v="CONGO"/>
    <s v="RALFF-CO5818"/>
    <s v="5.6"/>
    <m/>
  </r>
  <r>
    <d v="2024-03-12T00:00:00"/>
    <s v="Achat fournitures de bureau (Papier rame,baguette,chemise cartonnées et sous chemise,enveloppe et marqueurs"/>
    <x v="7"/>
    <s v="Office"/>
    <m/>
    <n v="135000"/>
    <n v="17586456"/>
    <x v="1"/>
    <s v="CA-M-R28"/>
    <s v="UE"/>
    <s v="RALFF"/>
    <s v="CONGO"/>
    <s v="RALFF-CO5819"/>
    <s v="4.3"/>
    <m/>
  </r>
  <r>
    <d v="2024-03-12T00:00:00"/>
    <s v="Entretien climatiseur bureau PALF"/>
    <x v="11"/>
    <s v="Office"/>
    <m/>
    <n v="32000"/>
    <n v="17554456"/>
    <x v="1"/>
    <s v="CA-M-R29"/>
    <s v="OAK"/>
    <s v="PALF"/>
    <s v="CONGO"/>
    <m/>
    <m/>
    <m/>
  </r>
  <r>
    <d v="2024-03-12T00:00:00"/>
    <s v="Tropperçu"/>
    <x v="1"/>
    <m/>
    <m/>
    <n v="20000"/>
    <n v="17534456"/>
    <x v="1"/>
    <s v="CA-M-V25"/>
    <m/>
    <m/>
    <m/>
    <m/>
    <m/>
    <m/>
  </r>
  <r>
    <d v="2024-03-12T00:00:00"/>
    <s v="Romain"/>
    <x v="1"/>
    <m/>
    <m/>
    <n v="20000"/>
    <n v="17514456"/>
    <x v="1"/>
    <s v="CA-M-V26"/>
    <m/>
    <m/>
    <m/>
    <m/>
    <m/>
    <m/>
  </r>
  <r>
    <d v="2024-03-12T00:00:00"/>
    <s v="Frais de mission maitre Marie Hélène à Sibiti du 14 au 16/03/2024"/>
    <x v="13"/>
    <s v="Legal"/>
    <m/>
    <n v="80000"/>
    <n v="17434456"/>
    <x v="1"/>
    <s v="CA-M-R30"/>
    <s v="OAK"/>
    <s v="PALF"/>
    <s v="CONGO"/>
    <m/>
    <m/>
    <m/>
  </r>
  <r>
    <d v="2024-03-12T00:00:00"/>
    <s v="Frais de mission maitre Alain BANZOUZI à Sibiti du 14 au 16/03/2024"/>
    <x v="13"/>
    <s v="Legal"/>
    <m/>
    <n v="80000"/>
    <n v="17354456"/>
    <x v="1"/>
    <s v="CA-M-R31"/>
    <s v="OAK"/>
    <s v="PALF"/>
    <s v="CONGO"/>
    <m/>
    <m/>
    <m/>
  </r>
  <r>
    <d v="2024-03-12T00:00:00"/>
    <s v="Crepin"/>
    <x v="1"/>
    <m/>
    <m/>
    <n v="89000"/>
    <n v="17265456"/>
    <x v="1"/>
    <s v="CA-M-V27"/>
    <m/>
    <m/>
    <m/>
    <m/>
    <m/>
    <m/>
  </r>
  <r>
    <d v="2024-03-12T00:00:00"/>
    <s v="Oracle"/>
    <x v="1"/>
    <m/>
    <m/>
    <n v="85000"/>
    <n v="17180456"/>
    <x v="1"/>
    <s v="CA-M-V28"/>
    <m/>
    <m/>
    <m/>
    <m/>
    <m/>
    <m/>
  </r>
  <r>
    <d v="2024-03-12T00:00:00"/>
    <s v="Achat repas et boisson à l'occasion de la journée international de la Femme"/>
    <x v="3"/>
    <s v="Team Builiding"/>
    <m/>
    <n v="86000"/>
    <n v="17094456"/>
    <x v="1"/>
    <s v="CA-M-R32"/>
    <s v="OAK"/>
    <s v="PALF"/>
    <s v="CONGO"/>
    <m/>
    <m/>
    <m/>
  </r>
  <r>
    <d v="2024-03-12T00:00:00"/>
    <s v="Reçu Caisse/Romain"/>
    <x v="1"/>
    <m/>
    <n v="20000"/>
    <m/>
    <n v="17114456"/>
    <x v="11"/>
    <s v="RM-M-V1"/>
    <m/>
    <m/>
    <m/>
    <m/>
    <m/>
    <m/>
  </r>
  <r>
    <d v="2024-03-12T00:00:00"/>
    <s v="Reçu Caisse/Tropperçu"/>
    <x v="1"/>
    <m/>
    <n v="20000"/>
    <m/>
    <n v="17134456"/>
    <x v="12"/>
    <s v="TR-M-V1"/>
    <m/>
    <m/>
    <m/>
    <m/>
    <m/>
    <m/>
  </r>
  <r>
    <d v="2024-03-12T00:00:00"/>
    <s v="Reçu de la caisse/Evariste"/>
    <x v="1"/>
    <m/>
    <n v="75000"/>
    <m/>
    <n v="17209456"/>
    <x v="8"/>
    <s v="EV-M-V2"/>
    <m/>
    <m/>
    <m/>
    <m/>
    <m/>
    <m/>
  </r>
  <r>
    <d v="2024-03-12T00:00:00"/>
    <s v="Achat billet Brazzaville-Dolisie/Evariste"/>
    <x v="8"/>
    <s v="Media"/>
    <m/>
    <n v="8000"/>
    <n v="17201456"/>
    <x v="8"/>
    <s v="EV-M-R1"/>
    <s v="UE"/>
    <s v="RALFF"/>
    <s v="CONGO"/>
    <s v="RALFF-CO5820"/>
    <s v="2.2"/>
    <m/>
  </r>
  <r>
    <d v="2024-03-12T00:00:00"/>
    <s v="reçu de caisse/T73"/>
    <x v="1"/>
    <m/>
    <n v="38000"/>
    <m/>
    <n v="17239456"/>
    <x v="6"/>
    <s v="T73-M-V5"/>
    <m/>
    <m/>
    <m/>
    <m/>
    <m/>
    <m/>
  </r>
  <r>
    <d v="2024-03-12T00:00:00"/>
    <s v="Achat billet oyo-brazzaville/P29"/>
    <x v="8"/>
    <s v="Investingation"/>
    <m/>
    <n v="7000"/>
    <n v="17232456"/>
    <x v="3"/>
    <s v="P29-M-R10"/>
    <s v="UE"/>
    <s v="RALFF"/>
    <s v="CONGO"/>
    <s v="RALFF-CO5821"/>
    <s v="2.2"/>
    <m/>
  </r>
  <r>
    <d v="2024-03-12T00:00:00"/>
    <s v="Reçu de caisse/P29"/>
    <x v="1"/>
    <m/>
    <n v="25000"/>
    <m/>
    <n v="17257456"/>
    <x v="3"/>
    <s v="P29-M-V6"/>
    <m/>
    <m/>
    <m/>
    <m/>
    <m/>
    <m/>
  </r>
  <r>
    <d v="2024-03-12T00:00:00"/>
    <s v="IT87 - CONGO Frais d'hôtel Emilienne Ikobo du 11 au 12/03/2024 à Makoua (01 nuitée)"/>
    <x v="10"/>
    <s v="Investingation"/>
    <m/>
    <n v="15000"/>
    <n v="17242456"/>
    <x v="4"/>
    <s v="IT87-M-R7"/>
    <s v="OAK"/>
    <s v="RALFF"/>
    <s v="CONGO"/>
    <s v="RALFF-CO5822"/>
    <s v="1.3.2"/>
    <m/>
  </r>
  <r>
    <d v="2024-03-13T00:00:00"/>
    <s v="achat billet : Oyo pour Brazzaville/T73"/>
    <x v="8"/>
    <s v="Investingation"/>
    <m/>
    <n v="7000"/>
    <n v="17235456"/>
    <x v="6"/>
    <s v="T73-M-R2"/>
    <s v="UE"/>
    <s v="RALFF"/>
    <s v="CONGO"/>
    <s v="RALFF-CO5823"/>
    <s v="2.2"/>
    <m/>
  </r>
  <r>
    <d v="2024-03-13T00:00:00"/>
    <s v="T73 - CONGO Frais d'hotel du 06 au 13/03/2024 (07 nuitées ) à OYO"/>
    <x v="10"/>
    <s v="Investingation"/>
    <m/>
    <n v="105000"/>
    <n v="17130456"/>
    <x v="6"/>
    <s v="T73-M-R3"/>
    <s v="OAK"/>
    <s v="RALFF"/>
    <s v="CONGO"/>
    <s v="RALFF-CO5824"/>
    <s v="1.3.2"/>
    <m/>
  </r>
  <r>
    <d v="2024-03-13T00:00:00"/>
    <s v="P29 - CONGO Frais d'hotel mission du 08-03 au  13-03 -2024 à oyo"/>
    <x v="10"/>
    <s v="Investingation"/>
    <m/>
    <n v="75000"/>
    <n v="17055456"/>
    <x v="3"/>
    <s v="P29-M-R11"/>
    <s v="OAK"/>
    <s v="RALFF"/>
    <s v="CONGO"/>
    <s v="RALFF-CO5825"/>
    <s v="1.3.2"/>
    <m/>
  </r>
  <r>
    <d v="2024-03-13T00:00:00"/>
    <s v="Frais de Consultation , traitements et produits pharmaceutiques"/>
    <x v="3"/>
    <s v="Team Builiding"/>
    <m/>
    <n v="40750"/>
    <n v="17014706"/>
    <x v="3"/>
    <s v="P29-M-R13"/>
    <s v="OAK"/>
    <s v="PALF"/>
    <s v="CONGO"/>
    <m/>
    <m/>
    <m/>
  </r>
  <r>
    <d v="2024-03-13T00:00:00"/>
    <s v="Reçu de caisse/Crépin"/>
    <x v="1"/>
    <m/>
    <n v="89000"/>
    <m/>
    <n v="17103706"/>
    <x v="7"/>
    <s v="CR-M-V3"/>
    <m/>
    <m/>
    <m/>
    <m/>
    <m/>
    <m/>
  </r>
  <r>
    <d v="2024-03-13T00:00:00"/>
    <s v="Billet: Brazzaville-Loudima/Crépin"/>
    <x v="8"/>
    <s v="Management"/>
    <m/>
    <n v="8000"/>
    <n v="17095706"/>
    <x v="7"/>
    <s v="CR-M-R4"/>
    <s v="UE"/>
    <s v="RALFF"/>
    <s v="CONGO"/>
    <s v="RALFF-CO5826"/>
    <s v="2.2"/>
    <m/>
  </r>
  <r>
    <d v="2024-03-13T00:00:00"/>
    <s v="Reçu caisse / Oracle"/>
    <x v="1"/>
    <m/>
    <n v="85000"/>
    <m/>
    <n v="17180706"/>
    <x v="9"/>
    <s v="OT-M-V3"/>
    <m/>
    <m/>
    <m/>
    <m/>
    <m/>
    <m/>
  </r>
  <r>
    <d v="2024-03-14T00:00:00"/>
    <s v="CREPIN - CONGO Food-Allowance du 14 au 16/03/2024 à  Sibiti"/>
    <x v="10"/>
    <s v="Management"/>
    <m/>
    <n v="20000"/>
    <n v="17160706"/>
    <x v="7"/>
    <s v="CR-M-D1"/>
    <s v="OAK"/>
    <s v="RALFF"/>
    <s v="CONGO"/>
    <s v="RALFF-CO5827"/>
    <s v="1.3.2"/>
    <m/>
  </r>
  <r>
    <d v="2024-03-14T00:00:00"/>
    <s v="B14"/>
    <x v="1"/>
    <m/>
    <m/>
    <n v="20000"/>
    <n v="17140706"/>
    <x v="1"/>
    <s v="CA-M-V29"/>
    <m/>
    <m/>
    <m/>
    <m/>
    <m/>
    <m/>
  </r>
  <r>
    <d v="2024-03-14T00:00:00"/>
    <s v="Reçu caisse/B14"/>
    <x v="1"/>
    <m/>
    <n v="20000"/>
    <m/>
    <n v="17160706"/>
    <x v="13"/>
    <s v="BN-M-V1"/>
    <m/>
    <m/>
    <m/>
    <m/>
    <m/>
    <m/>
  </r>
  <r>
    <d v="2024-03-14T00:00:00"/>
    <s v="EVARISTE - CONGO Food Allowance du 14 au 16 mars 2024 (2 nuitées)"/>
    <x v="10"/>
    <s v="Media"/>
    <m/>
    <n v="20000"/>
    <n v="17140706"/>
    <x v="8"/>
    <s v="EV-M-D1"/>
    <s v="OAK"/>
    <s v="RALFF"/>
    <s v="CONGO"/>
    <s v="RALFF-CO5828"/>
    <s v="1.3.2"/>
    <m/>
  </r>
  <r>
    <d v="2024-03-14T00:00:00"/>
    <s v="Billet: Loudima-Sibiti/Crépin"/>
    <x v="8"/>
    <s v="Management"/>
    <m/>
    <n v="4000"/>
    <n v="17136706"/>
    <x v="7"/>
    <s v="CR-M-R5"/>
    <s v="UE"/>
    <s v="RALFF"/>
    <s v="CONGO"/>
    <s v="RALFF-CO5829"/>
    <s v="2.2"/>
    <m/>
  </r>
  <r>
    <d v="2024-03-14T00:00:00"/>
    <s v="Achat billet Brazzaville - Owando / Oracle"/>
    <x v="8"/>
    <s v="Legal"/>
    <m/>
    <n v="8000"/>
    <n v="17128706"/>
    <x v="9"/>
    <s v="OT-M-R4"/>
    <s v="UE"/>
    <s v="RALFF"/>
    <s v="CONGO"/>
    <s v="RALFF-CO5830"/>
    <s v="2.2"/>
    <m/>
  </r>
  <r>
    <d v="2024-03-14T00:00:00"/>
    <s v="ORACLE - CONGO Food allowance du 14 au 16 Mars 2024"/>
    <x v="10"/>
    <s v="Legal"/>
    <m/>
    <n v="20000"/>
    <n v="17108706"/>
    <x v="9"/>
    <s v="OT-M-D2"/>
    <s v="OAK"/>
    <s v="RALFF"/>
    <s v="CONGO"/>
    <s v="RALFF-CO5831"/>
    <s v="1.3.2"/>
    <m/>
  </r>
  <r>
    <d v="2024-03-15T00:00:00"/>
    <s v="Achat credit  teléphonique MTN/PALF/deuxième partie Mars 2024/Management"/>
    <x v="4"/>
    <s v="Management"/>
    <m/>
    <n v="15000"/>
    <n v="17093706"/>
    <x v="1"/>
    <s v="CA-M-R33"/>
    <s v="UE"/>
    <s v="RALFF"/>
    <s v="CONGO"/>
    <s v="RALFF-CO5832"/>
    <s v="4.6"/>
    <m/>
  </r>
  <r>
    <d v="2024-03-15T00:00:00"/>
    <s v="Achat credit  teléphonique MTN/PALF/deuxième partie Mars 2024/Legal"/>
    <x v="4"/>
    <s v="Legal"/>
    <m/>
    <n v="20000"/>
    <n v="17073706"/>
    <x v="1"/>
    <s v="CA-M-R34"/>
    <s v="UE"/>
    <s v="RALFF"/>
    <s v="CONGO"/>
    <s v="RALFF-CO5833"/>
    <s v="4.6"/>
    <m/>
  </r>
  <r>
    <d v="2024-03-15T00:00:00"/>
    <s v="Achat credit  teléphonique MTN/PALF/deuxième partie Mars 2024/Investigation"/>
    <x v="4"/>
    <s v="Investingation"/>
    <m/>
    <n v="35000"/>
    <n v="17038706"/>
    <x v="1"/>
    <s v="CA-M-R35"/>
    <s v="UE"/>
    <s v="RALFF"/>
    <s v="CONGO"/>
    <s v="RALFF-CO5834"/>
    <s v="4.6"/>
    <m/>
  </r>
  <r>
    <d v="2024-03-15T00:00:00"/>
    <s v="Achat credit  teléphonique MTN/PALF/Deuxième partie Mars 2024/Media"/>
    <x v="4"/>
    <s v="Media"/>
    <m/>
    <n v="10000"/>
    <n v="17028706"/>
    <x v="1"/>
    <s v="CA-M-R36"/>
    <s v="UE"/>
    <s v="RALFF"/>
    <s v="CONGO"/>
    <s v="RALFF-CO5835"/>
    <s v="4.6"/>
    <m/>
  </r>
  <r>
    <d v="2024-03-15T00:00:00"/>
    <s v="Achat credit  teléphonique Airtel/PALF/deuxième partie Mars 2024/Management"/>
    <x v="4"/>
    <s v="Management"/>
    <m/>
    <n v="5000"/>
    <n v="17023706"/>
    <x v="1"/>
    <s v="CA-M-R37"/>
    <s v="UE"/>
    <s v="RALFF"/>
    <s v="CONGO"/>
    <s v="RALFF-CO5836"/>
    <s v="4.6"/>
    <m/>
  </r>
  <r>
    <d v="2024-03-15T00:00:00"/>
    <s v="Achat credit  teléphonique Airtel/PALF/deuxième partie Mars 2024/Legal"/>
    <x v="4"/>
    <s v="Legal"/>
    <m/>
    <n v="10000"/>
    <n v="17013706"/>
    <x v="1"/>
    <s v="CA-M-R38"/>
    <s v="UE"/>
    <s v="RALFF"/>
    <s v="CONGO"/>
    <s v="RALFF-CO5837"/>
    <s v="4.6"/>
    <m/>
  </r>
  <r>
    <d v="2024-03-15T00:00:00"/>
    <s v="Achat credit  teléphonique Airtel/PALF/deuxième partie Mars 2024/Investigation"/>
    <x v="4"/>
    <s v="Investingation"/>
    <m/>
    <n v="10000"/>
    <n v="17003706"/>
    <x v="1"/>
    <s v="CA-M-R39"/>
    <s v="UE"/>
    <s v="RALFF"/>
    <s v="CONGO"/>
    <s v="RALFF-CO5838"/>
    <s v="4.6"/>
    <m/>
  </r>
  <r>
    <d v="2024-03-15T00:00:00"/>
    <s v="T73"/>
    <x v="1"/>
    <m/>
    <m/>
    <n v="80000"/>
    <n v="16923706"/>
    <x v="1"/>
    <s v="CA-M-V30"/>
    <m/>
    <m/>
    <m/>
    <m/>
    <m/>
    <m/>
  </r>
  <r>
    <d v="2024-03-15T00:00:00"/>
    <s v="reçu de caisse/T73"/>
    <x v="1"/>
    <m/>
    <n v="80000"/>
    <m/>
    <n v="17003706"/>
    <x v="6"/>
    <s v="T73-M-V6"/>
    <m/>
    <m/>
    <m/>
    <m/>
    <m/>
    <m/>
  </r>
  <r>
    <d v="2024-03-15T00:00:00"/>
    <s v="Cumul frais de jail visits du mois de Mars 2024/Crépin IBOUILI "/>
    <x v="14"/>
    <s v="Legal"/>
    <m/>
    <n v="13000"/>
    <n v="16990706"/>
    <x v="7"/>
    <s v="CR-M-D2"/>
    <s v="OAK"/>
    <s v="PALF"/>
    <s v="CONGO"/>
    <m/>
    <m/>
    <m/>
  </r>
  <r>
    <d v="2024-03-15T00:00:00"/>
    <s v="Cumul frais de Jail visits mois de Mars 2024/Oracle TALOULOU"/>
    <x v="14"/>
    <s v="Legal"/>
    <m/>
    <n v="31000"/>
    <n v="16959706"/>
    <x v="9"/>
    <s v="OT-M-D3"/>
    <s v="OAK"/>
    <s v="PALF"/>
    <s v="CONGO"/>
    <m/>
    <m/>
    <m/>
  </r>
  <r>
    <d v="2024-03-16T00:00:00"/>
    <s v="EVARISTE - CONGO Frais de l'hôtel du 14 au 16 mars 2024 (2 nuitées)"/>
    <x v="10"/>
    <s v="Media"/>
    <m/>
    <n v="30000"/>
    <n v="16929706"/>
    <x v="8"/>
    <s v="EV-M-R2"/>
    <s v="OAK"/>
    <s v="RALFF"/>
    <s v="CONGO"/>
    <s v="RALFF-CO5839"/>
    <s v="1.3.2"/>
    <m/>
  </r>
  <r>
    <d v="2024-03-16T00:00:00"/>
    <s v="Achat Billet Dolisie-Brazzaville/Evariste"/>
    <x v="8"/>
    <s v="Media"/>
    <m/>
    <n v="8000"/>
    <n v="16921706"/>
    <x v="8"/>
    <s v="EV-M-R3"/>
    <s v="UE"/>
    <s v="RALFF"/>
    <s v="CONGO"/>
    <s v="RALFF-CO5840"/>
    <s v="2.2"/>
    <m/>
  </r>
  <r>
    <d v="2024-03-16T00:00:00"/>
    <s v="T73 - CONGO Food Allowance du 16 au 19/03/2023 (03 nuitées)"/>
    <x v="10"/>
    <s v="Investingation"/>
    <m/>
    <n v="30000"/>
    <n v="16891706"/>
    <x v="6"/>
    <s v="T73-M-D2"/>
    <s v="OAK"/>
    <s v="RALFF"/>
    <s v="CONGO"/>
    <s v="RALFF-CO5841"/>
    <s v="1.3.2"/>
    <m/>
  </r>
  <r>
    <d v="2024-03-16T00:00:00"/>
    <s v="achat billet Brazzaville pour Gamboma/T73"/>
    <x v="8"/>
    <s v="Investingation"/>
    <m/>
    <n v="5000"/>
    <n v="16886706"/>
    <x v="6"/>
    <s v="T73-M-R4"/>
    <s v="UE"/>
    <s v="RALFF"/>
    <s v="CONGO"/>
    <s v="RALFF-CO5842"/>
    <s v="2.2"/>
    <m/>
  </r>
  <r>
    <d v="2024-03-16T00:00:00"/>
    <s v="CREPIN - CONGO Frais d'hote02 Nuitées à Sibiti du 14 au 16/03/2024"/>
    <x v="10"/>
    <s v="Management"/>
    <m/>
    <n v="30000"/>
    <n v="16856706"/>
    <x v="7"/>
    <s v="CR-M-R6"/>
    <s v="OAK"/>
    <s v="RALFF"/>
    <s v="CONGO"/>
    <s v="RALFF-CO5843"/>
    <s v="1.3.2"/>
    <m/>
  </r>
  <r>
    <d v="2024-03-16T00:00:00"/>
    <s v="Billet: Sibiti-Nkayi/Crépin"/>
    <x v="8"/>
    <s v="Management"/>
    <m/>
    <n v="5000"/>
    <n v="16851706"/>
    <x v="7"/>
    <s v="CR-M-R7"/>
    <s v="UE"/>
    <s v="RALFF"/>
    <s v="CONGO"/>
    <s v="RALFF-CO5844"/>
    <s v="2.2"/>
    <m/>
  </r>
  <r>
    <d v="2024-03-16T00:00:00"/>
    <s v="Billet: Nkayi-Brazzaville/Crépin"/>
    <x v="8"/>
    <s v="Management"/>
    <m/>
    <n v="7000"/>
    <n v="16844706"/>
    <x v="7"/>
    <s v="CR-M-R8"/>
    <s v="UE"/>
    <s v="RALFF"/>
    <s v="CONGO"/>
    <s v="RALFF-CO5845"/>
    <s v="2.2"/>
    <m/>
  </r>
  <r>
    <d v="2024-03-16T00:00:00"/>
    <s v="ORACLE - CONGO Frais d'hôtel du 14 au 16 Mars 2024"/>
    <x v="10"/>
    <s v="Legal"/>
    <m/>
    <n v="30000"/>
    <n v="16814706"/>
    <x v="9"/>
    <s v="OT-M-R5"/>
    <s v="OAK"/>
    <s v="RALFF"/>
    <s v="CONGO"/>
    <s v="RALFF-CO5846"/>
    <s v="1.3.2"/>
    <m/>
  </r>
  <r>
    <d v="2024-03-16T00:00:00"/>
    <s v="Achat billet Owando - Brazzaville / Oracle"/>
    <x v="8"/>
    <s v="Legal"/>
    <m/>
    <n v="8000"/>
    <n v="16806706"/>
    <x v="9"/>
    <s v="OT-M-R6"/>
    <s v="UE"/>
    <s v="RALFF"/>
    <s v="CONGO"/>
    <s v="RALFF-CO5847"/>
    <s v="2.2"/>
    <m/>
  </r>
  <r>
    <d v="2024-03-18T00:00:00"/>
    <s v="Bonus média portant sur la condamnation ferme de 02 trafiquants d'ivoire au TGI de Dolisie "/>
    <x v="2"/>
    <s v="Media"/>
    <m/>
    <n v="150000"/>
    <n v="16656706"/>
    <x v="1"/>
    <s v="CA-M-D9"/>
    <s v="OAK"/>
    <s v="PALF"/>
    <s v="CONGO"/>
    <m/>
    <m/>
    <m/>
  </r>
  <r>
    <d v="2024-03-18T00:00:00"/>
    <s v="Bonus média portant sur la condamnation ferme de 02 trafiquants d'ivoire au TGI de Dolisie "/>
    <x v="2"/>
    <s v="Media"/>
    <m/>
    <n v="104000"/>
    <n v="16552706"/>
    <x v="1"/>
    <s v="CA-M-D10"/>
    <s v="OAK"/>
    <s v="PALF"/>
    <s v="CONGO"/>
    <m/>
    <m/>
    <m/>
  </r>
  <r>
    <d v="2024-03-18T00:00:00"/>
    <s v="Achat 51,2 Litres de gazoil pour groupe electrogène bureau PALF"/>
    <x v="12"/>
    <s v="Office"/>
    <m/>
    <n v="32000"/>
    <n v="16520706"/>
    <x v="1"/>
    <s v="CA-M-R40"/>
    <s v="UE"/>
    <s v="RALFF"/>
    <s v="CONGO"/>
    <s v="RALFF-CO5848"/>
    <s v="4.4"/>
    <m/>
  </r>
  <r>
    <d v="2024-03-18T00:00:00"/>
    <s v="Achat credit téléphonique MTN/ Juriste Volontaire"/>
    <x v="4"/>
    <s v="Legal"/>
    <m/>
    <n v="10000"/>
    <n v="16510706"/>
    <x v="1"/>
    <s v="CA-M-R41"/>
    <s v="OAK"/>
    <s v="PALF"/>
    <s v="CONGO"/>
    <m/>
    <m/>
    <m/>
  </r>
  <r>
    <d v="2024-03-18T00:00:00"/>
    <s v="Grace"/>
    <x v="1"/>
    <m/>
    <m/>
    <n v="20000"/>
    <n v="16490706"/>
    <x v="1"/>
    <s v="CA-M-V31"/>
    <m/>
    <m/>
    <m/>
    <m/>
    <m/>
    <m/>
  </r>
  <r>
    <d v="2024-03-18T00:00:00"/>
    <s v="T73"/>
    <x v="1"/>
    <m/>
    <m/>
    <n v="53000"/>
    <n v="16437706"/>
    <x v="1"/>
    <s v="CA-M-V32"/>
    <m/>
    <m/>
    <m/>
    <m/>
    <m/>
    <m/>
  </r>
  <r>
    <d v="2024-03-18T00:00:00"/>
    <s v="Frais de transfert charden farell à T73"/>
    <x v="9"/>
    <s v="Office"/>
    <m/>
    <n v="1590"/>
    <n v="16436116"/>
    <x v="1"/>
    <s v="CA-M-R42"/>
    <s v="OAK"/>
    <s v="RALFF"/>
    <s v="CONGO"/>
    <s v="RALFF-CO5849"/>
    <s v="5.6"/>
    <m/>
  </r>
  <r>
    <d v="2024-03-18T00:00:00"/>
    <s v="B14/Retour  caisse"/>
    <x v="1"/>
    <m/>
    <n v="9000"/>
    <m/>
    <n v="16445116"/>
    <x v="1"/>
    <s v="CA-M-V33"/>
    <m/>
    <m/>
    <m/>
    <m/>
    <m/>
    <m/>
  </r>
  <r>
    <d v="2024-03-18T00:00:00"/>
    <s v="Hurielle"/>
    <x v="1"/>
    <m/>
    <m/>
    <n v="102000"/>
    <n v="16343116"/>
    <x v="1"/>
    <s v="CA-M-V34"/>
    <m/>
    <m/>
    <m/>
    <m/>
    <m/>
    <m/>
  </r>
  <r>
    <d v="2024-03-18T00:00:00"/>
    <s v="Evariste"/>
    <x v="1"/>
    <m/>
    <m/>
    <n v="20000"/>
    <n v="16323116"/>
    <x v="1"/>
    <s v="CA-M-V35"/>
    <m/>
    <m/>
    <m/>
    <m/>
    <m/>
    <m/>
  </r>
  <r>
    <d v="2024-03-18T00:00:00"/>
    <s v="Reçu de caissse /Fonctionnement"/>
    <x v="1"/>
    <m/>
    <n v="20000"/>
    <m/>
    <n v="16343116"/>
    <x v="14"/>
    <s v="GR-M-V 1"/>
    <m/>
    <m/>
    <m/>
    <m/>
    <m/>
    <m/>
  </r>
  <r>
    <d v="2024-03-18T00:00:00"/>
    <s v="Cumul Ration journalière mois de Mars 2024/B14"/>
    <x v="10"/>
    <s v="Investingation"/>
    <m/>
    <n v="3000"/>
    <n v="16340116"/>
    <x v="13"/>
    <s v="BN-M-D1"/>
    <s v="OAK"/>
    <s v="PALF"/>
    <s v="CONGO"/>
    <m/>
    <m/>
    <m/>
  </r>
  <r>
    <d v="2024-03-18T00:00:00"/>
    <s v="Cumul Transport Local mois de Mars 2024/B14"/>
    <x v="8"/>
    <s v="Investingation"/>
    <m/>
    <n v="8000"/>
    <n v="16332116"/>
    <x v="13"/>
    <s v="BN-M-D2"/>
    <s v="OAK"/>
    <s v="PALF"/>
    <s v="CONGO"/>
    <m/>
    <m/>
    <m/>
  </r>
  <r>
    <d v="2024-03-18T00:00:00"/>
    <s v="Retour caisse/B14"/>
    <x v="1"/>
    <m/>
    <m/>
    <n v="9000"/>
    <n v="16323116"/>
    <x v="13"/>
    <s v="BN-M-V2"/>
    <m/>
    <m/>
    <m/>
    <m/>
    <m/>
    <m/>
  </r>
  <r>
    <d v="2024-03-18T00:00:00"/>
    <s v="Reçu de la caisse/Evariste"/>
    <x v="1"/>
    <m/>
    <n v="20000"/>
    <m/>
    <n v="16343116"/>
    <x v="8"/>
    <s v="EV-M-V3"/>
    <m/>
    <m/>
    <m/>
    <m/>
    <m/>
    <m/>
  </r>
  <r>
    <d v="2024-03-18T00:00:00"/>
    <s v="reçu de caisse/T73"/>
    <x v="1"/>
    <m/>
    <n v="53000"/>
    <m/>
    <n v="16396116"/>
    <x v="6"/>
    <s v="T73-M-V7"/>
    <m/>
    <m/>
    <m/>
    <m/>
    <m/>
    <m/>
  </r>
  <r>
    <d v="2024-03-18T00:00:00"/>
    <s v="Reçu caisse/Hurielle"/>
    <x v="1"/>
    <m/>
    <n v="102000"/>
    <m/>
    <n v="16498116"/>
    <x v="15"/>
    <s v="HG-M-V1"/>
    <m/>
    <m/>
    <m/>
    <m/>
    <m/>
    <m/>
  </r>
  <r>
    <d v="2024-03-18T00:00:00"/>
    <s v="Achat billet aller Brazzaville-Dolisie/Hurielle"/>
    <x v="8"/>
    <s v="Legal"/>
    <m/>
    <n v="8000"/>
    <n v="16490116"/>
    <x v="15"/>
    <s v="HG-M-R1"/>
    <s v="UE"/>
    <s v="RALFF"/>
    <s v="CONGO"/>
    <s v="RALFF-CO5850"/>
    <s v="2.2"/>
    <m/>
  </r>
  <r>
    <d v="2024-03-19T00:00:00"/>
    <s v="Retour caisse/prêt accordé à la Cote d'ivoire"/>
    <x v="1"/>
    <m/>
    <n v="2000000"/>
    <m/>
    <n v="18490116"/>
    <x v="1"/>
    <s v="CA-M-V36"/>
    <m/>
    <m/>
    <m/>
    <m/>
    <m/>
    <m/>
  </r>
  <r>
    <d v="2024-03-19T00:00:00"/>
    <s v="Merveille/Avance accordé"/>
    <x v="1"/>
    <m/>
    <m/>
    <n v="300000"/>
    <n v="18190116"/>
    <x v="1"/>
    <s v="CA-M-V37"/>
    <m/>
    <m/>
    <m/>
    <m/>
    <m/>
    <m/>
  </r>
  <r>
    <d v="2024-03-19T00:00:00"/>
    <s v="IT87/Avance Honoraire accordé"/>
    <x v="1"/>
    <m/>
    <m/>
    <n v="50000"/>
    <n v="18140116"/>
    <x v="1"/>
    <s v="CA-M-V38"/>
    <m/>
    <m/>
    <m/>
    <m/>
    <m/>
    <m/>
  </r>
  <r>
    <d v="2024-03-19T00:00:00"/>
    <s v="Reçu caisse/prêt accordé Merveille"/>
    <x v="1"/>
    <m/>
    <n v="300000"/>
    <m/>
    <n v="18440116"/>
    <x v="10"/>
    <s v="MR-M-V2"/>
    <m/>
    <m/>
    <m/>
    <m/>
    <m/>
    <m/>
  </r>
  <r>
    <d v="2024-03-19T00:00:00"/>
    <s v="T73 - CONGO Frais d'hotel du 16 au 19/03/2024 (03 nuitées ) à Gamboma"/>
    <x v="10"/>
    <s v="Investingation"/>
    <m/>
    <n v="45000"/>
    <n v="18395116"/>
    <x v="6"/>
    <s v="T73-M-R5"/>
    <s v="OAK"/>
    <s v="RALFF"/>
    <s v="CONGO"/>
    <s v="RALFF-CO5851"/>
    <s v="1.3.2"/>
    <m/>
  </r>
  <r>
    <d v="2024-03-19T00:00:00"/>
    <s v="achat billet : Gamboma - Brazzaville /T73"/>
    <x v="8"/>
    <s v="Investingation"/>
    <m/>
    <n v="5000"/>
    <n v="18390116"/>
    <x v="6"/>
    <s v="T73-M-R6"/>
    <s v="UE"/>
    <s v="RALFF"/>
    <s v="CONGO"/>
    <s v="RALFF-CO5852"/>
    <s v="2.2"/>
    <m/>
  </r>
  <r>
    <d v="2024-03-19T00:00:00"/>
    <s v="Reçu caisse/Avance Honoraire accordé/IT87"/>
    <x v="1"/>
    <m/>
    <n v="50000"/>
    <m/>
    <n v="18440116"/>
    <x v="4"/>
    <s v="IT87-M-V3"/>
    <m/>
    <m/>
    <m/>
    <m/>
    <m/>
    <m/>
  </r>
  <r>
    <d v="2024-03-19T00:00:00"/>
    <s v="HURIELLE - CONGO Foodallowance du 19 au 21 Mars 2024 à Dolisie"/>
    <x v="10"/>
    <s v="Legal"/>
    <m/>
    <n v="20000"/>
    <n v="18420116"/>
    <x v="15"/>
    <s v="HG-M-D1"/>
    <s v="OAK"/>
    <s v="RALFF"/>
    <s v="CONGO"/>
    <s v="RALFF-CO5853"/>
    <s v="1.3.2"/>
    <m/>
  </r>
  <r>
    <d v="2024-03-20T00:00:00"/>
    <s v="Cumul frais de trust builing du mois de Mars 2024/Hurielle MFOULOU"/>
    <x v="14"/>
    <s v="Legal"/>
    <m/>
    <n v="21000"/>
    <n v="18399116"/>
    <x v="15"/>
    <s v="HG-M-D2"/>
    <s v="OAK"/>
    <s v="PALF"/>
    <s v="CONGO"/>
    <m/>
    <m/>
    <m/>
  </r>
  <r>
    <d v="2024-03-20T00:00:00"/>
    <s v="Rafraichessement pour l'équipe (préparatif OP)"/>
    <x v="10"/>
    <s v="Management"/>
    <m/>
    <n v="15950"/>
    <n v="18383166"/>
    <x v="16"/>
    <s v="DH-M-D1"/>
    <s v="OAK"/>
    <s v="PALF"/>
    <s v="CONGO"/>
    <m/>
    <m/>
    <m/>
  </r>
  <r>
    <d v="2024-03-21T00:00:00"/>
    <s v="Achat billet de retour Dolisie-Brazzaville/Hurielle"/>
    <x v="8"/>
    <s v="Legal"/>
    <m/>
    <n v="8000"/>
    <n v="18375166"/>
    <x v="15"/>
    <s v="HG-M-R2"/>
    <s v="UE"/>
    <s v="RALFF"/>
    <s v="CONGO"/>
    <s v="RALFF-CO5854"/>
    <s v="2.2"/>
    <m/>
  </r>
  <r>
    <d v="2024-03-21T00:00:00"/>
    <s v="Achat produits d'entretien bureau PALF/liquide vaissele papier toilette ,lait sucre,matinal ,bloc wc et AJAX"/>
    <x v="7"/>
    <s v="Office"/>
    <m/>
    <n v="50200"/>
    <n v="18324966"/>
    <x v="1"/>
    <s v="CA-M-R43"/>
    <s v="UE"/>
    <s v="RALFF"/>
    <s v="CONGO"/>
    <s v="RALFF-CO5855"/>
    <s v="4.3"/>
    <m/>
  </r>
  <r>
    <d v="2024-03-21T00:00:00"/>
    <s v="IT87"/>
    <x v="1"/>
    <m/>
    <m/>
    <n v="65000"/>
    <n v="18259966"/>
    <x v="1"/>
    <s v="CA-M-V39"/>
    <m/>
    <m/>
    <m/>
    <m/>
    <m/>
    <m/>
  </r>
  <r>
    <d v="2024-03-21T00:00:00"/>
    <s v="T73"/>
    <x v="1"/>
    <m/>
    <m/>
    <n v="20000"/>
    <n v="18239966"/>
    <x v="1"/>
    <s v="CA-M-V40"/>
    <m/>
    <m/>
    <m/>
    <m/>
    <m/>
    <m/>
  </r>
  <r>
    <d v="2024-03-21T00:00:00"/>
    <s v="Romain"/>
    <x v="1"/>
    <m/>
    <m/>
    <n v="20000"/>
    <n v="18219966"/>
    <x v="1"/>
    <s v="CA-M-V41"/>
    <m/>
    <m/>
    <m/>
    <m/>
    <m/>
    <m/>
  </r>
  <r>
    <d v="2024-03-21T00:00:00"/>
    <s v="Tropperçu"/>
    <x v="1"/>
    <m/>
    <m/>
    <n v="20000"/>
    <n v="18199966"/>
    <x v="1"/>
    <s v="CA-M-V42"/>
    <m/>
    <m/>
    <m/>
    <m/>
    <m/>
    <m/>
  </r>
  <r>
    <d v="2024-03-21T00:00:00"/>
    <s v="Crepin"/>
    <x v="1"/>
    <m/>
    <m/>
    <n v="40000"/>
    <n v="18159966"/>
    <x v="1"/>
    <s v="CA-M-V43"/>
    <m/>
    <m/>
    <m/>
    <m/>
    <m/>
    <m/>
  </r>
  <r>
    <d v="2024-03-21T00:00:00"/>
    <s v="T73"/>
    <x v="1"/>
    <m/>
    <m/>
    <n v="40000"/>
    <n v="18119966"/>
    <x v="1"/>
    <s v="CA-M-V44"/>
    <m/>
    <m/>
    <m/>
    <m/>
    <m/>
    <m/>
  </r>
  <r>
    <d v="2024-03-21T00:00:00"/>
    <s v="Reçu Caisse/Romain"/>
    <x v="1"/>
    <m/>
    <n v="20000"/>
    <m/>
    <n v="18139966"/>
    <x v="11"/>
    <s v="RM-M-V2"/>
    <m/>
    <m/>
    <m/>
    <m/>
    <m/>
    <m/>
  </r>
  <r>
    <d v="2024-03-21T00:00:00"/>
    <s v="Reçu Caisse/Tropperçu"/>
    <x v="1"/>
    <m/>
    <n v="20000"/>
    <m/>
    <n v="18159966"/>
    <x v="12"/>
    <s v="TR-M-V2"/>
    <m/>
    <m/>
    <m/>
    <m/>
    <m/>
    <m/>
  </r>
  <r>
    <d v="2024-03-21T00:00:00"/>
    <s v="reçu de caisse/T73"/>
    <x v="1"/>
    <m/>
    <n v="20000"/>
    <m/>
    <n v="18179966"/>
    <x v="6"/>
    <s v="T73-M-V8"/>
    <m/>
    <m/>
    <m/>
    <m/>
    <m/>
    <m/>
  </r>
  <r>
    <d v="2024-03-21T00:00:00"/>
    <s v="reçu de caisse/T73 ( pour chambre OP)"/>
    <x v="1"/>
    <m/>
    <n v="40000"/>
    <m/>
    <n v="18219966"/>
    <x v="6"/>
    <s v="T73-M-V9"/>
    <m/>
    <m/>
    <m/>
    <m/>
    <m/>
    <m/>
  </r>
  <r>
    <d v="2024-03-21T00:00:00"/>
    <s v="Reçu de Caisse/ IT87"/>
    <x v="1"/>
    <m/>
    <n v="65000"/>
    <m/>
    <n v="18284966"/>
    <x v="4"/>
    <s v="IT87-M-V4"/>
    <m/>
    <m/>
    <m/>
    <m/>
    <m/>
    <m/>
  </r>
  <r>
    <d v="2024-03-21T00:00:00"/>
    <s v="HURIELLE- CONGO Frais d'hôtel à Dolisie du 19 au 21 Mars 2024"/>
    <x v="10"/>
    <s v="Legal"/>
    <m/>
    <n v="30000"/>
    <n v="18254966"/>
    <x v="15"/>
    <s v="HG-M-R3"/>
    <s v="OAK"/>
    <s v="RALFF"/>
    <s v="CONGO"/>
    <s v="RALFF-CO5856"/>
    <s v="1.3.2"/>
    <m/>
  </r>
  <r>
    <d v="2024-03-21T00:00:00"/>
    <s v="Cumul frais de transport local du mois de Mars 2024/Hurielle MFOULOU"/>
    <x v="8"/>
    <s v="Legal"/>
    <m/>
    <n v="20000"/>
    <n v="18234966"/>
    <x v="15"/>
    <s v="HG-M-D3"/>
    <s v="UE"/>
    <s v="RALFF"/>
    <s v="CONGO"/>
    <s v="RALFF-CO5857"/>
    <s v="2.2"/>
    <m/>
  </r>
  <r>
    <d v="2024-03-22T00:00:00"/>
    <s v="T73"/>
    <x v="1"/>
    <m/>
    <m/>
    <n v="20000"/>
    <n v="18214966"/>
    <x v="1"/>
    <s v="CA-M-V45"/>
    <m/>
    <m/>
    <m/>
    <m/>
    <m/>
    <m/>
  </r>
  <r>
    <d v="2024-03-22T00:00:00"/>
    <s v="DOVI"/>
    <x v="1"/>
    <m/>
    <m/>
    <n v="40000"/>
    <n v="18174966"/>
    <x v="1"/>
    <s v="CA-M-V46"/>
    <m/>
    <m/>
    <m/>
    <m/>
    <m/>
    <m/>
  </r>
  <r>
    <d v="2024-03-22T00:00:00"/>
    <s v="Oracle"/>
    <x v="1"/>
    <m/>
    <m/>
    <n v="10000"/>
    <n v="18164966"/>
    <x v="1"/>
    <s v="CA-M-V47"/>
    <m/>
    <m/>
    <m/>
    <m/>
    <m/>
    <m/>
  </r>
  <r>
    <d v="2024-03-22T00:00:00"/>
    <s v="Evariste"/>
    <x v="1"/>
    <m/>
    <m/>
    <n v="10000"/>
    <n v="18154966"/>
    <x v="1"/>
    <s v="CA-M-V48"/>
    <m/>
    <m/>
    <m/>
    <m/>
    <m/>
    <m/>
  </r>
  <r>
    <d v="2024-03-22T00:00:00"/>
    <s v="Reglement loyer mois de de Mars 2024/Pluriel solution ch N°3667463"/>
    <x v="12"/>
    <s v="Office"/>
    <m/>
    <n v="500000"/>
    <n v="17654966"/>
    <x v="2"/>
    <s v="BQ56-M-R2"/>
    <s v="UE"/>
    <s v="RALFF"/>
    <s v="CONGO"/>
    <s v="RALFF-CO5858"/>
    <s v="4.2"/>
    <m/>
  </r>
  <r>
    <d v="2024-03-22T00:00:00"/>
    <s v="Reçu de la caisse/Evariste"/>
    <x v="1"/>
    <m/>
    <n v="10000"/>
    <m/>
    <n v="17664966"/>
    <x v="8"/>
    <s v="EV-M-V4"/>
    <m/>
    <m/>
    <m/>
    <m/>
    <m/>
    <m/>
  </r>
  <r>
    <d v="2024-03-22T00:00:00"/>
    <s v="reçu de caisse/T73"/>
    <x v="1"/>
    <m/>
    <n v="20000"/>
    <m/>
    <n v="17684966"/>
    <x v="6"/>
    <s v="T73-M-V10"/>
    <m/>
    <m/>
    <m/>
    <m/>
    <m/>
    <m/>
  </r>
  <r>
    <d v="2024-03-22T00:00:00"/>
    <s v="Reçu de caisse/Crépin"/>
    <x v="1"/>
    <m/>
    <n v="40000"/>
    <m/>
    <n v="17724966"/>
    <x v="7"/>
    <s v="CR-M-V4"/>
    <m/>
    <m/>
    <m/>
    <m/>
    <m/>
    <m/>
  </r>
  <r>
    <d v="2024-03-22T00:00:00"/>
    <s v="Reçu caisse / Oracle"/>
    <x v="1"/>
    <m/>
    <n v="10000"/>
    <m/>
    <n v="17734966"/>
    <x v="9"/>
    <s v="OT-M-V4"/>
    <m/>
    <m/>
    <m/>
    <m/>
    <m/>
    <m/>
  </r>
  <r>
    <d v="2024-03-22T00:00:00"/>
    <s v="Reçu caisse/DOVI(Fonctionnement)"/>
    <x v="1"/>
    <m/>
    <n v="40000"/>
    <m/>
    <n v="17774966"/>
    <x v="16"/>
    <s v="DH-M-V1"/>
    <m/>
    <m/>
    <m/>
    <m/>
    <m/>
    <m/>
  </r>
  <r>
    <d v="2024-03-22T00:00:00"/>
    <s v="Paiement Honoraire Me LOCKO/Mois de Novembre 2023/3654618"/>
    <x v="13"/>
    <s v="Legal"/>
    <m/>
    <n v="150000"/>
    <n v="17624966"/>
    <x v="5"/>
    <s v="BQ34-M-R2"/>
    <s v="OAK"/>
    <s v="PALF"/>
    <s v="CONGO"/>
    <m/>
    <m/>
    <m/>
  </r>
  <r>
    <d v="2024-03-23T00:00:00"/>
    <s v="Achat billet Brazzaville - Kelle  / IT87"/>
    <x v="8"/>
    <s v="Investingation"/>
    <m/>
    <n v="15000"/>
    <n v="17609966"/>
    <x v="4"/>
    <s v="IT87-M-R8"/>
    <s v="UE"/>
    <s v="RALFF"/>
    <s v="CONGO"/>
    <s v="RALFF-CO5859"/>
    <s v="2.2"/>
    <m/>
  </r>
  <r>
    <d v="2024-03-23T00:00:00"/>
    <s v="IT87 - CONGO Food Allowance mission du 23 au 29/03/2024 à Kelle, Etoumbi et Makoua"/>
    <x v="10"/>
    <s v="Investingation"/>
    <m/>
    <n v="60000"/>
    <n v="17549966"/>
    <x v="4"/>
    <s v="IT87-M-D2"/>
    <s v="OAK"/>
    <s v="RALFF"/>
    <s v="CONGO"/>
    <s v="RALFF-CO5860"/>
    <s v="1.3.2"/>
    <m/>
  </r>
  <r>
    <d v="2024-03-24T00:00:00"/>
    <s v="T73 - CONGO Frais d'hotel du 22 au 24/03/2024 (02 nuitées ) à Brazzaville pour OP"/>
    <x v="10"/>
    <s v="Operation"/>
    <m/>
    <n v="40000"/>
    <n v="17509966"/>
    <x v="6"/>
    <s v="T73-M-R7"/>
    <s v="OAK"/>
    <s v="PALF"/>
    <s v="CONGO"/>
    <m/>
    <m/>
    <m/>
  </r>
  <r>
    <d v="2024-03-24T00:00:00"/>
    <s v="Achat billet Kelle - Etoumbi / IT87"/>
    <x v="8"/>
    <s v="Investingation"/>
    <m/>
    <n v="5000"/>
    <n v="17504966"/>
    <x v="4"/>
    <s v="IT87-M-R9"/>
    <s v="UE"/>
    <s v="RALFF"/>
    <s v="CONGO"/>
    <s v="RALFF-CO5861"/>
    <s v="2.2"/>
    <m/>
  </r>
  <r>
    <d v="2024-03-24T00:00:00"/>
    <s v="CREPIN - CONGO Frais d'hote 02 Nuitées à l'hôtel Carol Belli (du 22 au 24/03/2024)"/>
    <x v="10"/>
    <s v="Operation"/>
    <m/>
    <n v="40000"/>
    <n v="17464966"/>
    <x v="7"/>
    <s v="CR-M-R9"/>
    <s v="OAK"/>
    <s v="PALF"/>
    <s v="CONGO"/>
    <m/>
    <m/>
    <m/>
  </r>
  <r>
    <d v="2024-03-25T00:00:00"/>
    <s v="IT87"/>
    <x v="1"/>
    <m/>
    <m/>
    <n v="153000"/>
    <n v="17311966"/>
    <x v="1"/>
    <s v="CA-M-V49"/>
    <m/>
    <m/>
    <m/>
    <m/>
    <m/>
    <m/>
  </r>
  <r>
    <d v="2024-03-25T00:00:00"/>
    <s v="Bonus média portant sur audience du 08/03/2024"/>
    <x v="2"/>
    <s v="Media"/>
    <m/>
    <n v="92000"/>
    <n v="17219966"/>
    <x v="1"/>
    <s v="CA-M-D11"/>
    <s v="OAK"/>
    <s v="PALF"/>
    <s v="CONGO"/>
    <m/>
    <m/>
    <m/>
  </r>
  <r>
    <d v="2024-03-25T00:00:00"/>
    <s v="Frais de transfert charden farell à IT87"/>
    <x v="9"/>
    <s v="Office"/>
    <m/>
    <n v="4590"/>
    <n v="17215376"/>
    <x v="1"/>
    <s v="CA-M-R44"/>
    <s v="OAK"/>
    <s v="RALFF"/>
    <s v="CONGO"/>
    <s v="RALFF-CO5862"/>
    <s v="5.6"/>
    <m/>
  </r>
  <r>
    <d v="2024-03-25T00:00:00"/>
    <s v="T73"/>
    <x v="1"/>
    <m/>
    <m/>
    <n v="40000"/>
    <n v="17175376"/>
    <x v="1"/>
    <s v="CA-M-V50"/>
    <m/>
    <m/>
    <m/>
    <m/>
    <m/>
    <m/>
  </r>
  <r>
    <d v="2024-03-25T00:00:00"/>
    <s v="P29"/>
    <x v="1"/>
    <m/>
    <m/>
    <n v="40000"/>
    <n v="17135376"/>
    <x v="1"/>
    <s v="CA-M-V51"/>
    <m/>
    <m/>
    <m/>
    <m/>
    <m/>
    <m/>
  </r>
  <r>
    <d v="2024-03-25T00:00:00"/>
    <s v="reçu de caisse/T73"/>
    <x v="1"/>
    <m/>
    <n v="40000"/>
    <m/>
    <n v="17175376"/>
    <x v="6"/>
    <s v="T73-M-V11"/>
    <m/>
    <m/>
    <m/>
    <m/>
    <m/>
    <m/>
  </r>
  <r>
    <d v="2024-03-25T00:00:00"/>
    <s v="achat billet : Brazzaville pour OYO/T73 "/>
    <x v="8"/>
    <s v="Investingation"/>
    <m/>
    <n v="7000"/>
    <n v="17168376"/>
    <x v="6"/>
    <s v="T73-M-R8"/>
    <s v="UE"/>
    <s v="RALFF"/>
    <s v="CONGO"/>
    <s v="RALFF-CO5863"/>
    <s v="2.2"/>
    <m/>
  </r>
  <r>
    <d v="2024-03-25T00:00:00"/>
    <s v="Reçu de caisse/P29"/>
    <x v="1"/>
    <m/>
    <n v="40000"/>
    <m/>
    <n v="17208376"/>
    <x v="3"/>
    <s v="P29-M-V7"/>
    <m/>
    <m/>
    <m/>
    <m/>
    <m/>
    <m/>
  </r>
  <r>
    <d v="2024-03-25T00:00:00"/>
    <s v="Achat billet brazzaville-oyo/P29"/>
    <x v="8"/>
    <s v="Investingation"/>
    <m/>
    <n v="7000"/>
    <n v="17201376"/>
    <x v="3"/>
    <s v="P29-M-R14"/>
    <s v="UE"/>
    <s v="RALFF"/>
    <s v="CONGO"/>
    <s v="RALFF-CO5864"/>
    <s v="2.2"/>
    <m/>
  </r>
  <r>
    <d v="2024-03-25T00:00:00"/>
    <s v="IT87 - CONGO Frais d'hôtel La Paulina du 23 au 25/03/2024 à Kelle (02 nuitées)"/>
    <x v="10"/>
    <s v="Investingation"/>
    <m/>
    <n v="30000"/>
    <n v="17171376"/>
    <x v="4"/>
    <s v="IT87-M-R10"/>
    <s v="OAK"/>
    <s v="RALFF"/>
    <s v="CONGO"/>
    <s v="RALFF-CO5865"/>
    <s v="1.3.2"/>
    <m/>
  </r>
  <r>
    <d v="2024-03-25T00:00:00"/>
    <s v="Reçu de Caisse/ IT87"/>
    <x v="1"/>
    <m/>
    <n v="153000"/>
    <m/>
    <n v="17324376"/>
    <x v="4"/>
    <s v="IT87-M-V5"/>
    <m/>
    <m/>
    <m/>
    <m/>
    <m/>
    <m/>
  </r>
  <r>
    <d v="2024-03-26T00:00:00"/>
    <s v="P29 - CONGO Food allowance mission du 26 -03 au  -03 -04-2024"/>
    <x v="10"/>
    <s v="Investingation"/>
    <m/>
    <n v="80000"/>
    <n v="17244376"/>
    <x v="3"/>
    <s v="P29-M-D2"/>
    <s v="OAK"/>
    <s v="RALFF"/>
    <s v="CONGO"/>
    <s v="RALFF-CO5866"/>
    <s v="1.3.2"/>
    <m/>
  </r>
  <r>
    <d v="2024-03-26T00:00:00"/>
    <s v="Paiement salaire mois de Mars 2024/ Grace MOLENDE"/>
    <x v="3"/>
    <s v="Management"/>
    <m/>
    <n v="350000"/>
    <n v="16894376"/>
    <x v="2"/>
    <s v="BQ56-M-R3"/>
    <s v="UE"/>
    <s v="RALFF"/>
    <s v="CONGO"/>
    <s v="RALFF-CO5867"/>
    <s v="1.1.2.1"/>
    <m/>
  </r>
  <r>
    <d v="2024-03-26T00:00:00"/>
    <s v="Paiement salaire mois de Mars 2024/ IBOUILI-IBOUILI Crépin"/>
    <x v="3"/>
    <s v="Legal"/>
    <m/>
    <n v="360982"/>
    <n v="16533394"/>
    <x v="2"/>
    <s v="BQ56-M-R4"/>
    <s v="UE"/>
    <s v="RALFF"/>
    <s v="CONGO"/>
    <s v="RALFF-CO5868"/>
    <s v="1.1.1.7"/>
    <m/>
  </r>
  <r>
    <d v="2024-03-26T00:00:00"/>
    <s v="Paiement salaire mois de Mars 2024/ Hurielle MFOULOU"/>
    <x v="3"/>
    <s v="Legal"/>
    <m/>
    <n v="200000"/>
    <n v="16333394"/>
    <x v="2"/>
    <s v="BQ56-M-R5"/>
    <s v="UE"/>
    <s v="RALFF"/>
    <s v="CONGO"/>
    <s v="RALFF-CO5869"/>
    <s v="1.1.1.7"/>
    <m/>
  </r>
  <r>
    <d v="2024-03-26T00:00:00"/>
    <s v="Paiement salaire mois Mars 2024/Oracle TALOULOU"/>
    <x v="3"/>
    <s v="Legal"/>
    <m/>
    <n v="200000"/>
    <n v="16133394"/>
    <x v="2"/>
    <s v="BQ56-M-R6"/>
    <s v="UE"/>
    <s v="RALFF"/>
    <s v="CONGO"/>
    <s v="RALFF-CO5870"/>
    <s v="1.1.1.7"/>
    <m/>
  </r>
  <r>
    <d v="2024-03-26T00:00:00"/>
    <s v="Paiement salaire mois de Mars 2024/ Merveille MAHANGA"/>
    <x v="3"/>
    <s v="Office"/>
    <m/>
    <n v="231519"/>
    <n v="15901875"/>
    <x v="2"/>
    <s v="BQ56-M-R7"/>
    <s v="UE"/>
    <s v="RALFF"/>
    <s v="CONGO"/>
    <s v="RALFF-CO5871"/>
    <s v="1.1.2.1"/>
    <m/>
  </r>
  <r>
    <d v="2024-03-26T00:00:00"/>
    <s v="Paiement salaire mois de Mars 2024/ Evariste LELOUSSI"/>
    <x v="3"/>
    <s v="Media"/>
    <m/>
    <n v="236870"/>
    <n v="15665005"/>
    <x v="2"/>
    <s v="BQ56-M-R8"/>
    <s v="UE"/>
    <s v="RALFF"/>
    <s v="CONGO"/>
    <s v="RALFF-CO5872"/>
    <s v="1.1.1.4"/>
    <m/>
  </r>
  <r>
    <d v="2024-03-26T00:00:00"/>
    <s v="Paiement salaire mois de Mars 2024/ DOVI ZENNAWOE"/>
    <x v="3"/>
    <s v="Management"/>
    <m/>
    <n v="918340"/>
    <n v="14746665"/>
    <x v="2"/>
    <s v="BQ56-M-R9"/>
    <s v="UE"/>
    <s v="RALFF"/>
    <s v="CONGO"/>
    <s v="RALFF-CO5873"/>
    <s v="1.1.1.1"/>
    <m/>
  </r>
  <r>
    <d v="2024-03-26T00:00:00"/>
    <s v="T73 - CONGO Food Allowance du 26/03 au 04/04/2023 (09 nuitées)"/>
    <x v="10"/>
    <s v="Investingation"/>
    <m/>
    <n v="90000"/>
    <n v="14656665"/>
    <x v="6"/>
    <s v="T73-M-D3"/>
    <s v="OAK"/>
    <s v="RALFF"/>
    <s v="CONGO"/>
    <s v="RALFF-CO5874"/>
    <s v="1.3.2"/>
    <m/>
  </r>
  <r>
    <d v="2024-03-26T00:00:00"/>
    <s v="Reçu caisse / Oracle"/>
    <x v="1"/>
    <m/>
    <n v="40000"/>
    <m/>
    <n v="14696665"/>
    <x v="9"/>
    <s v="OT-M-V5"/>
    <m/>
    <m/>
    <m/>
    <m/>
    <m/>
    <m/>
  </r>
  <r>
    <d v="2024-03-26T00:00:00"/>
    <s v="Acompte honoraire cas MANKOUSSOU AUZERE Contrat N°69 SIBITI"/>
    <x v="13"/>
    <s v="Legal"/>
    <m/>
    <n v="200000"/>
    <n v="14496665"/>
    <x v="5"/>
    <s v="BQ34-M-R3"/>
    <s v="OAK"/>
    <s v="PALF"/>
    <s v="CONGO"/>
    <m/>
    <m/>
    <m/>
  </r>
  <r>
    <d v="2024-03-26T00:00:00"/>
    <s v="Bonus média diffusion à télécongo pour audience du 08/03/2024"/>
    <x v="2"/>
    <s v="Media"/>
    <m/>
    <n v="150000"/>
    <n v="14346665"/>
    <x v="1"/>
    <s v="CA-M-D12"/>
    <s v="OAK"/>
    <s v="PALF"/>
    <s v="CONGO"/>
    <m/>
    <m/>
    <m/>
  </r>
  <r>
    <d v="2024-03-27T00:00:00"/>
    <s v="Achat billet Brazzaville - Oyo / Oracle"/>
    <x v="8"/>
    <s v="Legal"/>
    <m/>
    <n v="7000"/>
    <n v="14339665"/>
    <x v="9"/>
    <s v="OT-M-R7"/>
    <s v="UE"/>
    <s v="RALFF"/>
    <s v="CONGO"/>
    <s v="RALFF-CO5875"/>
    <s v="2.2"/>
    <m/>
  </r>
  <r>
    <d v="2024-03-27T00:00:00"/>
    <s v="Crepin"/>
    <x v="1"/>
    <m/>
    <m/>
    <n v="40000"/>
    <n v="14299665"/>
    <x v="1"/>
    <s v="CA-M-V52"/>
    <m/>
    <m/>
    <m/>
    <m/>
    <m/>
    <m/>
  </r>
  <r>
    <d v="2024-03-27T00:00:00"/>
    <s v="DOVI"/>
    <x v="1"/>
    <m/>
    <m/>
    <n v="40000"/>
    <n v="14259665"/>
    <x v="1"/>
    <s v="CA-M-V53"/>
    <m/>
    <m/>
    <m/>
    <m/>
    <m/>
    <m/>
  </r>
  <r>
    <d v="2024-03-27T00:00:00"/>
    <s v="Oracle"/>
    <x v="1"/>
    <m/>
    <m/>
    <n v="40000"/>
    <n v="14219665"/>
    <x v="1"/>
    <s v="CA-M-V54"/>
    <m/>
    <m/>
    <m/>
    <m/>
    <m/>
    <m/>
  </r>
  <r>
    <d v="2024-03-27T00:00:00"/>
    <s v="Evariste"/>
    <x v="1"/>
    <m/>
    <m/>
    <n v="40000"/>
    <n v="14179665"/>
    <x v="1"/>
    <s v="CA-M-V55"/>
    <m/>
    <m/>
    <m/>
    <m/>
    <m/>
    <m/>
  </r>
  <r>
    <d v="2024-03-27T00:00:00"/>
    <s v="Merveille"/>
    <x v="1"/>
    <m/>
    <m/>
    <n v="20000"/>
    <n v="14159665"/>
    <x v="1"/>
    <s v="CA-M-V56"/>
    <m/>
    <m/>
    <m/>
    <m/>
    <m/>
    <m/>
  </r>
  <r>
    <d v="2024-03-27T00:00:00"/>
    <s v="P29"/>
    <x v="1"/>
    <m/>
    <m/>
    <n v="127000"/>
    <n v="14032665"/>
    <x v="1"/>
    <s v="CA-M-V57"/>
    <m/>
    <m/>
    <m/>
    <m/>
    <m/>
    <m/>
  </r>
  <r>
    <d v="2024-03-27T00:00:00"/>
    <s v="T73"/>
    <x v="1"/>
    <m/>
    <m/>
    <n v="127000"/>
    <n v="13905665"/>
    <x v="1"/>
    <s v="CA-M-V58"/>
    <m/>
    <m/>
    <m/>
    <m/>
    <m/>
    <m/>
  </r>
  <r>
    <d v="2024-03-27T00:00:00"/>
    <s v="Frais de transfert charden farell à T73 et P29"/>
    <x v="9"/>
    <s v="Office"/>
    <m/>
    <n v="7620"/>
    <n v="13898045"/>
    <x v="1"/>
    <s v="CA-M-R45"/>
    <s v="OAK"/>
    <s v="RALFF"/>
    <s v="CONGO"/>
    <s v="RALFF-CO5876"/>
    <s v="5.6"/>
    <m/>
  </r>
  <r>
    <d v="2024-03-27T00:00:00"/>
    <s v="Frais de notification offre d'emploi"/>
    <x v="11"/>
    <s v="Office"/>
    <m/>
    <n v="27000"/>
    <n v="13871045"/>
    <x v="1"/>
    <s v="CA-M-R46"/>
    <s v="OAK"/>
    <s v="PALF"/>
    <s v="CONGO"/>
    <m/>
    <m/>
    <m/>
  </r>
  <r>
    <d v="2024-03-27T00:00:00"/>
    <s v="Règlement prestation technicienne de surface (mois de Mars 2024)"/>
    <x v="11"/>
    <s v="Office"/>
    <m/>
    <n v="75625"/>
    <n v="13795420"/>
    <x v="1"/>
    <s v="CA-M-R47"/>
    <s v="OAK"/>
    <s v="PALF"/>
    <s v="CONGO"/>
    <m/>
    <m/>
    <m/>
  </r>
  <r>
    <d v="2024-03-27T00:00:00"/>
    <s v="Appro caisse"/>
    <x v="1"/>
    <m/>
    <n v="2000000"/>
    <m/>
    <n v="15795420"/>
    <x v="1"/>
    <s v="CA-M-V59"/>
    <m/>
    <m/>
    <m/>
    <m/>
    <m/>
    <m/>
  </r>
  <r>
    <d v="2024-03-27T00:00:00"/>
    <s v="Reçu caisse/Merveille"/>
    <x v="1"/>
    <m/>
    <n v="20000"/>
    <m/>
    <n v="15815420"/>
    <x v="10"/>
    <s v="MR-M-V3"/>
    <m/>
    <m/>
    <m/>
    <m/>
    <m/>
    <m/>
  </r>
  <r>
    <d v="2024-03-27T00:00:00"/>
    <s v="Reçu de la caisse/Evariste"/>
    <x v="1"/>
    <m/>
    <n v="40000"/>
    <m/>
    <n v="15855420"/>
    <x v="8"/>
    <s v="EV-M-V5"/>
    <m/>
    <m/>
    <m/>
    <m/>
    <m/>
    <m/>
  </r>
  <r>
    <d v="2024-03-27T00:00:00"/>
    <s v="Achat billet Brazzaville-Oyo/Evariste"/>
    <x v="8"/>
    <s v="Media"/>
    <m/>
    <n v="7000"/>
    <n v="15848420"/>
    <x v="8"/>
    <s v="EV-M-R4"/>
    <s v="UE"/>
    <s v="RALFF"/>
    <s v="CONGO"/>
    <s v="RALFF-CO5877"/>
    <s v="2.2"/>
    <m/>
  </r>
  <r>
    <d v="2024-03-27T00:00:00"/>
    <s v="reçu de caisse/T73"/>
    <x v="1"/>
    <m/>
    <n v="127000"/>
    <m/>
    <n v="15975420"/>
    <x v="6"/>
    <s v="T73-M-V12"/>
    <m/>
    <m/>
    <m/>
    <m/>
    <m/>
    <m/>
  </r>
  <r>
    <d v="2024-03-27T00:00:00"/>
    <s v="Reçu de caisse/P29"/>
    <x v="1"/>
    <m/>
    <n v="127000"/>
    <m/>
    <n v="16102420"/>
    <x v="3"/>
    <s v="P29-M-V8"/>
    <m/>
    <m/>
    <m/>
    <m/>
    <m/>
    <m/>
  </r>
  <r>
    <d v="2024-03-27T00:00:00"/>
    <s v="Cumul frais de trust building du mois de Mars 2024/IT87"/>
    <x v="15"/>
    <s v="Investingation"/>
    <m/>
    <n v="22500"/>
    <n v="16079920"/>
    <x v="4"/>
    <s v="IT87-M-D3"/>
    <s v="OAK"/>
    <s v="PALF"/>
    <s v="CONGO"/>
    <m/>
    <m/>
    <m/>
  </r>
  <r>
    <d v="2024-03-27T00:00:00"/>
    <s v="Reçu de caisse/Crépin"/>
    <x v="1"/>
    <m/>
    <n v="40000"/>
    <m/>
    <n v="16119920"/>
    <x v="7"/>
    <s v="CR-M-V5"/>
    <m/>
    <m/>
    <m/>
    <m/>
    <m/>
    <m/>
  </r>
  <r>
    <d v="2024-03-27T00:00:00"/>
    <s v="Billet: Brazzaville-Oyo/Crépin"/>
    <x v="8"/>
    <s v="Management"/>
    <m/>
    <n v="7000"/>
    <n v="16112920"/>
    <x v="7"/>
    <s v="CR-M-R10"/>
    <s v="UE"/>
    <s v="RALFF"/>
    <s v="CONGO"/>
    <s v="RALFF-CO5878"/>
    <s v="2.2"/>
    <m/>
  </r>
  <r>
    <d v="2024-03-27T00:00:00"/>
    <s v="Reçu caisse/DOVI"/>
    <x v="1"/>
    <m/>
    <n v="40000"/>
    <m/>
    <n v="16152920"/>
    <x v="16"/>
    <s v="DH-M-V2"/>
    <m/>
    <m/>
    <m/>
    <m/>
    <m/>
    <m/>
  </r>
  <r>
    <d v="2024-03-27T00:00:00"/>
    <s v="Achat billet Brazzaville -Oyo/Dovi"/>
    <x v="8"/>
    <s v="Management"/>
    <m/>
    <n v="7000"/>
    <n v="16145920"/>
    <x v="16"/>
    <s v="DH-M-R1"/>
    <s v="UE"/>
    <s v="RALFF"/>
    <s v="CONGO"/>
    <s v="RALFF-CO5879"/>
    <s v="2.2"/>
    <m/>
  </r>
  <r>
    <d v="2024-03-28T00:00:00"/>
    <s v="ORACLE - CONGO Food allowance du 28 Mars au 09 Avril 2024"/>
    <x v="10"/>
    <s v="Legal"/>
    <m/>
    <n v="120000"/>
    <n v="16025920"/>
    <x v="9"/>
    <s v="OT-M-D4"/>
    <s v="OAK"/>
    <s v="RALFF"/>
    <s v="CONGO"/>
    <s v="RALFF-CO5880"/>
    <s v="1.3.2"/>
    <m/>
  </r>
  <r>
    <d v="2024-03-28T00:00:00"/>
    <s v="Complement pagne 08 mars 2024"/>
    <x v="3"/>
    <s v="Team Builiding"/>
    <m/>
    <n v="9000"/>
    <n v="16016920"/>
    <x v="1"/>
    <s v="CA-M-R48"/>
    <s v="OAK"/>
    <s v="PALF"/>
    <s v="CONGO"/>
    <m/>
    <m/>
    <m/>
  </r>
  <r>
    <d v="2024-03-28T00:00:00"/>
    <s v="Entretretien général Jardin, Bureau PALF Mois de Mars 2024"/>
    <x v="11"/>
    <s v="Office"/>
    <m/>
    <n v="20000"/>
    <n v="15996920"/>
    <x v="1"/>
    <s v="CA-M-R49"/>
    <s v="OAK"/>
    <s v="PALF"/>
    <s v="CONGO"/>
    <m/>
    <m/>
    <m/>
  </r>
  <r>
    <d v="2024-03-28T00:00:00"/>
    <s v="EVARISTE - CONGO Food Allowance du 28 mars au 6 avril 2024 mission d'Oyo"/>
    <x v="10"/>
    <s v="Media"/>
    <m/>
    <n v="90000"/>
    <n v="15906920"/>
    <x v="8"/>
    <s v="EV-M-D2"/>
    <s v="OAK"/>
    <s v="RALFF"/>
    <s v="CONGO"/>
    <s v="RALFF-CO5881"/>
    <s v="1.3.2"/>
    <m/>
  </r>
  <r>
    <d v="2024-03-28T00:00:00"/>
    <s v="IT87 - CONGO Frais d'hôtel Akoua du 25 au 28/03/2024 à Etoumbi (03 nuitées)"/>
    <x v="10"/>
    <s v="Investingation"/>
    <m/>
    <n v="45000"/>
    <n v="15861920"/>
    <x v="4"/>
    <s v="IT87-M-R11"/>
    <s v="OAK"/>
    <s v="RALFF"/>
    <s v="CONGO"/>
    <s v="RALFF-CO5882"/>
    <s v="1.3.2"/>
    <m/>
  </r>
  <r>
    <d v="2024-03-28T00:00:00"/>
    <s v="Achat billet Etoumbi - Makoua / IT87"/>
    <x v="8"/>
    <s v="Investingation"/>
    <m/>
    <n v="3000"/>
    <n v="15858920"/>
    <x v="4"/>
    <s v="IT87-M-R12"/>
    <s v="UE"/>
    <s v="RALFF"/>
    <s v="CONGO"/>
    <s v="RALFF-CO5883"/>
    <s v="2.2"/>
    <m/>
  </r>
  <r>
    <d v="2024-03-28T00:00:00"/>
    <s v="Retrait especes/appro caisse/bord n°3654617"/>
    <x v="1"/>
    <m/>
    <m/>
    <n v="2000000"/>
    <n v="13858920"/>
    <x v="5"/>
    <s v="BQ34-M-V3"/>
    <m/>
    <m/>
    <m/>
    <m/>
    <m/>
    <m/>
  </r>
  <r>
    <d v="2024-03-28T00:00:00"/>
    <s v="CREPIN - CONGO Food-Allowance du 28/03 au 09/04/2024 à Oyo"/>
    <x v="10"/>
    <s v="Management"/>
    <m/>
    <n v="120000"/>
    <n v="13738920"/>
    <x v="7"/>
    <s v="CR-M-D3"/>
    <s v="OAK"/>
    <s v="RALFF"/>
    <s v="CONGO"/>
    <s v="RALFF-CO5884"/>
    <s v="1.3.2"/>
    <m/>
  </r>
  <r>
    <d v="2024-03-28T00:00:00"/>
    <s v="DOVI-CONGO Food Allowance du 28/03 au 04/04/2024 soit 07 nuitées à Oyo"/>
    <x v="10"/>
    <s v="Management"/>
    <m/>
    <n v="70000"/>
    <n v="13668920"/>
    <x v="16"/>
    <s v="DH-M-D2"/>
    <s v="OAK"/>
    <s v="RALFF"/>
    <s v="CONGO"/>
    <s v="RALFF-CO5885"/>
    <s v="1.3.2"/>
    <m/>
  </r>
  <r>
    <d v="2024-03-29T00:00:00"/>
    <s v="Achat billet Makoua - Brazzaville / IT87"/>
    <x v="8"/>
    <s v="Investingation"/>
    <m/>
    <n v="10000"/>
    <n v="13658920"/>
    <x v="4"/>
    <s v="IT87-M-R13"/>
    <s v="UE"/>
    <s v="RALFF"/>
    <s v="CONGO"/>
    <s v="RALFF-CO5886"/>
    <s v="2.2"/>
    <m/>
  </r>
  <r>
    <d v="2024-03-29T00:00:00"/>
    <s v="Crepin"/>
    <x v="1"/>
    <m/>
    <m/>
    <n v="633000"/>
    <n v="13025920"/>
    <x v="1"/>
    <s v="CA-M-V60"/>
    <m/>
    <m/>
    <m/>
    <m/>
    <m/>
    <m/>
  </r>
  <r>
    <d v="2024-03-29T00:00:00"/>
    <s v="Oracle"/>
    <x v="1"/>
    <m/>
    <m/>
    <n v="163000"/>
    <n v="12862920"/>
    <x v="1"/>
    <s v="CA-M-V61"/>
    <m/>
    <m/>
    <m/>
    <m/>
    <m/>
    <m/>
  </r>
  <r>
    <d v="2024-03-29T00:00:00"/>
    <s v="Evariste"/>
    <x v="1"/>
    <m/>
    <m/>
    <n v="158000"/>
    <n v="12704920"/>
    <x v="1"/>
    <s v="CA-M-V62"/>
    <m/>
    <m/>
    <m/>
    <m/>
    <m/>
    <m/>
  </r>
  <r>
    <d v="2024-03-29T00:00:00"/>
    <s v="DOVI"/>
    <x v="1"/>
    <m/>
    <m/>
    <n v="133000"/>
    <n v="12571920"/>
    <x v="1"/>
    <s v="CA-M-V63"/>
    <m/>
    <m/>
    <m/>
    <m/>
    <m/>
    <m/>
  </r>
  <r>
    <d v="2024-03-29T00:00:00"/>
    <s v="P29"/>
    <x v="1"/>
    <m/>
    <m/>
    <n v="87000"/>
    <n v="12484920"/>
    <x v="1"/>
    <s v="CA-M-V64"/>
    <m/>
    <m/>
    <m/>
    <m/>
    <m/>
    <m/>
  </r>
  <r>
    <d v="2024-03-29T00:00:00"/>
    <s v="T73"/>
    <x v="1"/>
    <m/>
    <m/>
    <n v="87000"/>
    <n v="12397920"/>
    <x v="1"/>
    <s v="CA-M-V65"/>
    <m/>
    <m/>
    <m/>
    <m/>
    <m/>
    <m/>
  </r>
  <r>
    <d v="2024-03-29T00:00:00"/>
    <s v="Achat credit  teléphonique MTN/PALF/1er partie Avril 2024/Management"/>
    <x v="4"/>
    <s v="Management"/>
    <m/>
    <n v="53000"/>
    <n v="12344920"/>
    <x v="1"/>
    <s v="CA-M-R50"/>
    <s v="UE"/>
    <s v="RALFF"/>
    <s v="CONGO"/>
    <s v="RALFF-CO5887"/>
    <s v="4.6"/>
    <m/>
  </r>
  <r>
    <d v="2024-03-29T00:00:00"/>
    <s v="Achat credit  teléphonique MTN/PALF/1er partie Avril 2024/Legal"/>
    <x v="4"/>
    <s v="Legal"/>
    <m/>
    <n v="53000"/>
    <n v="12291920"/>
    <x v="1"/>
    <s v="CA-M-R51"/>
    <s v="UE"/>
    <s v="RALFF"/>
    <s v="CONGO"/>
    <s v="RALFF-CO5888"/>
    <s v="4.6"/>
    <m/>
  </r>
  <r>
    <d v="2024-03-29T00:00:00"/>
    <s v="Achat credit  teléphonique MTN/PALF/1er partie Avril 2024/Legal"/>
    <x v="4"/>
    <s v="Legal"/>
    <m/>
    <n v="42000"/>
    <n v="12249920"/>
    <x v="1"/>
    <s v="CA-M-R52"/>
    <s v="UE"/>
    <s v="RALFF"/>
    <s v="CONGO"/>
    <s v="RALFF-CO5889"/>
    <s v="4.6"/>
    <m/>
  </r>
  <r>
    <d v="2024-03-29T00:00:00"/>
    <s v="Achat credit  teléphonique MTN/PALF/1er partie Avril 2024/Investigation"/>
    <x v="4"/>
    <s v="Investingation"/>
    <m/>
    <n v="57000"/>
    <n v="12192920"/>
    <x v="1"/>
    <s v="CA-M-R53"/>
    <s v="UE"/>
    <s v="RALFF"/>
    <s v="CONGO"/>
    <s v="RALFF-CO5890"/>
    <s v="4.6"/>
    <m/>
  </r>
  <r>
    <d v="2024-03-29T00:00:00"/>
    <s v="Achat credit  teléphonique MTN/PALF/1er partie Avril 2024/Media"/>
    <x v="4"/>
    <s v="Media"/>
    <m/>
    <n v="10000"/>
    <n v="12182920"/>
    <x v="1"/>
    <s v="CA-M-R54"/>
    <s v="UE"/>
    <s v="RALFF"/>
    <s v="CONGO"/>
    <s v="RALFF-CO5891"/>
    <s v="4.6"/>
    <m/>
  </r>
  <r>
    <d v="2024-03-29T00:00:00"/>
    <s v="Achat credit  teléphonique Airtel/PALF/1ere partie Avril 2024/Management"/>
    <x v="4"/>
    <s v="Management"/>
    <m/>
    <n v="10000"/>
    <n v="12172920"/>
    <x v="1"/>
    <s v="CA-M-R55"/>
    <s v="UE"/>
    <s v="RALFF"/>
    <s v="CONGO"/>
    <s v="RALFF-CO5892"/>
    <s v="4.6"/>
    <m/>
  </r>
  <r>
    <d v="2024-03-29T00:00:00"/>
    <s v="Achat credit  teléphonique Airtel/PALF/1ere partie Avril 2024/Legal"/>
    <x v="4"/>
    <s v="Legal"/>
    <m/>
    <n v="10000"/>
    <n v="12162920"/>
    <x v="1"/>
    <s v="CA-M-R56"/>
    <s v="UE"/>
    <s v="RALFF"/>
    <s v="CONGO"/>
    <s v="RALFF-CO5893"/>
    <s v="4.6"/>
    <m/>
  </r>
  <r>
    <d v="2024-03-29T00:00:00"/>
    <s v="Achat credit  teléphonique Airtel/PALF/1ere partie Avril 2024/Investigation"/>
    <x v="4"/>
    <s v="Investingation"/>
    <m/>
    <n v="21000"/>
    <n v="12141920"/>
    <x v="1"/>
    <s v="CA-M-R57"/>
    <s v="UE"/>
    <s v="RALFF"/>
    <s v="CONGO"/>
    <s v="RALFF-CO5894"/>
    <s v="4.6"/>
    <m/>
  </r>
  <r>
    <d v="2024-03-29T00:00:00"/>
    <s v="Achat credit  teléphonique Airtel/PALF/1ere partie Avril 2024/Media"/>
    <x v="4"/>
    <s v="Media"/>
    <m/>
    <n v="11000"/>
    <n v="12130920"/>
    <x v="1"/>
    <s v="CA-M-R58"/>
    <s v="UE"/>
    <s v="RALFF"/>
    <s v="CONGO"/>
    <s v="RALFF-CO5895"/>
    <s v="4.6"/>
    <m/>
  </r>
  <r>
    <d v="2024-03-29T00:00:00"/>
    <s v="Frais de transfert charden farell à P29,T73,Oracle,Crepin,Dovi et Evariste"/>
    <x v="9"/>
    <s v="Office"/>
    <m/>
    <n v="37830"/>
    <n v="12093090"/>
    <x v="1"/>
    <s v="CA-M-R59"/>
    <s v="OAK"/>
    <s v="RALFF"/>
    <s v="CONGO"/>
    <s v="RALFF-CO5896"/>
    <s v="5.6"/>
    <m/>
  </r>
  <r>
    <d v="2024-03-29T00:00:00"/>
    <s v="Reglemeent Facture Internet (Canal Box_Periode du 29/03 à 01/05/2024)"/>
    <x v="5"/>
    <s v="Office"/>
    <m/>
    <n v="45050"/>
    <n v="12048040"/>
    <x v="1"/>
    <s v="CA-M-R60"/>
    <s v="UE"/>
    <s v="RALFF"/>
    <s v="CONGO"/>
    <s v="RALFF-CO5897"/>
    <s v="4.5"/>
    <m/>
  </r>
  <r>
    <d v="2024-03-29T00:00:00"/>
    <s v="Tropperçu"/>
    <x v="1"/>
    <m/>
    <m/>
    <n v="20000"/>
    <n v="12028040"/>
    <x v="1"/>
    <s v="CA-M-V66"/>
    <m/>
    <m/>
    <m/>
    <m/>
    <m/>
    <m/>
  </r>
  <r>
    <d v="2024-03-29T00:00:00"/>
    <s v="Romain"/>
    <x v="1"/>
    <m/>
    <m/>
    <n v="20000"/>
    <n v="12008040"/>
    <x v="1"/>
    <s v="CA-M-V67"/>
    <m/>
    <m/>
    <m/>
    <m/>
    <m/>
    <m/>
  </r>
  <r>
    <d v="2024-03-29T00:00:00"/>
    <s v="Cumul Frais de Transport Local Mars 2024/Grace MOLENDE"/>
    <x v="8"/>
    <s v="Management"/>
    <m/>
    <n v="35000"/>
    <n v="11973040"/>
    <x v="14"/>
    <s v="GR-M-D1"/>
    <s v="UE"/>
    <s v="RALFF"/>
    <s v="CONGO"/>
    <s v="RALFF-CO5898"/>
    <s v="2.2"/>
    <m/>
  </r>
  <r>
    <d v="2024-03-29T00:00:00"/>
    <s v="Cumul frais de transport local du mois de Mars 2024/Merveille"/>
    <x v="8"/>
    <s v="Office"/>
    <m/>
    <n v="32500"/>
    <n v="11940540"/>
    <x v="10"/>
    <s v="MR-M-D1"/>
    <s v="UE"/>
    <s v="RALFF"/>
    <s v="CONGO"/>
    <s v="RALFF-CO5899"/>
    <s v="2.2"/>
    <m/>
  </r>
  <r>
    <d v="2024-03-29T00:00:00"/>
    <s v="Reçu Caisse/Romain"/>
    <x v="1"/>
    <m/>
    <n v="20000"/>
    <m/>
    <n v="11960540"/>
    <x v="11"/>
    <s v="RM-M-V3"/>
    <m/>
    <m/>
    <m/>
    <m/>
    <m/>
    <m/>
  </r>
  <r>
    <d v="2024-03-29T00:00:00"/>
    <s v="Cumul frais Ration Journalière du mois de Mars 2024/Romain"/>
    <x v="10"/>
    <s v="Legal"/>
    <m/>
    <n v="14000"/>
    <n v="11946540"/>
    <x v="11"/>
    <s v="RM-M-D1"/>
    <s v="OAK"/>
    <s v="PALF"/>
    <s v="CONGO"/>
    <m/>
    <m/>
    <m/>
  </r>
  <r>
    <d v="2024-03-29T00:00:00"/>
    <s v="Cumul frais de transport local du mois de Mars 2024/Romain"/>
    <x v="8"/>
    <s v="Legal"/>
    <m/>
    <n v="28000"/>
    <n v="11918540"/>
    <x v="11"/>
    <s v="RM-M-D2"/>
    <s v="OAK"/>
    <s v="PALF"/>
    <s v="CONGO"/>
    <m/>
    <m/>
    <m/>
  </r>
  <r>
    <d v="2024-03-29T00:00:00"/>
    <s v="Reçu Caisse/Tropperçu"/>
    <x v="1"/>
    <m/>
    <n v="20000"/>
    <m/>
    <n v="11938540"/>
    <x v="12"/>
    <s v="TR-M-V3"/>
    <m/>
    <m/>
    <m/>
    <m/>
    <m/>
    <m/>
  </r>
  <r>
    <d v="2024-03-29T00:00:00"/>
    <s v="Cumul frais de Ration Journalière du mois de Mars 2024/Tropperçu"/>
    <x v="10"/>
    <s v="Legal"/>
    <m/>
    <n v="14000"/>
    <n v="11924540"/>
    <x v="12"/>
    <s v="RM-M-D1"/>
    <s v="OAK"/>
    <s v="PALF"/>
    <s v="CONGO"/>
    <m/>
    <m/>
    <m/>
  </r>
  <r>
    <d v="2024-03-29T00:00:00"/>
    <s v="Cumul frais de transport local du mois de Mars 2024/Tropperçu"/>
    <x v="8"/>
    <s v="Legal"/>
    <m/>
    <n v="28000"/>
    <n v="11896540"/>
    <x v="12"/>
    <s v="TR-M-D2"/>
    <s v="OAK"/>
    <s v="PALF"/>
    <s v="CONGO"/>
    <m/>
    <m/>
    <m/>
  </r>
  <r>
    <d v="2024-03-29T00:00:00"/>
    <s v="Reçu de la caisse/Evariste"/>
    <x v="1"/>
    <m/>
    <n v="158000"/>
    <m/>
    <n v="12054540"/>
    <x v="8"/>
    <s v="EV-M-V6"/>
    <m/>
    <m/>
    <m/>
    <m/>
    <m/>
    <m/>
  </r>
  <r>
    <d v="2024-03-29T00:00:00"/>
    <s v="reçu de caisse/T73"/>
    <x v="1"/>
    <m/>
    <n v="87000"/>
    <m/>
    <n v="12141540"/>
    <x v="6"/>
    <s v="T73-M-V13"/>
    <m/>
    <m/>
    <m/>
    <m/>
    <m/>
    <m/>
  </r>
  <r>
    <d v="2024-03-29T00:00:00"/>
    <s v="Reçu de caisse/P29"/>
    <x v="1"/>
    <m/>
    <n v="87000"/>
    <m/>
    <n v="12228540"/>
    <x v="3"/>
    <s v="P29-M-V9"/>
    <m/>
    <m/>
    <m/>
    <m/>
    <m/>
    <m/>
  </r>
  <r>
    <d v="2024-03-29T00:00:00"/>
    <s v="IT87 - CONGO Frais d'hôtel Emilienne Ikobo du 28 au 29/03/2024 à Makoua (01 nuitée)"/>
    <x v="10"/>
    <s v="Investingation"/>
    <m/>
    <n v="15000"/>
    <n v="12213540"/>
    <x v="4"/>
    <s v="IT87-M-R14"/>
    <s v="OAK"/>
    <s v="PALF"/>
    <s v="CONGO"/>
    <m/>
    <m/>
    <m/>
  </r>
  <r>
    <d v="2024-03-29T00:00:00"/>
    <s v="Cumul frais de transport local du mois de Mars 2024/IT87"/>
    <x v="8"/>
    <s v="Investingation"/>
    <m/>
    <n v="53600"/>
    <n v="12159940"/>
    <x v="4"/>
    <s v="IT87-M-D4"/>
    <s v="UE"/>
    <s v="RALFF"/>
    <s v="CONGO"/>
    <s v="RALFF-CO5901"/>
    <s v="2.2"/>
    <m/>
  </r>
  <r>
    <d v="2024-03-29T00:00:00"/>
    <s v="Reçu caisse / Oracle"/>
    <x v="1"/>
    <m/>
    <n v="163000"/>
    <m/>
    <n v="12322940"/>
    <x v="9"/>
    <s v="OT-M-V6"/>
    <m/>
    <m/>
    <m/>
    <m/>
    <m/>
    <m/>
  </r>
  <r>
    <d v="2024-03-29T00:00:00"/>
    <s v="Récu caisse/Complément frais de mission/Dovi"/>
    <x v="1"/>
    <m/>
    <n v="133000"/>
    <m/>
    <n v="12455940"/>
    <x v="16"/>
    <s v="DH-M-V3"/>
    <m/>
    <m/>
    <m/>
    <m/>
    <m/>
    <m/>
  </r>
  <r>
    <d v="2024-03-30T00:00:00"/>
    <s v="Cumul frais de transport local mois de Mars 2024/Oracle TALOULOU"/>
    <x v="8"/>
    <s v="Legal"/>
    <m/>
    <n v="51500"/>
    <n v="12404440"/>
    <x v="9"/>
    <s v="OT-M-D5"/>
    <s v="UE"/>
    <s v="RALFF"/>
    <s v="CONGO"/>
    <s v="RALFF-CO5902"/>
    <s v="2.2"/>
    <m/>
  </r>
  <r>
    <d v="2024-03-30T00:00:00"/>
    <s v="Cumul frais de Transport local mois de Mars 2024/EVARISTE LELOUSSI"/>
    <x v="8"/>
    <s v="Media"/>
    <m/>
    <n v="63000"/>
    <n v="12341440"/>
    <x v="8"/>
    <s v="EV-M-D3"/>
    <s v="UE"/>
    <s v="RALFF"/>
    <s v="CONGO"/>
    <s v="RALFF-CO5903"/>
    <s v="2.2"/>
    <m/>
  </r>
  <r>
    <d v="2024-03-30T00:00:00"/>
    <s v="Cumul frais de trust Bulding du mois de Mars 2024/T73"/>
    <x v="15"/>
    <s v="Investingation"/>
    <m/>
    <n v="123800"/>
    <n v="12217640"/>
    <x v="6"/>
    <s v="T73-M-R9"/>
    <s v="OAK"/>
    <s v="PALF"/>
    <s v="CONGO"/>
    <m/>
    <m/>
    <m/>
  </r>
  <r>
    <d v="2024-03-30T00:00:00"/>
    <s v="cumul frais de trust bulding mois de Mars 2024/P29"/>
    <x v="15"/>
    <s v="Investingation"/>
    <m/>
    <n v="25000"/>
    <n v="12192640"/>
    <x v="3"/>
    <s v="P29-M-D3"/>
    <s v="OAK"/>
    <s v="PALF"/>
    <s v="CONGO"/>
    <m/>
    <m/>
    <m/>
  </r>
  <r>
    <d v="2024-03-30T00:00:00"/>
    <s v="Cumul frais de transport local du mois de Mars 2024/Crépin IBOUILI-IBOUILI"/>
    <x v="8"/>
    <s v="Management"/>
    <m/>
    <n v="30800"/>
    <n v="12161840"/>
    <x v="7"/>
    <s v="CR-M-D4"/>
    <s v="UE"/>
    <s v="RALFF"/>
    <s v="CONGO"/>
    <s v="RALFF-CO5904"/>
    <s v="2.2"/>
    <m/>
  </r>
  <r>
    <d v="2024-03-30T00:00:00"/>
    <s v="Reçu de caisse/Crépin"/>
    <x v="1"/>
    <m/>
    <n v="633000"/>
    <m/>
    <n v="12794840"/>
    <x v="7"/>
    <s v="CR-M-V6"/>
    <m/>
    <m/>
    <m/>
    <m/>
    <m/>
    <m/>
  </r>
  <r>
    <d v="2024-03-31T00:00:00"/>
    <s v="Cumul frais de transport local du mois de Mars 2024/T73"/>
    <x v="8"/>
    <s v="Investingation"/>
    <m/>
    <n v="92000"/>
    <n v="12702840"/>
    <x v="6"/>
    <s v="T73-M-D4"/>
    <s v="UE"/>
    <s v="RALFF"/>
    <s v="CONGO"/>
    <s v="RALFF-CO5905"/>
    <s v="2.2"/>
    <m/>
  </r>
  <r>
    <d v="2024-03-31T00:00:00"/>
    <s v="T73 - CONGO Frais d'hotel du 26 au 31/03/2024 (05nuitées ) à Oyo"/>
    <x v="10"/>
    <s v="Investingation"/>
    <m/>
    <n v="75000"/>
    <n v="12627840"/>
    <x v="6"/>
    <s v="T73-M-R10"/>
    <s v="OAK"/>
    <s v="RALFF"/>
    <s v="CONGO"/>
    <s v="RALFF-CO5906"/>
    <s v="1.3.2"/>
    <m/>
  </r>
  <r>
    <d v="2024-03-31T00:00:00"/>
    <s v="Cumul frais de transport local Mars 2024/P29"/>
    <x v="8"/>
    <s v="Investingation"/>
    <m/>
    <n v="59900"/>
    <n v="12567940"/>
    <x v="3"/>
    <s v="P29-M-D4"/>
    <s v="UE"/>
    <s v="RALFF"/>
    <s v="CONGO"/>
    <s v="RALFF-CO5907"/>
    <s v="2.2"/>
    <m/>
  </r>
  <r>
    <d v="2024-03-31T00:00:00"/>
    <s v="P29 - CONGO Frais d'hotel mission du 26-03 au  31-03 -2024 à oyo"/>
    <x v="10"/>
    <s v="Investingation"/>
    <m/>
    <n v="75000"/>
    <n v="12492940"/>
    <x v="3"/>
    <s v="P29-M-R15"/>
    <s v="OAK"/>
    <s v="RALFF"/>
    <s v="CONGO"/>
    <s v="RALFF-CO5908"/>
    <s v="1.3.2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ableau croisé dynamique4" cacheId="13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>
  <location ref="A13:D17" firstHeaderRow="1" firstDataRow="2" firstDataCol="1"/>
  <pivotFields count="15"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axis="axisCol" showAll="0">
      <items count="5">
        <item x="1"/>
        <item x="2"/>
        <item x="0"/>
        <item m="1" x="3"/>
        <item t="default"/>
      </items>
    </pivotField>
    <pivotField axis="axisRow" showAll="0">
      <items count="4">
        <item x="1"/>
        <item x="2"/>
        <item h="1" x="0"/>
        <item t="default"/>
      </items>
    </pivotField>
    <pivotField showAll="0"/>
    <pivotField showAll="0"/>
    <pivotField showAll="0" defaultSubtotal="0"/>
    <pivotField showAll="0"/>
  </pivotFields>
  <rowFields count="1">
    <field x="10"/>
  </rowFields>
  <rowItems count="3">
    <i>
      <x/>
    </i>
    <i>
      <x v="1"/>
    </i>
    <i t="grand">
      <x/>
    </i>
  </rowItems>
  <colFields count="1">
    <field x="9"/>
  </colFields>
  <colItems count="3">
    <i>
      <x/>
    </i>
    <i>
      <x v="1"/>
    </i>
    <i t="grand">
      <x/>
    </i>
  </colItems>
  <dataFields count="1">
    <dataField name="Somme de Spent" fld="5" baseField="0" baseItem="0"/>
  </dataField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Tableau croisé dynamique2" cacheId="13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>
  <location ref="A3:B6" firstHeaderRow="1" firstDataRow="1" firstDataCol="1"/>
  <pivotFields count="15"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axis="axisRow" showAll="0">
      <items count="5">
        <item x="1"/>
        <item x="2"/>
        <item h="1" x="0"/>
        <item h="1" m="1" x="3"/>
        <item t="default"/>
      </items>
    </pivotField>
    <pivotField showAll="0"/>
    <pivotField showAll="0"/>
    <pivotField showAll="0"/>
    <pivotField showAll="0" defaultSubtotal="0"/>
    <pivotField showAll="0"/>
  </pivotFields>
  <rowFields count="1">
    <field x="9"/>
  </rowFields>
  <rowItems count="3">
    <i>
      <x/>
    </i>
    <i>
      <x v="1"/>
    </i>
    <i t="grand">
      <x/>
    </i>
  </rowItems>
  <colItems count="1">
    <i/>
  </colItems>
  <dataFields count="1">
    <dataField name="Somme de Spent" fld="5" baseField="0" baseItem="0"/>
  </dataField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name="Tableau croisé dynamique1" cacheId="17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>
  <location ref="A3:AG22" firstHeaderRow="1" firstDataRow="3" firstDataCol="1"/>
  <pivotFields count="15">
    <pivotField showAll="0"/>
    <pivotField showAll="0"/>
    <pivotField axis="axisCol" showAll="0">
      <items count="17">
        <item x="6"/>
        <item x="2"/>
        <item x="5"/>
        <item x="14"/>
        <item x="13"/>
        <item x="7"/>
        <item x="3"/>
        <item x="12"/>
        <item x="11"/>
        <item x="4"/>
        <item x="9"/>
        <item x="8"/>
        <item x="10"/>
        <item x="15"/>
        <item x="1"/>
        <item x="0"/>
        <item t="default"/>
      </items>
    </pivotField>
    <pivotField showAll="0"/>
    <pivotField dataField="1" showAll="0"/>
    <pivotField dataField="1" showAll="0"/>
    <pivotField numFmtId="165" showAll="0"/>
    <pivotField axis="axisRow" showAll="0">
      <items count="18">
        <item x="13"/>
        <item x="5"/>
        <item x="2"/>
        <item x="1"/>
        <item x="7"/>
        <item x="16"/>
        <item x="8"/>
        <item x="14"/>
        <item x="15"/>
        <item x="4"/>
        <item x="10"/>
        <item x="9"/>
        <item x="3"/>
        <item x="11"/>
        <item x="6"/>
        <item x="12"/>
        <item h="1"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</pivotFields>
  <rowFields count="1">
    <field x="7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rowItems>
  <colFields count="2">
    <field x="2"/>
    <field x="-2"/>
  </colFields>
  <colItems count="32">
    <i>
      <x/>
      <x/>
    </i>
    <i r="1" i="1">
      <x v="1"/>
    </i>
    <i>
      <x v="1"/>
      <x/>
    </i>
    <i r="1" i="1">
      <x v="1"/>
    </i>
    <i>
      <x v="2"/>
      <x/>
    </i>
    <i r="1" i="1">
      <x v="1"/>
    </i>
    <i>
      <x v="3"/>
      <x/>
    </i>
    <i r="1" i="1">
      <x v="1"/>
    </i>
    <i>
      <x v="4"/>
      <x/>
    </i>
    <i r="1" i="1">
      <x v="1"/>
    </i>
    <i>
      <x v="5"/>
      <x/>
    </i>
    <i r="1" i="1">
      <x v="1"/>
    </i>
    <i>
      <x v="6"/>
      <x/>
    </i>
    <i r="1" i="1">
      <x v="1"/>
    </i>
    <i>
      <x v="7"/>
      <x/>
    </i>
    <i r="1" i="1">
      <x v="1"/>
    </i>
    <i>
      <x v="8"/>
      <x/>
    </i>
    <i r="1" i="1">
      <x v="1"/>
    </i>
    <i>
      <x v="9"/>
      <x/>
    </i>
    <i r="1" i="1">
      <x v="1"/>
    </i>
    <i>
      <x v="10"/>
      <x/>
    </i>
    <i r="1" i="1">
      <x v="1"/>
    </i>
    <i>
      <x v="11"/>
      <x/>
    </i>
    <i r="1" i="1">
      <x v="1"/>
    </i>
    <i>
      <x v="12"/>
      <x/>
    </i>
    <i r="1" i="1">
      <x v="1"/>
    </i>
    <i>
      <x v="13"/>
      <x/>
    </i>
    <i r="1" i="1">
      <x v="1"/>
    </i>
    <i>
      <x v="14"/>
      <x/>
    </i>
    <i r="1" i="1">
      <x v="1"/>
    </i>
    <i t="grand">
      <x/>
    </i>
    <i t="grand" i="1">
      <x/>
    </i>
  </colItems>
  <dataFields count="2">
    <dataField name="Somme de Received" fld="4" baseField="0" baseItem="0"/>
    <dataField name="Somme de Spent" fld="5" baseField="0" baseItem="0"/>
  </dataField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1821"/>
  <sheetViews>
    <sheetView topLeftCell="A2" zoomScale="86" zoomScaleNormal="86" workbookViewId="0">
      <pane xSplit="1" topLeftCell="D1" activePane="topRight" state="frozen"/>
      <selection pane="topRight" activeCell="H13" sqref="H13"/>
    </sheetView>
  </sheetViews>
  <sheetFormatPr baseColWidth="10" defaultColWidth="9.140625" defaultRowHeight="15"/>
  <cols>
    <col min="1" max="1" width="28" customWidth="1"/>
    <col min="2" max="2" width="27.42578125" customWidth="1"/>
    <col min="3" max="3" width="32.140625" customWidth="1"/>
    <col min="4" max="4" width="30.5703125" customWidth="1"/>
    <col min="5" max="5" width="19" customWidth="1"/>
    <col min="6" max="6" width="17.7109375" customWidth="1"/>
    <col min="7" max="7" width="32.28515625" customWidth="1"/>
    <col min="8" max="8" width="15.7109375" customWidth="1"/>
    <col min="9" max="9" width="18.85546875" customWidth="1"/>
    <col min="10" max="10" width="20.5703125" customWidth="1"/>
    <col min="11" max="11" width="17" customWidth="1"/>
    <col min="12" max="12" width="15.28515625" customWidth="1"/>
    <col min="13" max="13" width="15.85546875" customWidth="1"/>
    <col min="14" max="14" width="12" customWidth="1"/>
    <col min="15" max="15" width="11.5703125" customWidth="1"/>
  </cols>
  <sheetData>
    <row r="2" spans="1:15" ht="15.75">
      <c r="A2" s="6" t="s">
        <v>35</v>
      </c>
      <c r="B2" s="6" t="s">
        <v>1</v>
      </c>
      <c r="C2" s="6">
        <v>45352</v>
      </c>
      <c r="D2" s="7" t="s">
        <v>36</v>
      </c>
      <c r="E2" s="7" t="s">
        <v>37</v>
      </c>
      <c r="F2" s="7" t="s">
        <v>38</v>
      </c>
      <c r="G2" s="7" t="s">
        <v>39</v>
      </c>
      <c r="H2" s="6">
        <v>45382</v>
      </c>
      <c r="I2" s="7" t="s">
        <v>40</v>
      </c>
      <c r="K2" s="45"/>
      <c r="L2" s="45" t="s">
        <v>41</v>
      </c>
      <c r="M2" s="45" t="s">
        <v>42</v>
      </c>
      <c r="N2" s="45" t="s">
        <v>43</v>
      </c>
      <c r="O2" s="45" t="s">
        <v>44</v>
      </c>
    </row>
    <row r="3" spans="1:15" ht="16.5">
      <c r="A3" s="58" t="str">
        <f>K3</f>
        <v>B14</v>
      </c>
      <c r="B3" s="59" t="s">
        <v>4</v>
      </c>
      <c r="C3" s="368">
        <f>'Soldes Personnels'!G24</f>
        <v>0</v>
      </c>
      <c r="D3" s="61">
        <f>+L3</f>
        <v>20000</v>
      </c>
      <c r="E3" s="61">
        <f>+N3</f>
        <v>11000</v>
      </c>
      <c r="F3" s="61">
        <f>+M3</f>
        <v>9000</v>
      </c>
      <c r="G3" s="61">
        <f t="shared" ref="G3" si="0">+O3</f>
        <v>0</v>
      </c>
      <c r="H3" s="368">
        <f>'Soldes Personnels'!G28</f>
        <v>0</v>
      </c>
      <c r="I3" s="61">
        <f>+C3+D3-E3-F3+G3</f>
        <v>0</v>
      </c>
      <c r="J3" s="9">
        <f>I3-H3</f>
        <v>0</v>
      </c>
      <c r="K3" s="45" t="s">
        <v>464</v>
      </c>
      <c r="L3" s="177">
        <v>20000</v>
      </c>
      <c r="M3" s="177">
        <v>9000</v>
      </c>
      <c r="N3" s="177">
        <v>11000</v>
      </c>
      <c r="O3" s="177">
        <v>0</v>
      </c>
    </row>
    <row r="4" spans="1:15" ht="16.5">
      <c r="A4" s="58" t="str">
        <f>K4</f>
        <v>BCI</v>
      </c>
      <c r="B4" s="59" t="s">
        <v>45</v>
      </c>
      <c r="C4" s="61">
        <v>11882073</v>
      </c>
      <c r="D4" s="61">
        <f>+L4</f>
        <v>0</v>
      </c>
      <c r="E4" s="61">
        <f>+N4</f>
        <v>373345</v>
      </c>
      <c r="F4" s="61">
        <f>+M4</f>
        <v>6000000</v>
      </c>
      <c r="G4" s="61">
        <f t="shared" ref="G4:G21" si="1">+O4</f>
        <v>0</v>
      </c>
      <c r="H4" s="61">
        <v>5508728</v>
      </c>
      <c r="I4" s="61">
        <f>+C4+D4-E4-F4+G4</f>
        <v>5508728</v>
      </c>
      <c r="J4" s="9">
        <f>I4-H4</f>
        <v>0</v>
      </c>
      <c r="K4" s="45" t="s">
        <v>23</v>
      </c>
      <c r="L4" s="177">
        <v>0</v>
      </c>
      <c r="M4" s="177">
        <v>6000000</v>
      </c>
      <c r="N4" s="177">
        <v>373345</v>
      </c>
      <c r="O4" s="177">
        <v>0</v>
      </c>
    </row>
    <row r="5" spans="1:15" ht="16.5">
      <c r="A5" s="58" t="str">
        <f t="shared" ref="A5:A21" si="2">K5</f>
        <v>BCI-Sous Compte</v>
      </c>
      <c r="B5" s="59" t="s">
        <v>45</v>
      </c>
      <c r="C5" s="61">
        <v>9031357</v>
      </c>
      <c r="D5" s="61">
        <f>+L5</f>
        <v>0</v>
      </c>
      <c r="E5" s="61">
        <f t="shared" ref="E5:E10" si="3">+N5</f>
        <v>3023077</v>
      </c>
      <c r="F5" s="61">
        <f t="shared" ref="F5:F12" si="4">+M5</f>
        <v>2000000</v>
      </c>
      <c r="G5" s="61">
        <f t="shared" si="1"/>
        <v>0</v>
      </c>
      <c r="H5" s="61">
        <v>4008280</v>
      </c>
      <c r="I5" s="61">
        <f t="shared" ref="I5:I10" si="5">+C5+D5-E5-F5+G5</f>
        <v>4008280</v>
      </c>
      <c r="J5" s="9">
        <f t="shared" ref="J5:J21" si="6">I5-H5</f>
        <v>0</v>
      </c>
      <c r="K5" s="45" t="s">
        <v>146</v>
      </c>
      <c r="L5" s="177">
        <v>0</v>
      </c>
      <c r="M5" s="177">
        <v>2000000</v>
      </c>
      <c r="N5" s="177">
        <v>3023077</v>
      </c>
      <c r="O5" s="177">
        <v>0</v>
      </c>
    </row>
    <row r="6" spans="1:15" ht="16.5">
      <c r="A6" s="58" t="str">
        <f t="shared" si="2"/>
        <v>Caisse</v>
      </c>
      <c r="B6" s="59" t="s">
        <v>24</v>
      </c>
      <c r="C6" s="61">
        <v>338027</v>
      </c>
      <c r="D6" s="61">
        <f t="shared" ref="D6:D21" si="7">+L6</f>
        <v>10029000</v>
      </c>
      <c r="E6" s="61">
        <f t="shared" si="3"/>
        <v>3274793</v>
      </c>
      <c r="F6" s="61">
        <f t="shared" si="4"/>
        <v>6380500</v>
      </c>
      <c r="G6" s="61">
        <f t="shared" si="1"/>
        <v>0</v>
      </c>
      <c r="H6" s="61">
        <v>711734</v>
      </c>
      <c r="I6" s="61">
        <f t="shared" si="5"/>
        <v>711734</v>
      </c>
      <c r="J6" s="9">
        <f t="shared" si="6"/>
        <v>0</v>
      </c>
      <c r="K6" s="45" t="s">
        <v>24</v>
      </c>
      <c r="L6" s="177">
        <v>10029000</v>
      </c>
      <c r="M6" s="177">
        <v>6380500</v>
      </c>
      <c r="N6" s="177">
        <v>3274793</v>
      </c>
      <c r="O6" s="177">
        <v>0</v>
      </c>
    </row>
    <row r="7" spans="1:15" ht="16.5">
      <c r="A7" s="58" t="str">
        <f t="shared" si="2"/>
        <v>Crépin</v>
      </c>
      <c r="B7" s="59" t="s">
        <v>2</v>
      </c>
      <c r="C7" s="368">
        <f>'Soldes Personnels'!G169</f>
        <v>193320</v>
      </c>
      <c r="D7" s="61">
        <f t="shared" si="7"/>
        <v>910000</v>
      </c>
      <c r="E7" s="61">
        <f t="shared" si="3"/>
        <v>431800</v>
      </c>
      <c r="F7" s="61">
        <f t="shared" si="4"/>
        <v>20000</v>
      </c>
      <c r="G7" s="61">
        <f t="shared" si="1"/>
        <v>0</v>
      </c>
      <c r="H7" s="368">
        <f>'Soldes Personnels'!G189</f>
        <v>651520</v>
      </c>
      <c r="I7" s="61">
        <f t="shared" si="5"/>
        <v>651520</v>
      </c>
      <c r="J7" s="9">
        <f t="shared" si="6"/>
        <v>0</v>
      </c>
      <c r="K7" s="45" t="s">
        <v>46</v>
      </c>
      <c r="L7" s="177">
        <v>910000</v>
      </c>
      <c r="M7" s="177">
        <v>20000</v>
      </c>
      <c r="N7" s="177">
        <v>431800</v>
      </c>
      <c r="O7" s="177">
        <v>0</v>
      </c>
    </row>
    <row r="8" spans="1:15" ht="16.5">
      <c r="A8" s="58" t="str">
        <f t="shared" si="2"/>
        <v>Donald-Roméo</v>
      </c>
      <c r="B8" s="59" t="s">
        <v>152</v>
      </c>
      <c r="C8" s="61">
        <v>905</v>
      </c>
      <c r="D8" s="61">
        <f t="shared" si="7"/>
        <v>0</v>
      </c>
      <c r="E8" s="61">
        <f t="shared" si="3"/>
        <v>0</v>
      </c>
      <c r="F8" s="61">
        <f t="shared" si="4"/>
        <v>0</v>
      </c>
      <c r="G8" s="61">
        <f t="shared" si="1"/>
        <v>0</v>
      </c>
      <c r="H8" s="61">
        <v>905</v>
      </c>
      <c r="I8" s="61">
        <f t="shared" si="5"/>
        <v>905</v>
      </c>
      <c r="J8" s="9">
        <f t="shared" si="6"/>
        <v>0</v>
      </c>
      <c r="K8" s="45" t="s">
        <v>292</v>
      </c>
      <c r="L8" s="177">
        <v>0</v>
      </c>
      <c r="M8" s="177"/>
      <c r="N8" s="177">
        <v>0</v>
      </c>
      <c r="O8" s="177">
        <v>0</v>
      </c>
    </row>
    <row r="9" spans="1:15" ht="16.5">
      <c r="A9" s="58" t="str">
        <f t="shared" si="2"/>
        <v>Dovi</v>
      </c>
      <c r="B9" s="59" t="s">
        <v>2</v>
      </c>
      <c r="C9" s="368">
        <f>'Soldes Personnels'!G232</f>
        <v>15900</v>
      </c>
      <c r="D9" s="61">
        <f t="shared" si="7"/>
        <v>213000</v>
      </c>
      <c r="E9" s="61">
        <f t="shared" si="3"/>
        <v>116950</v>
      </c>
      <c r="F9" s="61">
        <f t="shared" si="4"/>
        <v>0</v>
      </c>
      <c r="G9" s="61">
        <f t="shared" si="1"/>
        <v>0</v>
      </c>
      <c r="H9" s="368">
        <f>'Soldes Personnels'!G239</f>
        <v>111950</v>
      </c>
      <c r="I9" s="61">
        <f t="shared" si="5"/>
        <v>111950</v>
      </c>
      <c r="J9" s="9">
        <f t="shared" si="6"/>
        <v>0</v>
      </c>
      <c r="K9" s="45" t="s">
        <v>299</v>
      </c>
      <c r="L9" s="177">
        <v>213000</v>
      </c>
      <c r="M9" s="177"/>
      <c r="N9" s="177">
        <v>116950</v>
      </c>
      <c r="O9" s="177">
        <v>0</v>
      </c>
    </row>
    <row r="10" spans="1:15" ht="16.5">
      <c r="A10" s="58" t="str">
        <f t="shared" si="2"/>
        <v>Evariste</v>
      </c>
      <c r="B10" s="59" t="s">
        <v>153</v>
      </c>
      <c r="C10" s="368">
        <f>'Soldes Personnels'!G56</f>
        <v>10475</v>
      </c>
      <c r="D10" s="61">
        <f t="shared" si="7"/>
        <v>323000</v>
      </c>
      <c r="E10" s="61">
        <f t="shared" si="3"/>
        <v>226000</v>
      </c>
      <c r="F10" s="61">
        <f t="shared" si="4"/>
        <v>0</v>
      </c>
      <c r="G10" s="61">
        <f t="shared" si="1"/>
        <v>0</v>
      </c>
      <c r="H10" s="368">
        <f>'Soldes Personnels'!G69</f>
        <v>107475</v>
      </c>
      <c r="I10" s="61">
        <f t="shared" si="5"/>
        <v>107475</v>
      </c>
      <c r="J10" s="9">
        <f t="shared" si="6"/>
        <v>0</v>
      </c>
      <c r="K10" s="45" t="s">
        <v>30</v>
      </c>
      <c r="L10" s="177">
        <v>323000</v>
      </c>
      <c r="M10" s="177">
        <v>0</v>
      </c>
      <c r="N10" s="177">
        <v>226000</v>
      </c>
      <c r="O10" s="177">
        <v>0</v>
      </c>
    </row>
    <row r="11" spans="1:15" ht="16.5">
      <c r="A11" s="58" t="str">
        <f t="shared" si="2"/>
        <v>I55S</v>
      </c>
      <c r="B11" s="115" t="s">
        <v>4</v>
      </c>
      <c r="C11" s="117">
        <v>233614</v>
      </c>
      <c r="D11" s="117">
        <f t="shared" si="7"/>
        <v>0</v>
      </c>
      <c r="E11" s="117">
        <f>+N11</f>
        <v>0</v>
      </c>
      <c r="F11" s="117">
        <f t="shared" si="4"/>
        <v>0</v>
      </c>
      <c r="G11" s="117">
        <f t="shared" si="1"/>
        <v>0</v>
      </c>
      <c r="H11" s="117">
        <v>233614</v>
      </c>
      <c r="I11" s="117">
        <f>+C11+D11-E11-F11+G11</f>
        <v>233614</v>
      </c>
      <c r="J11" s="9">
        <f t="shared" si="6"/>
        <v>0</v>
      </c>
      <c r="K11" s="45" t="s">
        <v>83</v>
      </c>
      <c r="L11" s="177">
        <v>0</v>
      </c>
      <c r="M11" s="177">
        <v>0</v>
      </c>
      <c r="N11" s="177">
        <v>0</v>
      </c>
      <c r="O11" s="177">
        <v>0</v>
      </c>
    </row>
    <row r="12" spans="1:15" ht="16.5">
      <c r="A12" s="58" t="str">
        <f t="shared" si="2"/>
        <v>I73X</v>
      </c>
      <c r="B12" s="115" t="s">
        <v>4</v>
      </c>
      <c r="C12" s="117">
        <v>249769</v>
      </c>
      <c r="D12" s="117">
        <f t="shared" si="7"/>
        <v>0</v>
      </c>
      <c r="E12" s="117">
        <f>+N12</f>
        <v>0</v>
      </c>
      <c r="F12" s="117">
        <f t="shared" si="4"/>
        <v>0</v>
      </c>
      <c r="G12" s="117">
        <f t="shared" si="1"/>
        <v>0</v>
      </c>
      <c r="H12" s="117">
        <v>249769</v>
      </c>
      <c r="I12" s="117">
        <f t="shared" ref="I12:I21" si="8">+C12+D12-E12-F12+G12</f>
        <v>249769</v>
      </c>
      <c r="J12" s="9">
        <f t="shared" si="6"/>
        <v>0</v>
      </c>
      <c r="K12" s="45" t="s">
        <v>82</v>
      </c>
      <c r="L12" s="177">
        <v>0</v>
      </c>
      <c r="M12" s="177">
        <v>0</v>
      </c>
      <c r="N12" s="177">
        <v>0</v>
      </c>
      <c r="O12" s="177">
        <v>0</v>
      </c>
    </row>
    <row r="13" spans="1:15" ht="16.5">
      <c r="A13" s="58" t="str">
        <f t="shared" si="2"/>
        <v>Grace</v>
      </c>
      <c r="B13" s="59" t="s">
        <v>2</v>
      </c>
      <c r="C13" s="369">
        <f>'Soldes Personnels'!G6</f>
        <v>20500</v>
      </c>
      <c r="D13" s="61">
        <f t="shared" si="7"/>
        <v>20000</v>
      </c>
      <c r="E13" s="61">
        <f t="shared" ref="E13:E21" si="9">+N13</f>
        <v>35000</v>
      </c>
      <c r="F13" s="61">
        <f>+M13</f>
        <v>0</v>
      </c>
      <c r="G13" s="61">
        <f t="shared" si="1"/>
        <v>0</v>
      </c>
      <c r="H13" s="369">
        <f>'Soldes Personnels'!G8</f>
        <v>5500</v>
      </c>
      <c r="I13" s="180">
        <f t="shared" si="8"/>
        <v>5500</v>
      </c>
      <c r="J13" s="9">
        <f t="shared" si="6"/>
        <v>0</v>
      </c>
      <c r="K13" s="182" t="s">
        <v>141</v>
      </c>
      <c r="L13" s="177">
        <v>20000</v>
      </c>
      <c r="M13" s="177">
        <v>0</v>
      </c>
      <c r="N13" s="213">
        <v>35000</v>
      </c>
      <c r="O13" s="177">
        <v>0</v>
      </c>
    </row>
    <row r="14" spans="1:15" ht="16.5">
      <c r="A14" s="58" t="str">
        <f t="shared" si="2"/>
        <v>Hurielle</v>
      </c>
      <c r="B14" s="97" t="s">
        <v>152</v>
      </c>
      <c r="C14" s="368">
        <f>'Soldes Personnels'!G195</f>
        <v>15365</v>
      </c>
      <c r="D14" s="61">
        <f t="shared" si="7"/>
        <v>102000</v>
      </c>
      <c r="E14" s="61">
        <f t="shared" si="9"/>
        <v>107000</v>
      </c>
      <c r="F14" s="61">
        <f t="shared" ref="F14:F21" si="10">+M14</f>
        <v>0</v>
      </c>
      <c r="G14" s="61">
        <f t="shared" si="1"/>
        <v>0</v>
      </c>
      <c r="H14" s="369">
        <f>'Soldes Personnels'!G202</f>
        <v>10365</v>
      </c>
      <c r="I14" s="180">
        <f t="shared" si="8"/>
        <v>10365</v>
      </c>
      <c r="J14" s="9">
        <f t="shared" si="6"/>
        <v>0</v>
      </c>
      <c r="K14" s="45" t="s">
        <v>195</v>
      </c>
      <c r="L14" s="177">
        <v>102000</v>
      </c>
      <c r="M14" s="177">
        <v>0</v>
      </c>
      <c r="N14" s="177">
        <v>107000</v>
      </c>
      <c r="O14" s="177">
        <v>0</v>
      </c>
    </row>
    <row r="15" spans="1:15" ht="16.5">
      <c r="A15" s="58" t="str">
        <f t="shared" si="2"/>
        <v>IT87</v>
      </c>
      <c r="B15" s="59" t="s">
        <v>4</v>
      </c>
      <c r="C15" s="369">
        <f>'Soldes Personnels'!G75</f>
        <v>29750</v>
      </c>
      <c r="D15" s="61">
        <f t="shared" si="7"/>
        <v>528000</v>
      </c>
      <c r="E15" s="61">
        <f t="shared" si="9"/>
        <v>493100</v>
      </c>
      <c r="F15" s="61">
        <f t="shared" si="10"/>
        <v>0</v>
      </c>
      <c r="G15" s="61">
        <f t="shared" si="1"/>
        <v>0</v>
      </c>
      <c r="H15" s="369">
        <f>'Soldes Personnels'!G98</f>
        <v>64650</v>
      </c>
      <c r="I15" s="180">
        <f t="shared" si="8"/>
        <v>64650</v>
      </c>
      <c r="J15" s="9">
        <f t="shared" si="6"/>
        <v>0</v>
      </c>
      <c r="K15" s="182" t="s">
        <v>306</v>
      </c>
      <c r="L15" s="177">
        <v>528000</v>
      </c>
      <c r="M15" s="177"/>
      <c r="N15" s="177">
        <v>493100</v>
      </c>
      <c r="O15" s="177">
        <v>0</v>
      </c>
    </row>
    <row r="16" spans="1:15" ht="16.5">
      <c r="A16" s="58" t="str">
        <f t="shared" si="2"/>
        <v>Merveille</v>
      </c>
      <c r="B16" s="97" t="s">
        <v>312</v>
      </c>
      <c r="C16" s="368">
        <f>'Soldes Personnels'!G14</f>
        <v>900</v>
      </c>
      <c r="D16" s="61">
        <f t="shared" si="7"/>
        <v>340000</v>
      </c>
      <c r="E16" s="61">
        <f t="shared" si="9"/>
        <v>32500</v>
      </c>
      <c r="F16" s="61">
        <f t="shared" si="10"/>
        <v>0</v>
      </c>
      <c r="G16" s="61">
        <f t="shared" si="1"/>
        <v>0</v>
      </c>
      <c r="H16" s="369">
        <f>'Soldes Personnels'!G18</f>
        <v>308400</v>
      </c>
      <c r="I16" s="180">
        <f t="shared" si="8"/>
        <v>308400</v>
      </c>
      <c r="J16" s="9">
        <f t="shared" si="6"/>
        <v>0</v>
      </c>
      <c r="K16" s="45" t="s">
        <v>92</v>
      </c>
      <c r="L16" s="177">
        <v>340000</v>
      </c>
      <c r="M16" s="177">
        <v>0</v>
      </c>
      <c r="N16" s="177">
        <v>32500</v>
      </c>
      <c r="O16" s="177">
        <v>0</v>
      </c>
    </row>
    <row r="17" spans="1:15" ht="16.5">
      <c r="A17" s="58" t="str">
        <f t="shared" si="2"/>
        <v>Oracle</v>
      </c>
      <c r="B17" s="97" t="s">
        <v>152</v>
      </c>
      <c r="C17" s="368">
        <f>'Soldes Personnels'!G208</f>
        <v>19675</v>
      </c>
      <c r="D17" s="61">
        <f t="shared" si="7"/>
        <v>404000</v>
      </c>
      <c r="E17" s="61">
        <f t="shared" si="9"/>
        <v>341500</v>
      </c>
      <c r="F17" s="61">
        <f t="shared" si="10"/>
        <v>0</v>
      </c>
      <c r="G17" s="61">
        <f t="shared" si="1"/>
        <v>0</v>
      </c>
      <c r="H17" s="369">
        <f>'Soldes Personnels'!G226</f>
        <v>82175</v>
      </c>
      <c r="I17" s="180">
        <f t="shared" si="8"/>
        <v>82175</v>
      </c>
      <c r="J17" s="9">
        <f t="shared" si="6"/>
        <v>0</v>
      </c>
      <c r="K17" s="45" t="s">
        <v>293</v>
      </c>
      <c r="L17" s="177">
        <v>404000</v>
      </c>
      <c r="M17" s="177">
        <v>0</v>
      </c>
      <c r="N17" s="177">
        <v>341500</v>
      </c>
      <c r="O17" s="177">
        <v>0</v>
      </c>
    </row>
    <row r="18" spans="1:15" ht="16.5">
      <c r="A18" s="58" t="str">
        <f t="shared" si="2"/>
        <v>P29</v>
      </c>
      <c r="B18" s="59" t="s">
        <v>4</v>
      </c>
      <c r="C18" s="368">
        <f>'Soldes Personnels'!G139</f>
        <v>306400</v>
      </c>
      <c r="D18" s="61">
        <f t="shared" si="7"/>
        <v>643500</v>
      </c>
      <c r="E18" s="61">
        <f t="shared" si="9"/>
        <v>640225</v>
      </c>
      <c r="F18" s="61">
        <f t="shared" si="10"/>
        <v>0</v>
      </c>
      <c r="G18" s="61">
        <f t="shared" si="1"/>
        <v>0</v>
      </c>
      <c r="H18" s="369">
        <f>'Soldes Personnels'!G163</f>
        <v>309675</v>
      </c>
      <c r="I18" s="180">
        <f t="shared" si="8"/>
        <v>309675</v>
      </c>
      <c r="J18" s="9">
        <f t="shared" si="6"/>
        <v>0</v>
      </c>
      <c r="K18" s="45" t="s">
        <v>28</v>
      </c>
      <c r="L18" s="177">
        <v>643500</v>
      </c>
      <c r="M18" s="177"/>
      <c r="N18" s="177">
        <v>640225</v>
      </c>
      <c r="O18" s="177">
        <v>0</v>
      </c>
    </row>
    <row r="19" spans="1:15" ht="16.5">
      <c r="A19" s="58" t="str">
        <f t="shared" ref="A19" si="11">K19</f>
        <v>Romain</v>
      </c>
      <c r="B19" s="59" t="s">
        <v>152</v>
      </c>
      <c r="C19" s="61">
        <v>0</v>
      </c>
      <c r="D19" s="61">
        <f t="shared" ref="D19" si="12">+L19</f>
        <v>60000</v>
      </c>
      <c r="E19" s="61">
        <f t="shared" ref="E19" si="13">+N19</f>
        <v>42000</v>
      </c>
      <c r="F19" s="61">
        <f t="shared" ref="F19" si="14">+M19</f>
        <v>0</v>
      </c>
      <c r="G19" s="61">
        <f t="shared" ref="G19" si="15">+O19</f>
        <v>0</v>
      </c>
      <c r="H19" s="180">
        <v>18000</v>
      </c>
      <c r="I19" s="180">
        <f t="shared" ref="I19" si="16">+C19+D19-E19-F19+G19</f>
        <v>18000</v>
      </c>
      <c r="J19" s="9">
        <f t="shared" ref="J19" si="17">I19-H19</f>
        <v>0</v>
      </c>
      <c r="K19" s="45" t="s">
        <v>456</v>
      </c>
      <c r="L19" s="177">
        <v>60000</v>
      </c>
      <c r="M19" s="177"/>
      <c r="N19" s="177">
        <v>42000</v>
      </c>
      <c r="O19" s="177">
        <v>0</v>
      </c>
    </row>
    <row r="20" spans="1:15" ht="16.5">
      <c r="A20" s="58" t="str">
        <f t="shared" ref="A20" si="18">K20</f>
        <v>T73</v>
      </c>
      <c r="B20" s="59" t="s">
        <v>4</v>
      </c>
      <c r="C20" s="368">
        <f>'Soldes Personnels'!G104</f>
        <v>13000</v>
      </c>
      <c r="D20" s="61">
        <f t="shared" ref="D20" si="19">+L20</f>
        <v>757000</v>
      </c>
      <c r="E20" s="61">
        <f t="shared" ref="E20" si="20">+N20</f>
        <v>701800</v>
      </c>
      <c r="F20" s="61">
        <f t="shared" ref="F20" si="21">+M20</f>
        <v>0</v>
      </c>
      <c r="G20" s="61">
        <f t="shared" ref="G20" si="22">+O20</f>
        <v>0</v>
      </c>
      <c r="H20" s="369">
        <f>'Soldes Personnels'!G131</f>
        <v>68200</v>
      </c>
      <c r="I20" s="180">
        <f t="shared" ref="I20" si="23">+C20+D20-E20-F20+G20</f>
        <v>68200</v>
      </c>
      <c r="J20" s="9">
        <f t="shared" ref="J20" si="24">I20-H20</f>
        <v>0</v>
      </c>
      <c r="K20" s="45" t="s">
        <v>263</v>
      </c>
      <c r="L20" s="177">
        <v>757000</v>
      </c>
      <c r="M20" s="177"/>
      <c r="N20" s="177">
        <v>701800</v>
      </c>
      <c r="O20" s="177">
        <v>0</v>
      </c>
    </row>
    <row r="21" spans="1:15" ht="16.5">
      <c r="A21" s="58" t="str">
        <f t="shared" si="2"/>
        <v>Tropperçu</v>
      </c>
      <c r="B21" s="59" t="s">
        <v>152</v>
      </c>
      <c r="C21" s="61">
        <v>0</v>
      </c>
      <c r="D21" s="61">
        <f t="shared" si="7"/>
        <v>60000</v>
      </c>
      <c r="E21" s="61">
        <f t="shared" si="9"/>
        <v>42000</v>
      </c>
      <c r="F21" s="61">
        <f t="shared" si="10"/>
        <v>0</v>
      </c>
      <c r="G21" s="61">
        <f t="shared" si="1"/>
        <v>0</v>
      </c>
      <c r="H21" s="180">
        <v>18000</v>
      </c>
      <c r="I21" s="180">
        <f t="shared" si="8"/>
        <v>18000</v>
      </c>
      <c r="J21" s="9">
        <f t="shared" si="6"/>
        <v>0</v>
      </c>
      <c r="K21" s="45" t="s">
        <v>455</v>
      </c>
      <c r="L21" s="177">
        <v>60000</v>
      </c>
      <c r="M21" s="177"/>
      <c r="N21" s="177">
        <v>42000</v>
      </c>
      <c r="O21" s="177">
        <v>0</v>
      </c>
    </row>
    <row r="22" spans="1:15" ht="16.5">
      <c r="A22" s="10" t="s">
        <v>49</v>
      </c>
      <c r="B22" s="11"/>
      <c r="C22" s="12">
        <f>SUM(C3:C21)</f>
        <v>22361030</v>
      </c>
      <c r="D22" s="57">
        <f>SUM(D3:D21)</f>
        <v>14409500</v>
      </c>
      <c r="E22" s="57">
        <f>SUM(E3:E21)</f>
        <v>9892090</v>
      </c>
      <c r="F22" s="57">
        <f>SUM(F3:F21)</f>
        <v>14409500</v>
      </c>
      <c r="G22" s="57">
        <f t="shared" ref="G22:I22" si="25">SUM(G4:G21)</f>
        <v>0</v>
      </c>
      <c r="H22" s="57">
        <f t="shared" si="25"/>
        <v>12468940</v>
      </c>
      <c r="I22" s="57">
        <f t="shared" si="25"/>
        <v>12468940</v>
      </c>
      <c r="J22" s="9"/>
      <c r="K22" s="3"/>
      <c r="L22" s="47">
        <f>+SUM(L3:L21)</f>
        <v>14409500</v>
      </c>
      <c r="M22" s="47">
        <f t="shared" ref="M22:O22" si="26">+SUM(M3:M21)</f>
        <v>14409500</v>
      </c>
      <c r="N22" s="47">
        <f t="shared" si="26"/>
        <v>9892090</v>
      </c>
      <c r="O22" s="47">
        <f t="shared" si="26"/>
        <v>0</v>
      </c>
    </row>
    <row r="23" spans="1:15" ht="16.5">
      <c r="A23" s="10"/>
      <c r="B23" s="11"/>
      <c r="C23" s="12"/>
      <c r="D23" s="13"/>
      <c r="E23" s="12"/>
      <c r="F23" s="13"/>
      <c r="G23" s="12"/>
      <c r="H23" s="12"/>
      <c r="I23" s="13" t="b">
        <f>I22=D25</f>
        <v>1</v>
      </c>
      <c r="J23" s="9"/>
      <c r="L23" s="5"/>
      <c r="M23" s="5"/>
      <c r="N23" s="5"/>
      <c r="O23" s="5"/>
    </row>
    <row r="24" spans="1:15" ht="16.5">
      <c r="A24" s="10" t="s">
        <v>367</v>
      </c>
      <c r="B24" s="11" t="s">
        <v>188</v>
      </c>
      <c r="C24" s="12" t="s">
        <v>192</v>
      </c>
      <c r="D24" s="12" t="s">
        <v>368</v>
      </c>
      <c r="E24" s="12" t="s">
        <v>50</v>
      </c>
      <c r="F24" s="12"/>
      <c r="G24" s="12">
        <f>+D22-F22</f>
        <v>0</v>
      </c>
      <c r="H24" s="12"/>
      <c r="I24" s="185"/>
    </row>
    <row r="25" spans="1:15" ht="16.5">
      <c r="A25" s="14">
        <f>C22</f>
        <v>22361030</v>
      </c>
      <c r="B25" s="15">
        <f>G22</f>
        <v>0</v>
      </c>
      <c r="C25" s="12">
        <f>E22</f>
        <v>9892090</v>
      </c>
      <c r="D25" s="12">
        <f>A25+B25-C25</f>
        <v>12468940</v>
      </c>
      <c r="E25" s="13">
        <f>I22-D25</f>
        <v>0</v>
      </c>
      <c r="F25" s="12"/>
      <c r="G25" s="12"/>
      <c r="H25" s="12"/>
      <c r="I25" s="12"/>
    </row>
    <row r="26" spans="1:15" ht="16.5">
      <c r="A26" s="14"/>
      <c r="B26" s="15"/>
      <c r="C26" s="12"/>
      <c r="D26" s="12"/>
      <c r="E26" s="13"/>
      <c r="F26" s="12"/>
      <c r="G26" s="12"/>
      <c r="H26" s="12"/>
      <c r="I26" s="12"/>
    </row>
    <row r="27" spans="1:15">
      <c r="A27" s="16" t="s">
        <v>51</v>
      </c>
      <c r="B27" s="16"/>
      <c r="C27" s="16"/>
      <c r="D27" s="17"/>
      <c r="E27" s="17"/>
      <c r="F27" s="17"/>
      <c r="G27" s="17"/>
      <c r="H27" s="17"/>
      <c r="I27" s="17"/>
    </row>
    <row r="28" spans="1:15">
      <c r="A28" s="218" t="s">
        <v>369</v>
      </c>
      <c r="B28" s="18"/>
      <c r="C28" s="18"/>
      <c r="D28" s="18"/>
      <c r="E28" s="18"/>
      <c r="F28" s="18"/>
      <c r="G28" s="18"/>
      <c r="H28" s="18"/>
      <c r="I28" s="18"/>
      <c r="J28" s="18"/>
    </row>
    <row r="29" spans="1:15">
      <c r="A29" s="19"/>
      <c r="B29" s="17"/>
      <c r="C29" s="20"/>
      <c r="D29" s="20"/>
      <c r="E29" s="20"/>
      <c r="F29" s="20"/>
      <c r="G29" s="20"/>
      <c r="H29" s="17"/>
      <c r="I29" s="17"/>
    </row>
    <row r="30" spans="1:15">
      <c r="A30" s="166" t="s">
        <v>52</v>
      </c>
      <c r="B30" s="168" t="s">
        <v>53</v>
      </c>
      <c r="C30" s="170" t="s">
        <v>370</v>
      </c>
      <c r="D30" s="171" t="s">
        <v>54</v>
      </c>
      <c r="E30" s="172"/>
      <c r="F30" s="172"/>
      <c r="G30" s="173"/>
      <c r="H30" s="174" t="s">
        <v>55</v>
      </c>
      <c r="I30" s="162" t="s">
        <v>56</v>
      </c>
      <c r="J30" s="184"/>
    </row>
    <row r="31" spans="1:15">
      <c r="A31" s="167"/>
      <c r="B31" s="169"/>
      <c r="C31" s="22"/>
      <c r="D31" s="21" t="s">
        <v>23</v>
      </c>
      <c r="E31" s="21" t="s">
        <v>24</v>
      </c>
      <c r="F31" s="22" t="s">
        <v>121</v>
      </c>
      <c r="G31" s="21" t="s">
        <v>57</v>
      </c>
      <c r="H31" s="175"/>
      <c r="I31" s="163"/>
      <c r="J31" s="165" t="s">
        <v>371</v>
      </c>
      <c r="K31" s="142"/>
    </row>
    <row r="32" spans="1:15">
      <c r="A32" s="23"/>
      <c r="B32" s="24" t="s">
        <v>58</v>
      </c>
      <c r="C32" s="25"/>
      <c r="D32" s="25"/>
      <c r="E32" s="25"/>
      <c r="F32" s="25"/>
      <c r="G32" s="25"/>
      <c r="H32" s="25"/>
      <c r="I32" s="26"/>
      <c r="J32" s="165"/>
      <c r="K32" s="142"/>
    </row>
    <row r="33" spans="1:11">
      <c r="A33" s="121" t="s">
        <v>118</v>
      </c>
      <c r="B33" s="126" t="str">
        <f>A3</f>
        <v>B14</v>
      </c>
      <c r="C33" s="32">
        <f>+C3</f>
        <v>0</v>
      </c>
      <c r="D33" s="31"/>
      <c r="E33" s="32">
        <f>+D3</f>
        <v>20000</v>
      </c>
      <c r="F33" s="32"/>
      <c r="G33" s="32"/>
      <c r="H33" s="55">
        <f>+F3</f>
        <v>9000</v>
      </c>
      <c r="I33" s="32">
        <f>+E3</f>
        <v>11000</v>
      </c>
      <c r="J33" s="30">
        <f>+SUM(C33:G33)-(H33+I33)</f>
        <v>0</v>
      </c>
      <c r="K33" s="143" t="b">
        <f>J33=I3</f>
        <v>1</v>
      </c>
    </row>
    <row r="34" spans="1:11">
      <c r="A34" s="121" t="str">
        <f>+A33</f>
        <v>MARS</v>
      </c>
      <c r="B34" s="126" t="str">
        <f>A7</f>
        <v>Crépin</v>
      </c>
      <c r="C34" s="32">
        <f>+C7</f>
        <v>193320</v>
      </c>
      <c r="D34" s="31"/>
      <c r="E34" s="32">
        <f>+D7</f>
        <v>910000</v>
      </c>
      <c r="F34" s="32"/>
      <c r="G34" s="32"/>
      <c r="H34" s="55">
        <f>+F7</f>
        <v>20000</v>
      </c>
      <c r="I34" s="32">
        <f>+E7</f>
        <v>431800</v>
      </c>
      <c r="J34" s="30">
        <f t="shared" ref="J34:J37" si="27">+SUM(C34:G34)-(H34+I34)</f>
        <v>651520</v>
      </c>
      <c r="K34" s="143" t="b">
        <f t="shared" ref="K34:K40" si="28">J34=I7</f>
        <v>1</v>
      </c>
    </row>
    <row r="35" spans="1:11">
      <c r="A35" s="121" t="str">
        <f t="shared" ref="A35:A48" si="29">+A34</f>
        <v>MARS</v>
      </c>
      <c r="B35" s="126" t="str">
        <f t="shared" ref="B35:B37" si="30">A8</f>
        <v>Donald-Roméo</v>
      </c>
      <c r="C35" s="32">
        <f t="shared" ref="C35:C37" si="31">+C8</f>
        <v>905</v>
      </c>
      <c r="D35" s="31"/>
      <c r="E35" s="32">
        <f t="shared" ref="E35:E37" si="32">+D8</f>
        <v>0</v>
      </c>
      <c r="F35" s="32"/>
      <c r="G35" s="32"/>
      <c r="H35" s="55">
        <f>+F8</f>
        <v>0</v>
      </c>
      <c r="I35" s="32">
        <f t="shared" ref="I35:I37" si="33">+E8</f>
        <v>0</v>
      </c>
      <c r="J35" s="30">
        <f t="shared" si="27"/>
        <v>905</v>
      </c>
      <c r="K35" s="143" t="b">
        <f t="shared" si="28"/>
        <v>1</v>
      </c>
    </row>
    <row r="36" spans="1:11">
      <c r="A36" s="121" t="str">
        <f t="shared" si="29"/>
        <v>MARS</v>
      </c>
      <c r="B36" s="126" t="str">
        <f t="shared" si="30"/>
        <v>Dovi</v>
      </c>
      <c r="C36" s="32">
        <f t="shared" si="31"/>
        <v>15900</v>
      </c>
      <c r="D36" s="31"/>
      <c r="E36" s="32">
        <f t="shared" si="32"/>
        <v>213000</v>
      </c>
      <c r="F36" s="32"/>
      <c r="G36" s="32"/>
      <c r="H36" s="55">
        <f t="shared" ref="H36:H37" si="34">+F9</f>
        <v>0</v>
      </c>
      <c r="I36" s="32">
        <f t="shared" si="33"/>
        <v>116950</v>
      </c>
      <c r="J36" s="30">
        <f t="shared" si="27"/>
        <v>111950</v>
      </c>
      <c r="K36" s="143" t="b">
        <f t="shared" si="28"/>
        <v>1</v>
      </c>
    </row>
    <row r="37" spans="1:11">
      <c r="A37" s="121" t="str">
        <f t="shared" si="29"/>
        <v>MARS</v>
      </c>
      <c r="B37" s="126" t="str">
        <f t="shared" si="30"/>
        <v>Evariste</v>
      </c>
      <c r="C37" s="32">
        <f t="shared" si="31"/>
        <v>10475</v>
      </c>
      <c r="D37" s="31"/>
      <c r="E37" s="32">
        <f t="shared" si="32"/>
        <v>323000</v>
      </c>
      <c r="F37" s="32"/>
      <c r="G37" s="32"/>
      <c r="H37" s="55">
        <f t="shared" si="34"/>
        <v>0</v>
      </c>
      <c r="I37" s="32">
        <f t="shared" si="33"/>
        <v>226000</v>
      </c>
      <c r="J37" s="30">
        <f t="shared" si="27"/>
        <v>107475</v>
      </c>
      <c r="K37" s="143" t="b">
        <f t="shared" si="28"/>
        <v>1</v>
      </c>
    </row>
    <row r="38" spans="1:11">
      <c r="A38" s="121" t="str">
        <f t="shared" si="29"/>
        <v>MARS</v>
      </c>
      <c r="B38" s="128" t="str">
        <f>A11</f>
        <v>I55S</v>
      </c>
      <c r="C38" s="119">
        <f>+C11</f>
        <v>233614</v>
      </c>
      <c r="D38" s="122"/>
      <c r="E38" s="119">
        <f>+D11</f>
        <v>0</v>
      </c>
      <c r="F38" s="136"/>
      <c r="G38" s="136"/>
      <c r="H38" s="154">
        <f>+F11</f>
        <v>0</v>
      </c>
      <c r="I38" s="119">
        <f>+E11</f>
        <v>0</v>
      </c>
      <c r="J38" s="120">
        <f>+SUM(C38:G38)-(H38+I38)</f>
        <v>233614</v>
      </c>
      <c r="K38" s="143" t="b">
        <f t="shared" si="28"/>
        <v>1</v>
      </c>
    </row>
    <row r="39" spans="1:11">
      <c r="A39" s="121" t="str">
        <f t="shared" si="29"/>
        <v>MARS</v>
      </c>
      <c r="B39" s="128" t="str">
        <f>A12</f>
        <v>I73X</v>
      </c>
      <c r="C39" s="119">
        <f>+C12</f>
        <v>249769</v>
      </c>
      <c r="D39" s="122"/>
      <c r="E39" s="119">
        <f>+D12</f>
        <v>0</v>
      </c>
      <c r="F39" s="136"/>
      <c r="G39" s="136"/>
      <c r="H39" s="154">
        <f>+F12</f>
        <v>0</v>
      </c>
      <c r="I39" s="119">
        <f>+E12</f>
        <v>0</v>
      </c>
      <c r="J39" s="120">
        <f t="shared" ref="J39:J48" si="35">+SUM(C39:G39)-(H39+I39)</f>
        <v>249769</v>
      </c>
      <c r="K39" s="143" t="b">
        <f t="shared" si="28"/>
        <v>1</v>
      </c>
    </row>
    <row r="40" spans="1:11">
      <c r="A40" s="121" t="str">
        <f t="shared" si="29"/>
        <v>MARS</v>
      </c>
      <c r="B40" s="126" t="str">
        <f>A13</f>
        <v>Grace</v>
      </c>
      <c r="C40" s="32">
        <f>+C13</f>
        <v>20500</v>
      </c>
      <c r="D40" s="31"/>
      <c r="E40" s="32">
        <f>+D13</f>
        <v>20000</v>
      </c>
      <c r="F40" s="32"/>
      <c r="G40" s="103"/>
      <c r="H40" s="55">
        <f>+F13</f>
        <v>0</v>
      </c>
      <c r="I40" s="32">
        <f>+E13</f>
        <v>35000</v>
      </c>
      <c r="J40" s="30">
        <f t="shared" si="35"/>
        <v>5500</v>
      </c>
      <c r="K40" s="143" t="b">
        <f t="shared" si="28"/>
        <v>1</v>
      </c>
    </row>
    <row r="41" spans="1:11">
      <c r="A41" s="121" t="str">
        <f t="shared" si="29"/>
        <v>MARS</v>
      </c>
      <c r="B41" s="126" t="str">
        <f t="shared" ref="B41:B48" si="36">A14</f>
        <v>Hurielle</v>
      </c>
      <c r="C41" s="32">
        <f t="shared" ref="C41:C48" si="37">+C14</f>
        <v>15365</v>
      </c>
      <c r="D41" s="31"/>
      <c r="E41" s="32">
        <f t="shared" ref="E41:E48" si="38">+D14</f>
        <v>102000</v>
      </c>
      <c r="F41" s="32"/>
      <c r="G41" s="103"/>
      <c r="H41" s="55">
        <f t="shared" ref="H41:H48" si="39">+F14</f>
        <v>0</v>
      </c>
      <c r="I41" s="32">
        <f t="shared" ref="I41:I48" si="40">+E14</f>
        <v>107000</v>
      </c>
      <c r="J41" s="30">
        <f t="shared" si="35"/>
        <v>10365</v>
      </c>
      <c r="K41" s="143" t="b">
        <f t="shared" ref="K41:K48" si="41">J41=I14</f>
        <v>1</v>
      </c>
    </row>
    <row r="42" spans="1:11">
      <c r="A42" s="121" t="str">
        <f t="shared" si="29"/>
        <v>MARS</v>
      </c>
      <c r="B42" s="126" t="str">
        <f t="shared" si="36"/>
        <v>IT87</v>
      </c>
      <c r="C42" s="32">
        <f t="shared" si="37"/>
        <v>29750</v>
      </c>
      <c r="D42" s="31"/>
      <c r="E42" s="32">
        <f t="shared" si="38"/>
        <v>528000</v>
      </c>
      <c r="F42" s="32"/>
      <c r="G42" s="103"/>
      <c r="H42" s="55">
        <f t="shared" si="39"/>
        <v>0</v>
      </c>
      <c r="I42" s="32">
        <f t="shared" si="40"/>
        <v>493100</v>
      </c>
      <c r="J42" s="30">
        <f t="shared" si="35"/>
        <v>64650</v>
      </c>
      <c r="K42" s="143" t="b">
        <f t="shared" si="41"/>
        <v>1</v>
      </c>
    </row>
    <row r="43" spans="1:11">
      <c r="A43" s="121" t="str">
        <f t="shared" ref="A43" si="42">+A42</f>
        <v>MARS</v>
      </c>
      <c r="B43" s="126" t="str">
        <f t="shared" si="36"/>
        <v>Merveille</v>
      </c>
      <c r="C43" s="32">
        <f t="shared" si="37"/>
        <v>900</v>
      </c>
      <c r="D43" s="31"/>
      <c r="E43" s="32">
        <f t="shared" si="38"/>
        <v>340000</v>
      </c>
      <c r="F43" s="32"/>
      <c r="G43" s="103"/>
      <c r="H43" s="55">
        <f t="shared" si="39"/>
        <v>0</v>
      </c>
      <c r="I43" s="32">
        <f t="shared" si="40"/>
        <v>32500</v>
      </c>
      <c r="J43" s="30">
        <f t="shared" si="35"/>
        <v>308400</v>
      </c>
      <c r="K43" s="143" t="b">
        <f t="shared" si="41"/>
        <v>1</v>
      </c>
    </row>
    <row r="44" spans="1:11">
      <c r="A44" s="121" t="str">
        <f>+A42</f>
        <v>MARS</v>
      </c>
      <c r="B44" s="126" t="str">
        <f t="shared" si="36"/>
        <v>Oracle</v>
      </c>
      <c r="C44" s="32">
        <f t="shared" si="37"/>
        <v>19675</v>
      </c>
      <c r="D44" s="31"/>
      <c r="E44" s="32">
        <f t="shared" si="38"/>
        <v>404000</v>
      </c>
      <c r="F44" s="32"/>
      <c r="G44" s="103"/>
      <c r="H44" s="55">
        <f t="shared" si="39"/>
        <v>0</v>
      </c>
      <c r="I44" s="32">
        <f t="shared" si="40"/>
        <v>341500</v>
      </c>
      <c r="J44" s="30">
        <f t="shared" si="35"/>
        <v>82175</v>
      </c>
      <c r="K44" s="143" t="b">
        <f t="shared" si="41"/>
        <v>1</v>
      </c>
    </row>
    <row r="45" spans="1:11">
      <c r="A45" s="121" t="str">
        <f t="shared" si="29"/>
        <v>MARS</v>
      </c>
      <c r="B45" s="126" t="str">
        <f t="shared" si="36"/>
        <v>P29</v>
      </c>
      <c r="C45" s="32">
        <f t="shared" si="37"/>
        <v>306400</v>
      </c>
      <c r="D45" s="31"/>
      <c r="E45" s="32">
        <f t="shared" si="38"/>
        <v>643500</v>
      </c>
      <c r="F45" s="32"/>
      <c r="G45" s="103"/>
      <c r="H45" s="55">
        <f t="shared" si="39"/>
        <v>0</v>
      </c>
      <c r="I45" s="32">
        <f t="shared" si="40"/>
        <v>640225</v>
      </c>
      <c r="J45" s="30">
        <f t="shared" si="35"/>
        <v>309675</v>
      </c>
      <c r="K45" s="143" t="b">
        <f t="shared" si="41"/>
        <v>1</v>
      </c>
    </row>
    <row r="46" spans="1:11">
      <c r="A46" s="121" t="str">
        <f>+A44</f>
        <v>MARS</v>
      </c>
      <c r="B46" s="126" t="str">
        <f t="shared" si="36"/>
        <v>Romain</v>
      </c>
      <c r="C46" s="32">
        <f t="shared" si="37"/>
        <v>0</v>
      </c>
      <c r="D46" s="118"/>
      <c r="E46" s="32">
        <f t="shared" si="38"/>
        <v>60000</v>
      </c>
      <c r="F46" s="51"/>
      <c r="G46" s="137"/>
      <c r="H46" s="55">
        <f t="shared" si="39"/>
        <v>0</v>
      </c>
      <c r="I46" s="32">
        <f t="shared" si="40"/>
        <v>42000</v>
      </c>
      <c r="J46" s="30">
        <f t="shared" si="35"/>
        <v>18000</v>
      </c>
      <c r="K46" s="143" t="b">
        <f t="shared" si="41"/>
        <v>1</v>
      </c>
    </row>
    <row r="47" spans="1:11">
      <c r="A47" s="121" t="str">
        <f>+A45</f>
        <v>MARS</v>
      </c>
      <c r="B47" s="126" t="str">
        <f t="shared" si="36"/>
        <v>T73</v>
      </c>
      <c r="C47" s="32">
        <f t="shared" si="37"/>
        <v>13000</v>
      </c>
      <c r="D47" s="118"/>
      <c r="E47" s="32">
        <f t="shared" si="38"/>
        <v>757000</v>
      </c>
      <c r="F47" s="51"/>
      <c r="G47" s="137"/>
      <c r="H47" s="55">
        <f t="shared" si="39"/>
        <v>0</v>
      </c>
      <c r="I47" s="32">
        <f t="shared" si="40"/>
        <v>701800</v>
      </c>
      <c r="J47" s="30">
        <f t="shared" si="35"/>
        <v>68200</v>
      </c>
      <c r="K47" s="143" t="b">
        <f t="shared" si="41"/>
        <v>1</v>
      </c>
    </row>
    <row r="48" spans="1:11">
      <c r="A48" s="121" t="str">
        <f t="shared" si="29"/>
        <v>MARS</v>
      </c>
      <c r="B48" s="126" t="str">
        <f t="shared" si="36"/>
        <v>Tropperçu</v>
      </c>
      <c r="C48" s="32">
        <f t="shared" si="37"/>
        <v>0</v>
      </c>
      <c r="D48" s="118"/>
      <c r="E48" s="32">
        <f t="shared" si="38"/>
        <v>60000</v>
      </c>
      <c r="F48" s="51"/>
      <c r="G48" s="137"/>
      <c r="H48" s="55">
        <f t="shared" si="39"/>
        <v>0</v>
      </c>
      <c r="I48" s="32">
        <f t="shared" si="40"/>
        <v>42000</v>
      </c>
      <c r="J48" s="30">
        <f t="shared" si="35"/>
        <v>18000</v>
      </c>
      <c r="K48" s="143" t="b">
        <f t="shared" si="41"/>
        <v>1</v>
      </c>
    </row>
    <row r="49" spans="1:16">
      <c r="A49" s="34" t="s">
        <v>59</v>
      </c>
      <c r="B49" s="35"/>
      <c r="C49" s="35"/>
      <c r="D49" s="35"/>
      <c r="E49" s="35"/>
      <c r="F49" s="35"/>
      <c r="G49" s="35"/>
      <c r="H49" s="35"/>
      <c r="I49" s="35"/>
      <c r="J49" s="36"/>
      <c r="K49" s="142"/>
    </row>
    <row r="50" spans="1:16">
      <c r="A50" s="121" t="str">
        <f>A48</f>
        <v>MARS</v>
      </c>
      <c r="B50" s="37" t="s">
        <v>60</v>
      </c>
      <c r="C50" s="38">
        <f>+C6</f>
        <v>338027</v>
      </c>
      <c r="D50" s="49"/>
      <c r="E50" s="49">
        <f>D6</f>
        <v>10029000</v>
      </c>
      <c r="F50" s="49"/>
      <c r="G50" s="124"/>
      <c r="H50" s="51">
        <f>+F6</f>
        <v>6380500</v>
      </c>
      <c r="I50" s="125">
        <f>+E6</f>
        <v>3274793</v>
      </c>
      <c r="J50" s="30">
        <f>+SUM(C50:G50)-(H50+I50)</f>
        <v>711734</v>
      </c>
      <c r="K50" s="143" t="b">
        <f>J50=I6</f>
        <v>1</v>
      </c>
    </row>
    <row r="51" spans="1:16">
      <c r="A51" s="43" t="s">
        <v>61</v>
      </c>
      <c r="B51" s="24"/>
      <c r="C51" s="35"/>
      <c r="D51" s="24"/>
      <c r="E51" s="24"/>
      <c r="F51" s="24"/>
      <c r="G51" s="24"/>
      <c r="H51" s="24"/>
      <c r="I51" s="24"/>
      <c r="J51" s="36"/>
      <c r="K51" s="142"/>
    </row>
    <row r="52" spans="1:16">
      <c r="A52" s="121" t="str">
        <f>+A50</f>
        <v>MARS</v>
      </c>
      <c r="B52" s="37" t="s">
        <v>23</v>
      </c>
      <c r="C52" s="124">
        <f>+C4</f>
        <v>11882073</v>
      </c>
      <c r="D52" s="131">
        <f>+G4</f>
        <v>0</v>
      </c>
      <c r="E52" s="49"/>
      <c r="F52" s="49"/>
      <c r="G52" s="49"/>
      <c r="H52" s="51">
        <f>+F4</f>
        <v>6000000</v>
      </c>
      <c r="I52" s="53">
        <f>+E4</f>
        <v>373345</v>
      </c>
      <c r="J52" s="30">
        <f>+SUM(C52:G52)-(H52+I52)</f>
        <v>5508728</v>
      </c>
      <c r="K52" s="143" t="b">
        <f>+J52=I4</f>
        <v>1</v>
      </c>
    </row>
    <row r="53" spans="1:16">
      <c r="A53" s="121" t="str">
        <f t="shared" ref="A53" si="43">+A52</f>
        <v>MARS</v>
      </c>
      <c r="B53" s="37" t="s">
        <v>63</v>
      </c>
      <c r="C53" s="124">
        <f>+C5</f>
        <v>9031357</v>
      </c>
      <c r="D53" s="49">
        <f>+G5</f>
        <v>0</v>
      </c>
      <c r="E53" s="48"/>
      <c r="F53" s="48"/>
      <c r="G53" s="48">
        <f>+D5</f>
        <v>0</v>
      </c>
      <c r="H53" s="32">
        <f>+F5</f>
        <v>2000000</v>
      </c>
      <c r="I53" s="50">
        <f>+E5</f>
        <v>3023077</v>
      </c>
      <c r="J53" s="30">
        <f>+SUM(C53:G53)-(H53+I53)</f>
        <v>4008280</v>
      </c>
      <c r="K53" s="143" t="b">
        <f>+J53=I5</f>
        <v>1</v>
      </c>
    </row>
    <row r="54" spans="1:16" ht="15.75">
      <c r="C54" s="140">
        <f>SUM(C33:C53)</f>
        <v>22361030</v>
      </c>
      <c r="I54" s="139">
        <f>SUM(I33:I53)</f>
        <v>9892090</v>
      </c>
      <c r="J54" s="104">
        <f>+SUM(J33:J53)</f>
        <v>12468940</v>
      </c>
      <c r="K54" s="5" t="b">
        <f>J54=I22</f>
        <v>1</v>
      </c>
    </row>
    <row r="55" spans="1:16" ht="15.75">
      <c r="C55" s="140"/>
      <c r="I55" s="139"/>
      <c r="J55" s="104"/>
    </row>
    <row r="56" spans="1:16" ht="15.75">
      <c r="A56" s="157"/>
      <c r="B56" s="157"/>
      <c r="C56" s="158"/>
      <c r="D56" s="157"/>
      <c r="E56" s="157"/>
      <c r="F56" s="157"/>
      <c r="G56" s="157"/>
      <c r="H56" s="157"/>
      <c r="I56" s="159"/>
      <c r="J56" s="160"/>
      <c r="K56" s="157"/>
      <c r="L56" s="161"/>
      <c r="M56" s="161"/>
      <c r="N56" s="161"/>
      <c r="O56" s="161"/>
      <c r="P56" s="157"/>
    </row>
    <row r="58" spans="1:16" ht="15.75">
      <c r="A58" s="6" t="s">
        <v>35</v>
      </c>
      <c r="B58" s="6" t="s">
        <v>1</v>
      </c>
      <c r="C58" s="6">
        <v>45323</v>
      </c>
      <c r="D58" s="7" t="s">
        <v>36</v>
      </c>
      <c r="E58" s="7" t="s">
        <v>37</v>
      </c>
      <c r="F58" s="7" t="s">
        <v>38</v>
      </c>
      <c r="G58" s="7" t="s">
        <v>39</v>
      </c>
      <c r="H58" s="6">
        <v>45351</v>
      </c>
      <c r="I58" s="7" t="s">
        <v>40</v>
      </c>
      <c r="K58" s="45"/>
      <c r="L58" s="45" t="s">
        <v>41</v>
      </c>
      <c r="M58" s="45" t="s">
        <v>42</v>
      </c>
      <c r="N58" s="45" t="s">
        <v>43</v>
      </c>
      <c r="O58" s="45" t="s">
        <v>44</v>
      </c>
    </row>
    <row r="59" spans="1:16" ht="16.5">
      <c r="A59" s="58" t="str">
        <f>K59</f>
        <v>BCI</v>
      </c>
      <c r="B59" s="59" t="s">
        <v>45</v>
      </c>
      <c r="C59" s="61">
        <v>312449</v>
      </c>
      <c r="D59" s="61">
        <f>+L59</f>
        <v>0</v>
      </c>
      <c r="E59" s="61">
        <f>+N59</f>
        <v>1961031</v>
      </c>
      <c r="F59" s="61">
        <f>+M59</f>
        <v>4000000</v>
      </c>
      <c r="G59" s="61">
        <f t="shared" ref="G59:G74" si="44">+O59</f>
        <v>17530655</v>
      </c>
      <c r="H59" s="61">
        <v>11882073</v>
      </c>
      <c r="I59" s="61">
        <f>+C59+D59-E59-F59+G59</f>
        <v>11882073</v>
      </c>
      <c r="J59" s="9">
        <f>I59-H59</f>
        <v>0</v>
      </c>
      <c r="K59" s="45" t="s">
        <v>23</v>
      </c>
      <c r="L59" s="177">
        <v>0</v>
      </c>
      <c r="M59" s="177">
        <v>4000000</v>
      </c>
      <c r="N59" s="177">
        <v>1961031</v>
      </c>
      <c r="O59" s="177">
        <v>17530655</v>
      </c>
    </row>
    <row r="60" spans="1:16" ht="16.5">
      <c r="A60" s="58" t="str">
        <f t="shared" ref="A60:A74" si="45">K60</f>
        <v>BCI-Sous Compte</v>
      </c>
      <c r="B60" s="59" t="s">
        <v>45</v>
      </c>
      <c r="C60" s="61">
        <v>15141387</v>
      </c>
      <c r="D60" s="61">
        <f>+L60</f>
        <v>0</v>
      </c>
      <c r="E60" s="61">
        <f t="shared" ref="E60:E65" si="46">+N60</f>
        <v>4110030</v>
      </c>
      <c r="F60" s="61">
        <f t="shared" ref="F60:F67" si="47">+M60</f>
        <v>2000000</v>
      </c>
      <c r="G60" s="61">
        <f t="shared" si="44"/>
        <v>0</v>
      </c>
      <c r="H60" s="61">
        <v>9031357</v>
      </c>
      <c r="I60" s="61">
        <f t="shared" ref="I60:I65" si="48">+C60+D60-E60-F60+G60</f>
        <v>9031357</v>
      </c>
      <c r="J60" s="9">
        <f t="shared" ref="J60:J74" si="49">I60-H60</f>
        <v>0</v>
      </c>
      <c r="K60" s="45" t="s">
        <v>146</v>
      </c>
      <c r="L60" s="177">
        <v>0</v>
      </c>
      <c r="M60" s="177">
        <v>2000000</v>
      </c>
      <c r="N60" s="177">
        <v>4110030</v>
      </c>
      <c r="O60" s="177"/>
    </row>
    <row r="61" spans="1:16" ht="16.5">
      <c r="A61" s="58" t="str">
        <f t="shared" si="45"/>
        <v>Caisse</v>
      </c>
      <c r="B61" s="59" t="s">
        <v>24</v>
      </c>
      <c r="C61" s="61">
        <v>2185593</v>
      </c>
      <c r="D61" s="61">
        <f t="shared" ref="D61:D74" si="50">+L61</f>
        <v>6261000</v>
      </c>
      <c r="E61" s="61">
        <f t="shared" si="46"/>
        <v>3002216</v>
      </c>
      <c r="F61" s="61">
        <f t="shared" si="47"/>
        <v>5106350</v>
      </c>
      <c r="G61" s="61">
        <f t="shared" si="44"/>
        <v>0</v>
      </c>
      <c r="H61" s="61">
        <v>338027</v>
      </c>
      <c r="I61" s="61">
        <f t="shared" si="48"/>
        <v>338027</v>
      </c>
      <c r="J61" s="9">
        <f t="shared" si="49"/>
        <v>0</v>
      </c>
      <c r="K61" s="45" t="s">
        <v>24</v>
      </c>
      <c r="L61" s="177">
        <v>6261000</v>
      </c>
      <c r="M61" s="177">
        <v>5106350</v>
      </c>
      <c r="N61" s="177">
        <v>3002216</v>
      </c>
      <c r="O61" s="177">
        <v>0</v>
      </c>
    </row>
    <row r="62" spans="1:16" ht="16.5">
      <c r="A62" s="58" t="str">
        <f t="shared" si="45"/>
        <v>Crépin</v>
      </c>
      <c r="B62" s="59" t="s">
        <v>2</v>
      </c>
      <c r="C62" s="61">
        <v>358620</v>
      </c>
      <c r="D62" s="61">
        <f t="shared" si="50"/>
        <v>968000</v>
      </c>
      <c r="E62" s="61">
        <f t="shared" si="46"/>
        <v>1133300</v>
      </c>
      <c r="F62" s="61">
        <f t="shared" si="47"/>
        <v>0</v>
      </c>
      <c r="G62" s="61">
        <f t="shared" si="44"/>
        <v>0</v>
      </c>
      <c r="H62" s="61">
        <v>193320</v>
      </c>
      <c r="I62" s="61">
        <f t="shared" si="48"/>
        <v>193320</v>
      </c>
      <c r="J62" s="9">
        <f t="shared" si="49"/>
        <v>0</v>
      </c>
      <c r="K62" s="45" t="s">
        <v>46</v>
      </c>
      <c r="L62" s="177">
        <v>968000</v>
      </c>
      <c r="M62" s="177">
        <v>0</v>
      </c>
      <c r="N62" s="177">
        <v>1133300</v>
      </c>
      <c r="O62" s="177">
        <v>0</v>
      </c>
    </row>
    <row r="63" spans="1:16" ht="16.5">
      <c r="A63" s="58" t="str">
        <f t="shared" si="45"/>
        <v>Donald-Roméo</v>
      </c>
      <c r="B63" s="59" t="s">
        <v>152</v>
      </c>
      <c r="C63" s="61">
        <v>-5345</v>
      </c>
      <c r="D63" s="61">
        <f t="shared" si="50"/>
        <v>987000</v>
      </c>
      <c r="E63" s="61">
        <f t="shared" si="46"/>
        <v>960750</v>
      </c>
      <c r="F63" s="61">
        <f t="shared" si="47"/>
        <v>20000</v>
      </c>
      <c r="G63" s="61">
        <f t="shared" si="44"/>
        <v>0</v>
      </c>
      <c r="H63" s="61">
        <v>905</v>
      </c>
      <c r="I63" s="61">
        <f t="shared" si="48"/>
        <v>905</v>
      </c>
      <c r="J63" s="9">
        <f t="shared" si="49"/>
        <v>0</v>
      </c>
      <c r="K63" s="45" t="s">
        <v>292</v>
      </c>
      <c r="L63" s="177">
        <v>987000</v>
      </c>
      <c r="M63" s="177">
        <v>20000</v>
      </c>
      <c r="N63" s="177">
        <v>960750</v>
      </c>
      <c r="O63" s="177">
        <v>0</v>
      </c>
    </row>
    <row r="64" spans="1:16" ht="16.5">
      <c r="A64" s="58" t="str">
        <f t="shared" si="45"/>
        <v>Dovi</v>
      </c>
      <c r="B64" s="59" t="s">
        <v>2</v>
      </c>
      <c r="C64" s="61">
        <v>133900</v>
      </c>
      <c r="D64" s="61">
        <f t="shared" si="50"/>
        <v>120000</v>
      </c>
      <c r="E64" s="61">
        <f t="shared" si="46"/>
        <v>108000</v>
      </c>
      <c r="F64" s="61">
        <f t="shared" si="47"/>
        <v>130000</v>
      </c>
      <c r="G64" s="61">
        <f t="shared" si="44"/>
        <v>0</v>
      </c>
      <c r="H64" s="61">
        <v>15900</v>
      </c>
      <c r="I64" s="61">
        <f t="shared" si="48"/>
        <v>15900</v>
      </c>
      <c r="J64" s="9">
        <f t="shared" si="49"/>
        <v>0</v>
      </c>
      <c r="K64" s="45" t="s">
        <v>299</v>
      </c>
      <c r="L64" s="177">
        <v>120000</v>
      </c>
      <c r="M64" s="177">
        <v>130000</v>
      </c>
      <c r="N64" s="177">
        <v>108000</v>
      </c>
      <c r="O64" s="177">
        <v>0</v>
      </c>
    </row>
    <row r="65" spans="1:15" ht="16.5">
      <c r="A65" s="58" t="str">
        <f t="shared" si="45"/>
        <v>Evariste</v>
      </c>
      <c r="B65" s="59" t="s">
        <v>153</v>
      </c>
      <c r="C65" s="61">
        <v>13975</v>
      </c>
      <c r="D65" s="61">
        <f t="shared" si="50"/>
        <v>348000</v>
      </c>
      <c r="E65" s="61">
        <f t="shared" si="46"/>
        <v>351500</v>
      </c>
      <c r="F65" s="61">
        <f t="shared" si="47"/>
        <v>0</v>
      </c>
      <c r="G65" s="61">
        <f t="shared" si="44"/>
        <v>0</v>
      </c>
      <c r="H65" s="61">
        <v>10475</v>
      </c>
      <c r="I65" s="61">
        <f t="shared" si="48"/>
        <v>10475</v>
      </c>
      <c r="J65" s="9">
        <f t="shared" si="49"/>
        <v>0</v>
      </c>
      <c r="K65" s="45" t="s">
        <v>30</v>
      </c>
      <c r="L65" s="177">
        <v>348000</v>
      </c>
      <c r="M65" s="177">
        <v>0</v>
      </c>
      <c r="N65" s="177">
        <v>351500</v>
      </c>
      <c r="O65" s="177">
        <v>0</v>
      </c>
    </row>
    <row r="66" spans="1:15" ht="16.5">
      <c r="A66" s="58" t="str">
        <f t="shared" si="45"/>
        <v>I55S</v>
      </c>
      <c r="B66" s="115" t="s">
        <v>4</v>
      </c>
      <c r="C66" s="117">
        <v>233614</v>
      </c>
      <c r="D66" s="117">
        <f t="shared" si="50"/>
        <v>0</v>
      </c>
      <c r="E66" s="117">
        <f>+N66</f>
        <v>0</v>
      </c>
      <c r="F66" s="117">
        <f t="shared" si="47"/>
        <v>0</v>
      </c>
      <c r="G66" s="117">
        <f t="shared" si="44"/>
        <v>0</v>
      </c>
      <c r="H66" s="117">
        <v>233614</v>
      </c>
      <c r="I66" s="117">
        <f>+C66+D66-E66-F66+G66</f>
        <v>233614</v>
      </c>
      <c r="J66" s="9">
        <f t="shared" si="49"/>
        <v>0</v>
      </c>
      <c r="K66" s="45" t="s">
        <v>83</v>
      </c>
      <c r="L66" s="177">
        <v>0</v>
      </c>
      <c r="M66" s="177">
        <v>0</v>
      </c>
      <c r="N66" s="177">
        <v>0</v>
      </c>
      <c r="O66" s="177">
        <v>0</v>
      </c>
    </row>
    <row r="67" spans="1:15" ht="16.5">
      <c r="A67" s="58" t="str">
        <f t="shared" si="45"/>
        <v>I73X</v>
      </c>
      <c r="B67" s="115" t="s">
        <v>4</v>
      </c>
      <c r="C67" s="117">
        <v>249769</v>
      </c>
      <c r="D67" s="117">
        <f t="shared" si="50"/>
        <v>0</v>
      </c>
      <c r="E67" s="117">
        <f>+N67</f>
        <v>0</v>
      </c>
      <c r="F67" s="117">
        <f t="shared" si="47"/>
        <v>0</v>
      </c>
      <c r="G67" s="117">
        <f t="shared" si="44"/>
        <v>0</v>
      </c>
      <c r="H67" s="117">
        <v>249769</v>
      </c>
      <c r="I67" s="117">
        <f t="shared" ref="I67:I74" si="51">+C67+D67-E67-F67+G67</f>
        <v>249769</v>
      </c>
      <c r="J67" s="9">
        <f t="shared" si="49"/>
        <v>0</v>
      </c>
      <c r="K67" s="45" t="s">
        <v>82</v>
      </c>
      <c r="L67" s="177">
        <v>0</v>
      </c>
      <c r="M67" s="177">
        <v>0</v>
      </c>
      <c r="N67" s="177">
        <v>0</v>
      </c>
      <c r="O67" s="177">
        <v>0</v>
      </c>
    </row>
    <row r="68" spans="1:15" ht="16.5">
      <c r="A68" s="58" t="str">
        <f t="shared" si="45"/>
        <v>Grace</v>
      </c>
      <c r="B68" s="59" t="s">
        <v>2</v>
      </c>
      <c r="C68" s="180">
        <v>25000</v>
      </c>
      <c r="D68" s="61">
        <f t="shared" si="50"/>
        <v>80000</v>
      </c>
      <c r="E68" s="61">
        <f t="shared" ref="E68:E74" si="52">+N68</f>
        <v>84500</v>
      </c>
      <c r="F68" s="61">
        <f>+M68</f>
        <v>0</v>
      </c>
      <c r="G68" s="61">
        <f t="shared" si="44"/>
        <v>0</v>
      </c>
      <c r="H68" s="180">
        <v>20500</v>
      </c>
      <c r="I68" s="180">
        <f t="shared" si="51"/>
        <v>20500</v>
      </c>
      <c r="J68" s="9">
        <f t="shared" si="49"/>
        <v>0</v>
      </c>
      <c r="K68" s="182" t="s">
        <v>141</v>
      </c>
      <c r="L68" s="177">
        <v>80000</v>
      </c>
      <c r="M68" s="177">
        <v>0</v>
      </c>
      <c r="N68" s="213">
        <v>84500</v>
      </c>
      <c r="O68" s="177">
        <v>0</v>
      </c>
    </row>
    <row r="69" spans="1:15" ht="16.5">
      <c r="A69" s="58" t="str">
        <f t="shared" si="45"/>
        <v>Hurielle</v>
      </c>
      <c r="B69" s="97" t="s">
        <v>152</v>
      </c>
      <c r="C69" s="61">
        <v>10700</v>
      </c>
      <c r="D69" s="61">
        <f t="shared" si="50"/>
        <v>300000</v>
      </c>
      <c r="E69" s="61">
        <f t="shared" si="52"/>
        <v>295335</v>
      </c>
      <c r="F69" s="61">
        <f t="shared" ref="F69:F74" si="53">+M69</f>
        <v>0</v>
      </c>
      <c r="G69" s="61">
        <f t="shared" si="44"/>
        <v>0</v>
      </c>
      <c r="H69" s="180">
        <v>15365</v>
      </c>
      <c r="I69" s="180">
        <f t="shared" si="51"/>
        <v>15365</v>
      </c>
      <c r="J69" s="9">
        <f t="shared" si="49"/>
        <v>0</v>
      </c>
      <c r="K69" s="45" t="s">
        <v>195</v>
      </c>
      <c r="L69" s="177">
        <v>300000</v>
      </c>
      <c r="M69" s="177">
        <v>0</v>
      </c>
      <c r="N69" s="177">
        <v>295335</v>
      </c>
      <c r="O69" s="177">
        <v>0</v>
      </c>
    </row>
    <row r="70" spans="1:15" ht="16.5">
      <c r="A70" s="58" t="str">
        <f t="shared" si="45"/>
        <v>IT87</v>
      </c>
      <c r="B70" s="59" t="s">
        <v>4</v>
      </c>
      <c r="C70" s="180">
        <v>79550</v>
      </c>
      <c r="D70" s="61">
        <f t="shared" si="50"/>
        <v>571000</v>
      </c>
      <c r="E70" s="61">
        <f t="shared" si="52"/>
        <v>565800</v>
      </c>
      <c r="F70" s="61">
        <f t="shared" si="53"/>
        <v>55000</v>
      </c>
      <c r="G70" s="61">
        <f t="shared" si="44"/>
        <v>0</v>
      </c>
      <c r="H70" s="180">
        <v>29750</v>
      </c>
      <c r="I70" s="180">
        <f t="shared" si="51"/>
        <v>29750</v>
      </c>
      <c r="J70" s="9">
        <f t="shared" si="49"/>
        <v>0</v>
      </c>
      <c r="K70" s="182" t="s">
        <v>306</v>
      </c>
      <c r="L70" s="177">
        <v>571000</v>
      </c>
      <c r="M70" s="177">
        <v>55000</v>
      </c>
      <c r="N70" s="177">
        <v>565800</v>
      </c>
      <c r="O70" s="177">
        <v>0</v>
      </c>
    </row>
    <row r="71" spans="1:15" ht="16.5">
      <c r="A71" s="58" t="str">
        <f t="shared" si="45"/>
        <v>Merveille</v>
      </c>
      <c r="B71" s="97" t="s">
        <v>312</v>
      </c>
      <c r="C71" s="61">
        <v>900</v>
      </c>
      <c r="D71" s="61">
        <f t="shared" si="50"/>
        <v>0</v>
      </c>
      <c r="E71" s="61">
        <f t="shared" si="52"/>
        <v>0</v>
      </c>
      <c r="F71" s="61">
        <f t="shared" si="53"/>
        <v>0</v>
      </c>
      <c r="G71" s="61">
        <f t="shared" si="44"/>
        <v>0</v>
      </c>
      <c r="H71" s="180">
        <v>900</v>
      </c>
      <c r="I71" s="180">
        <f t="shared" si="51"/>
        <v>900</v>
      </c>
      <c r="J71" s="9">
        <f t="shared" si="49"/>
        <v>0</v>
      </c>
      <c r="K71" s="45" t="s">
        <v>92</v>
      </c>
      <c r="L71" s="177">
        <v>0</v>
      </c>
      <c r="M71" s="177">
        <v>0</v>
      </c>
      <c r="N71" s="177">
        <v>0</v>
      </c>
      <c r="O71" s="177">
        <v>0</v>
      </c>
    </row>
    <row r="72" spans="1:15" ht="16.5">
      <c r="A72" s="58" t="str">
        <f t="shared" si="45"/>
        <v>Oracle</v>
      </c>
      <c r="B72" s="97" t="s">
        <v>152</v>
      </c>
      <c r="C72" s="61">
        <v>76975</v>
      </c>
      <c r="D72" s="61">
        <f t="shared" si="50"/>
        <v>526350</v>
      </c>
      <c r="E72" s="61">
        <f t="shared" si="52"/>
        <v>583650</v>
      </c>
      <c r="F72" s="61">
        <f t="shared" si="53"/>
        <v>0</v>
      </c>
      <c r="G72" s="61">
        <f t="shared" si="44"/>
        <v>0</v>
      </c>
      <c r="H72" s="180">
        <v>19675</v>
      </c>
      <c r="I72" s="180">
        <f t="shared" si="51"/>
        <v>19675</v>
      </c>
      <c r="J72" s="9">
        <f t="shared" si="49"/>
        <v>0</v>
      </c>
      <c r="K72" s="45" t="s">
        <v>293</v>
      </c>
      <c r="L72" s="177">
        <v>526350</v>
      </c>
      <c r="M72" s="177">
        <v>0</v>
      </c>
      <c r="N72" s="177">
        <v>583650</v>
      </c>
      <c r="O72" s="177">
        <v>0</v>
      </c>
    </row>
    <row r="73" spans="1:15" ht="16.5">
      <c r="A73" s="58" t="str">
        <f t="shared" si="45"/>
        <v>P29</v>
      </c>
      <c r="B73" s="59" t="s">
        <v>4</v>
      </c>
      <c r="C73" s="61">
        <v>239400</v>
      </c>
      <c r="D73" s="61">
        <f t="shared" si="50"/>
        <v>669000</v>
      </c>
      <c r="E73" s="61">
        <f t="shared" si="52"/>
        <v>562000</v>
      </c>
      <c r="F73" s="61">
        <f t="shared" si="53"/>
        <v>40000</v>
      </c>
      <c r="G73" s="61">
        <f t="shared" si="44"/>
        <v>0</v>
      </c>
      <c r="H73" s="180">
        <v>306400</v>
      </c>
      <c r="I73" s="180">
        <f t="shared" si="51"/>
        <v>306400</v>
      </c>
      <c r="J73" s="9">
        <f t="shared" si="49"/>
        <v>0</v>
      </c>
      <c r="K73" s="45" t="s">
        <v>28</v>
      </c>
      <c r="L73" s="177">
        <v>669000</v>
      </c>
      <c r="M73" s="177">
        <v>40000</v>
      </c>
      <c r="N73" s="177">
        <v>562000</v>
      </c>
      <c r="O73" s="177">
        <v>0</v>
      </c>
    </row>
    <row r="74" spans="1:15" ht="16.5">
      <c r="A74" s="58" t="str">
        <f t="shared" si="45"/>
        <v>T73</v>
      </c>
      <c r="B74" s="59" t="s">
        <v>4</v>
      </c>
      <c r="C74" s="61">
        <v>31000</v>
      </c>
      <c r="D74" s="61">
        <f t="shared" si="50"/>
        <v>537000</v>
      </c>
      <c r="E74" s="61">
        <f t="shared" si="52"/>
        <v>539000</v>
      </c>
      <c r="F74" s="61">
        <f t="shared" si="53"/>
        <v>16000</v>
      </c>
      <c r="G74" s="61">
        <f t="shared" si="44"/>
        <v>0</v>
      </c>
      <c r="H74" s="180">
        <v>13000</v>
      </c>
      <c r="I74" s="180">
        <f t="shared" si="51"/>
        <v>13000</v>
      </c>
      <c r="J74" s="9">
        <f t="shared" si="49"/>
        <v>0</v>
      </c>
      <c r="K74" s="45" t="s">
        <v>263</v>
      </c>
      <c r="L74" s="177">
        <v>537000</v>
      </c>
      <c r="M74" s="177">
        <v>16000</v>
      </c>
      <c r="N74" s="177">
        <v>539000</v>
      </c>
      <c r="O74" s="177">
        <v>0</v>
      </c>
    </row>
    <row r="75" spans="1:15" ht="16.5">
      <c r="A75" s="10" t="s">
        <v>49</v>
      </c>
      <c r="B75" s="11"/>
      <c r="C75" s="12">
        <f t="shared" ref="C75:I75" si="54">SUM(C59:C74)</f>
        <v>19087487</v>
      </c>
      <c r="D75" s="57">
        <f t="shared" si="54"/>
        <v>11367350</v>
      </c>
      <c r="E75" s="57">
        <f t="shared" si="54"/>
        <v>14257112</v>
      </c>
      <c r="F75" s="57">
        <f t="shared" si="54"/>
        <v>11367350</v>
      </c>
      <c r="G75" s="57">
        <f t="shared" si="54"/>
        <v>17530655</v>
      </c>
      <c r="H75" s="57">
        <f t="shared" si="54"/>
        <v>22361030</v>
      </c>
      <c r="I75" s="57">
        <f t="shared" si="54"/>
        <v>22361030</v>
      </c>
      <c r="J75" s="9"/>
      <c r="K75" s="3"/>
      <c r="L75" s="47">
        <f>+SUM(L59:L74)</f>
        <v>11367350</v>
      </c>
      <c r="M75" s="47">
        <f>+SUM(M59:M74)</f>
        <v>11367350</v>
      </c>
      <c r="N75" s="47">
        <f>+SUM(N59:N74)</f>
        <v>14257112</v>
      </c>
      <c r="O75" s="47">
        <f>+SUM(O59:O74)</f>
        <v>17530655</v>
      </c>
    </row>
    <row r="76" spans="1:15" ht="16.5">
      <c r="A76" s="10"/>
      <c r="B76" s="11"/>
      <c r="C76" s="12"/>
      <c r="D76" s="13"/>
      <c r="E76" s="12"/>
      <c r="F76" s="13"/>
      <c r="G76" s="12"/>
      <c r="H76" s="12"/>
      <c r="I76" s="13" t="b">
        <f>I75=D78</f>
        <v>1</v>
      </c>
      <c r="J76" s="9"/>
      <c r="L76" s="5"/>
      <c r="M76" s="5"/>
      <c r="N76" s="5"/>
      <c r="O76" s="5"/>
    </row>
    <row r="77" spans="1:15" ht="16.5">
      <c r="A77" s="10" t="s">
        <v>352</v>
      </c>
      <c r="B77" s="11" t="s">
        <v>353</v>
      </c>
      <c r="C77" s="12" t="s">
        <v>354</v>
      </c>
      <c r="D77" s="12" t="s">
        <v>355</v>
      </c>
      <c r="E77" s="12" t="s">
        <v>50</v>
      </c>
      <c r="F77" s="12"/>
      <c r="G77" s="12">
        <f>+D75-F75</f>
        <v>0</v>
      </c>
      <c r="H77" s="12"/>
      <c r="I77" s="185"/>
    </row>
    <row r="78" spans="1:15" ht="16.5">
      <c r="A78" s="14">
        <f>C75</f>
        <v>19087487</v>
      </c>
      <c r="B78" s="15">
        <f>G75</f>
        <v>17530655</v>
      </c>
      <c r="C78" s="12">
        <f>E75</f>
        <v>14257112</v>
      </c>
      <c r="D78" s="12">
        <f>A78+B78-C78</f>
        <v>22361030</v>
      </c>
      <c r="E78" s="13">
        <f>I75-D78</f>
        <v>0</v>
      </c>
      <c r="F78" s="12"/>
      <c r="G78" s="12"/>
      <c r="H78" s="12"/>
      <c r="I78" s="12"/>
    </row>
    <row r="79" spans="1:15" ht="16.5">
      <c r="A79" s="14"/>
      <c r="B79" s="15"/>
      <c r="C79" s="12"/>
      <c r="D79" s="12"/>
      <c r="E79" s="13"/>
      <c r="F79" s="12"/>
      <c r="G79" s="12"/>
      <c r="H79" s="12"/>
      <c r="I79" s="12"/>
    </row>
    <row r="80" spans="1:15">
      <c r="A80" s="16" t="s">
        <v>51</v>
      </c>
      <c r="B80" s="16"/>
      <c r="C80" s="16"/>
      <c r="D80" s="17"/>
      <c r="E80" s="17"/>
      <c r="F80" s="17"/>
      <c r="G80" s="17"/>
      <c r="H80" s="17"/>
      <c r="I80" s="17"/>
    </row>
    <row r="81" spans="1:11">
      <c r="A81" s="218" t="s">
        <v>358</v>
      </c>
      <c r="B81" s="18"/>
      <c r="C81" s="18"/>
      <c r="D81" s="18"/>
      <c r="E81" s="18"/>
      <c r="F81" s="18"/>
      <c r="G81" s="18"/>
      <c r="H81" s="18"/>
      <c r="I81" s="18"/>
      <c r="J81" s="18"/>
    </row>
    <row r="82" spans="1:11">
      <c r="A82" s="19"/>
      <c r="B82" s="17"/>
      <c r="C82" s="20"/>
      <c r="D82" s="20"/>
      <c r="E82" s="20"/>
      <c r="F82" s="20"/>
      <c r="G82" s="20"/>
      <c r="H82" s="17"/>
      <c r="I82" s="17"/>
    </row>
    <row r="83" spans="1:11">
      <c r="A83" s="166" t="s">
        <v>52</v>
      </c>
      <c r="B83" s="168" t="s">
        <v>53</v>
      </c>
      <c r="C83" s="170" t="s">
        <v>357</v>
      </c>
      <c r="D83" s="171" t="s">
        <v>54</v>
      </c>
      <c r="E83" s="172"/>
      <c r="F83" s="172"/>
      <c r="G83" s="173"/>
      <c r="H83" s="174" t="s">
        <v>55</v>
      </c>
      <c r="I83" s="162" t="s">
        <v>56</v>
      </c>
      <c r="J83" s="184"/>
    </row>
    <row r="84" spans="1:11" ht="25.5">
      <c r="A84" s="167"/>
      <c r="B84" s="169"/>
      <c r="C84" s="22"/>
      <c r="D84" s="21" t="s">
        <v>23</v>
      </c>
      <c r="E84" s="21" t="s">
        <v>24</v>
      </c>
      <c r="F84" s="22" t="s">
        <v>121</v>
      </c>
      <c r="G84" s="21" t="s">
        <v>57</v>
      </c>
      <c r="H84" s="175"/>
      <c r="I84" s="163"/>
      <c r="J84" s="165" t="s">
        <v>359</v>
      </c>
      <c r="K84" s="142"/>
    </row>
    <row r="85" spans="1:11">
      <c r="A85" s="23"/>
      <c r="B85" s="24" t="s">
        <v>58</v>
      </c>
      <c r="C85" s="25"/>
      <c r="D85" s="25"/>
      <c r="E85" s="25"/>
      <c r="F85" s="25"/>
      <c r="G85" s="25"/>
      <c r="H85" s="25"/>
      <c r="I85" s="26"/>
      <c r="J85" s="165"/>
      <c r="K85" s="142"/>
    </row>
    <row r="86" spans="1:11">
      <c r="A86" s="121" t="s">
        <v>356</v>
      </c>
      <c r="B86" s="126" t="str">
        <f t="shared" ref="B86:B98" si="55">A62</f>
        <v>Crépin</v>
      </c>
      <c r="C86" s="32">
        <f t="shared" ref="C86:C98" si="56">+C62</f>
        <v>358620</v>
      </c>
      <c r="D86" s="31"/>
      <c r="E86" s="32">
        <f>+D62</f>
        <v>968000</v>
      </c>
      <c r="F86" s="32"/>
      <c r="G86" s="32"/>
      <c r="H86" s="55">
        <f t="shared" ref="H86:H98" si="57">+F62</f>
        <v>0</v>
      </c>
      <c r="I86" s="32">
        <f t="shared" ref="I86:I98" si="58">+E62</f>
        <v>1133300</v>
      </c>
      <c r="J86" s="30">
        <f t="shared" ref="J86:J87" si="59">+SUM(C86:G86)-(H86+I86)</f>
        <v>193320</v>
      </c>
      <c r="K86" s="143" t="b">
        <f t="shared" ref="K86:K98" si="60">J86=I62</f>
        <v>1</v>
      </c>
    </row>
    <row r="87" spans="1:11">
      <c r="A87" s="121" t="str">
        <f>+A86</f>
        <v xml:space="preserve">FEVRIER </v>
      </c>
      <c r="B87" s="126" t="str">
        <f t="shared" si="55"/>
        <v>Donald-Roméo</v>
      </c>
      <c r="C87" s="32">
        <f t="shared" si="56"/>
        <v>-5345</v>
      </c>
      <c r="D87" s="31"/>
      <c r="E87" s="32">
        <f t="shared" ref="E87:E89" si="61">+D63</f>
        <v>987000</v>
      </c>
      <c r="F87" s="32"/>
      <c r="G87" s="32"/>
      <c r="H87" s="55">
        <f t="shared" si="57"/>
        <v>20000</v>
      </c>
      <c r="I87" s="32">
        <f t="shared" si="58"/>
        <v>960750</v>
      </c>
      <c r="J87" s="30">
        <f t="shared" si="59"/>
        <v>905</v>
      </c>
      <c r="K87" s="143" t="b">
        <f t="shared" si="60"/>
        <v>1</v>
      </c>
    </row>
    <row r="88" spans="1:11">
      <c r="A88" s="121" t="str">
        <f t="shared" ref="A88:A98" si="62">+A87</f>
        <v xml:space="preserve">FEVRIER </v>
      </c>
      <c r="B88" s="126" t="str">
        <f t="shared" si="55"/>
        <v>Dovi</v>
      </c>
      <c r="C88" s="32">
        <f t="shared" si="56"/>
        <v>133900</v>
      </c>
      <c r="D88" s="31"/>
      <c r="E88" s="32">
        <f t="shared" si="61"/>
        <v>120000</v>
      </c>
      <c r="F88" s="32"/>
      <c r="G88" s="32"/>
      <c r="H88" s="55">
        <f t="shared" si="57"/>
        <v>130000</v>
      </c>
      <c r="I88" s="32">
        <f t="shared" si="58"/>
        <v>108000</v>
      </c>
      <c r="J88" s="30">
        <f t="shared" ref="J88" si="63">+SUM(C88:G88)-(H88+I88)</f>
        <v>15900</v>
      </c>
      <c r="K88" s="143" t="b">
        <f t="shared" si="60"/>
        <v>1</v>
      </c>
    </row>
    <row r="89" spans="1:11">
      <c r="A89" s="121" t="str">
        <f t="shared" si="62"/>
        <v xml:space="preserve">FEVRIER </v>
      </c>
      <c r="B89" s="126" t="str">
        <f t="shared" si="55"/>
        <v>Evariste</v>
      </c>
      <c r="C89" s="32">
        <f t="shared" si="56"/>
        <v>13975</v>
      </c>
      <c r="D89" s="31"/>
      <c r="E89" s="32">
        <f t="shared" si="61"/>
        <v>348000</v>
      </c>
      <c r="F89" s="32"/>
      <c r="G89" s="32"/>
      <c r="H89" s="55">
        <f t="shared" si="57"/>
        <v>0</v>
      </c>
      <c r="I89" s="32">
        <f t="shared" si="58"/>
        <v>351500</v>
      </c>
      <c r="J89" s="30">
        <f t="shared" ref="J89" si="64">+SUM(C89:G89)-(H89+I89)</f>
        <v>10475</v>
      </c>
      <c r="K89" s="143" t="b">
        <f t="shared" si="60"/>
        <v>1</v>
      </c>
    </row>
    <row r="90" spans="1:11">
      <c r="A90" s="121" t="str">
        <f t="shared" si="62"/>
        <v xml:space="preserve">FEVRIER </v>
      </c>
      <c r="B90" s="128" t="str">
        <f t="shared" si="55"/>
        <v>I55S</v>
      </c>
      <c r="C90" s="119">
        <f t="shared" si="56"/>
        <v>233614</v>
      </c>
      <c r="D90" s="122"/>
      <c r="E90" s="119">
        <f>+D66</f>
        <v>0</v>
      </c>
      <c r="F90" s="136"/>
      <c r="G90" s="136"/>
      <c r="H90" s="154">
        <f t="shared" si="57"/>
        <v>0</v>
      </c>
      <c r="I90" s="119">
        <f t="shared" si="58"/>
        <v>0</v>
      </c>
      <c r="J90" s="120">
        <f>+SUM(C90:G90)-(H90+I90)</f>
        <v>233614</v>
      </c>
      <c r="K90" s="143" t="b">
        <f t="shared" si="60"/>
        <v>1</v>
      </c>
    </row>
    <row r="91" spans="1:11">
      <c r="A91" s="121" t="str">
        <f t="shared" si="62"/>
        <v xml:space="preserve">FEVRIER </v>
      </c>
      <c r="B91" s="128" t="str">
        <f t="shared" si="55"/>
        <v>I73X</v>
      </c>
      <c r="C91" s="119">
        <f t="shared" si="56"/>
        <v>249769</v>
      </c>
      <c r="D91" s="122"/>
      <c r="E91" s="119">
        <f>+D67</f>
        <v>0</v>
      </c>
      <c r="F91" s="136"/>
      <c r="G91" s="136"/>
      <c r="H91" s="154">
        <f t="shared" si="57"/>
        <v>0</v>
      </c>
      <c r="I91" s="119">
        <f t="shared" si="58"/>
        <v>0</v>
      </c>
      <c r="J91" s="120">
        <f t="shared" ref="J91:J98" si="65">+SUM(C91:G91)-(H91+I91)</f>
        <v>249769</v>
      </c>
      <c r="K91" s="143" t="b">
        <f t="shared" si="60"/>
        <v>1</v>
      </c>
    </row>
    <row r="92" spans="1:11">
      <c r="A92" s="121" t="str">
        <f t="shared" si="62"/>
        <v xml:space="preserve">FEVRIER </v>
      </c>
      <c r="B92" s="126" t="str">
        <f t="shared" si="55"/>
        <v>Grace</v>
      </c>
      <c r="C92" s="32">
        <f t="shared" si="56"/>
        <v>25000</v>
      </c>
      <c r="D92" s="31"/>
      <c r="E92" s="32">
        <f>+D68</f>
        <v>80000</v>
      </c>
      <c r="F92" s="32"/>
      <c r="G92" s="103"/>
      <c r="H92" s="55">
        <f t="shared" si="57"/>
        <v>0</v>
      </c>
      <c r="I92" s="32">
        <f t="shared" si="58"/>
        <v>84500</v>
      </c>
      <c r="J92" s="30">
        <f t="shared" si="65"/>
        <v>20500</v>
      </c>
      <c r="K92" s="143" t="b">
        <f t="shared" si="60"/>
        <v>1</v>
      </c>
    </row>
    <row r="93" spans="1:11">
      <c r="A93" s="121" t="str">
        <f t="shared" si="62"/>
        <v xml:space="preserve">FEVRIER </v>
      </c>
      <c r="B93" s="126" t="str">
        <f t="shared" si="55"/>
        <v>Hurielle</v>
      </c>
      <c r="C93" s="32">
        <f t="shared" si="56"/>
        <v>10700</v>
      </c>
      <c r="D93" s="31"/>
      <c r="E93" s="32">
        <f t="shared" ref="E93:E98" si="66">+D69</f>
        <v>300000</v>
      </c>
      <c r="F93" s="32"/>
      <c r="G93" s="103"/>
      <c r="H93" s="55">
        <f t="shared" si="57"/>
        <v>0</v>
      </c>
      <c r="I93" s="32">
        <f t="shared" si="58"/>
        <v>295335</v>
      </c>
      <c r="J93" s="30">
        <f t="shared" si="65"/>
        <v>15365</v>
      </c>
      <c r="K93" s="143" t="b">
        <f t="shared" si="60"/>
        <v>1</v>
      </c>
    </row>
    <row r="94" spans="1:11">
      <c r="A94" s="121" t="str">
        <f t="shared" si="62"/>
        <v xml:space="preserve">FEVRIER </v>
      </c>
      <c r="B94" s="126" t="str">
        <f t="shared" si="55"/>
        <v>IT87</v>
      </c>
      <c r="C94" s="32">
        <f t="shared" si="56"/>
        <v>79550</v>
      </c>
      <c r="D94" s="31"/>
      <c r="E94" s="32">
        <f t="shared" si="66"/>
        <v>571000</v>
      </c>
      <c r="F94" s="32"/>
      <c r="G94" s="103"/>
      <c r="H94" s="55">
        <f t="shared" si="57"/>
        <v>55000</v>
      </c>
      <c r="I94" s="32">
        <f t="shared" si="58"/>
        <v>565800</v>
      </c>
      <c r="J94" s="30">
        <f t="shared" si="65"/>
        <v>29750</v>
      </c>
      <c r="K94" s="143" t="b">
        <f t="shared" si="60"/>
        <v>1</v>
      </c>
    </row>
    <row r="95" spans="1:11">
      <c r="A95" s="121" t="str">
        <f t="shared" si="62"/>
        <v xml:space="preserve">FEVRIER </v>
      </c>
      <c r="B95" s="126" t="str">
        <f t="shared" si="55"/>
        <v>Merveille</v>
      </c>
      <c r="C95" s="32">
        <f t="shared" si="56"/>
        <v>900</v>
      </c>
      <c r="D95" s="31"/>
      <c r="E95" s="32">
        <f t="shared" si="66"/>
        <v>0</v>
      </c>
      <c r="F95" s="32"/>
      <c r="G95" s="103"/>
      <c r="H95" s="55">
        <f t="shared" si="57"/>
        <v>0</v>
      </c>
      <c r="I95" s="32">
        <f t="shared" si="58"/>
        <v>0</v>
      </c>
      <c r="J95" s="30">
        <f t="shared" si="65"/>
        <v>900</v>
      </c>
      <c r="K95" s="143" t="b">
        <f t="shared" si="60"/>
        <v>1</v>
      </c>
    </row>
    <row r="96" spans="1:11">
      <c r="A96" s="121" t="str">
        <f t="shared" si="62"/>
        <v xml:space="preserve">FEVRIER </v>
      </c>
      <c r="B96" s="126" t="str">
        <f t="shared" si="55"/>
        <v>Oracle</v>
      </c>
      <c r="C96" s="32">
        <f t="shared" si="56"/>
        <v>76975</v>
      </c>
      <c r="D96" s="31"/>
      <c r="E96" s="32">
        <f t="shared" si="66"/>
        <v>526350</v>
      </c>
      <c r="F96" s="32"/>
      <c r="G96" s="103"/>
      <c r="H96" s="55">
        <f t="shared" si="57"/>
        <v>0</v>
      </c>
      <c r="I96" s="32">
        <f t="shared" si="58"/>
        <v>583650</v>
      </c>
      <c r="J96" s="30">
        <f t="shared" si="65"/>
        <v>19675</v>
      </c>
      <c r="K96" s="143" t="b">
        <f t="shared" si="60"/>
        <v>1</v>
      </c>
    </row>
    <row r="97" spans="1:16">
      <c r="A97" s="121" t="str">
        <f t="shared" si="62"/>
        <v xml:space="preserve">FEVRIER </v>
      </c>
      <c r="B97" s="126" t="str">
        <f t="shared" si="55"/>
        <v>P29</v>
      </c>
      <c r="C97" s="32">
        <f t="shared" si="56"/>
        <v>239400</v>
      </c>
      <c r="D97" s="118"/>
      <c r="E97" s="32">
        <f t="shared" si="66"/>
        <v>669000</v>
      </c>
      <c r="F97" s="51"/>
      <c r="G97" s="137"/>
      <c r="H97" s="55">
        <f t="shared" si="57"/>
        <v>40000</v>
      </c>
      <c r="I97" s="32">
        <f t="shared" si="58"/>
        <v>562000</v>
      </c>
      <c r="J97" s="30">
        <f t="shared" si="65"/>
        <v>306400</v>
      </c>
      <c r="K97" s="143" t="b">
        <f t="shared" si="60"/>
        <v>1</v>
      </c>
    </row>
    <row r="98" spans="1:16">
      <c r="A98" s="121" t="str">
        <f t="shared" si="62"/>
        <v xml:space="preserve">FEVRIER </v>
      </c>
      <c r="B98" s="126" t="str">
        <f t="shared" si="55"/>
        <v>T73</v>
      </c>
      <c r="C98" s="32">
        <f t="shared" si="56"/>
        <v>31000</v>
      </c>
      <c r="D98" s="118"/>
      <c r="E98" s="32">
        <f t="shared" si="66"/>
        <v>537000</v>
      </c>
      <c r="F98" s="51"/>
      <c r="G98" s="137"/>
      <c r="H98" s="55">
        <f t="shared" si="57"/>
        <v>16000</v>
      </c>
      <c r="I98" s="32">
        <f t="shared" si="58"/>
        <v>539000</v>
      </c>
      <c r="J98" s="30">
        <f t="shared" si="65"/>
        <v>13000</v>
      </c>
      <c r="K98" s="143" t="b">
        <f t="shared" si="60"/>
        <v>1</v>
      </c>
    </row>
    <row r="99" spans="1:16">
      <c r="A99" s="34" t="s">
        <v>59</v>
      </c>
      <c r="B99" s="35"/>
      <c r="C99" s="35"/>
      <c r="D99" s="35"/>
      <c r="E99" s="35"/>
      <c r="F99" s="35"/>
      <c r="G99" s="35"/>
      <c r="H99" s="35"/>
      <c r="I99" s="35"/>
      <c r="J99" s="36"/>
      <c r="K99" s="142"/>
    </row>
    <row r="100" spans="1:16">
      <c r="A100" s="121" t="str">
        <f>A98</f>
        <v xml:space="preserve">FEVRIER </v>
      </c>
      <c r="B100" s="37" t="s">
        <v>60</v>
      </c>
      <c r="C100" s="38">
        <f>+C61</f>
        <v>2185593</v>
      </c>
      <c r="D100" s="49"/>
      <c r="E100" s="49">
        <f>D61</f>
        <v>6261000</v>
      </c>
      <c r="F100" s="49"/>
      <c r="G100" s="124"/>
      <c r="H100" s="51">
        <f>+F61</f>
        <v>5106350</v>
      </c>
      <c r="I100" s="125">
        <f>+E61</f>
        <v>3002216</v>
      </c>
      <c r="J100" s="30">
        <f>+SUM(C100:G100)-(H100+I100)</f>
        <v>338027</v>
      </c>
      <c r="K100" s="143" t="b">
        <f>J100=I61</f>
        <v>1</v>
      </c>
    </row>
    <row r="101" spans="1:16">
      <c r="A101" s="43" t="s">
        <v>61</v>
      </c>
      <c r="B101" s="24"/>
      <c r="C101" s="35"/>
      <c r="D101" s="24"/>
      <c r="E101" s="24"/>
      <c r="F101" s="24"/>
      <c r="G101" s="24"/>
      <c r="H101" s="24"/>
      <c r="I101" s="24"/>
      <c r="J101" s="36"/>
      <c r="K101" s="142"/>
    </row>
    <row r="102" spans="1:16">
      <c r="A102" s="121" t="str">
        <f>+A100</f>
        <v xml:space="preserve">FEVRIER </v>
      </c>
      <c r="B102" s="37" t="s">
        <v>23</v>
      </c>
      <c r="C102" s="124">
        <f>+C59</f>
        <v>312449</v>
      </c>
      <c r="D102" s="131">
        <f>+G59</f>
        <v>17530655</v>
      </c>
      <c r="E102" s="49"/>
      <c r="F102" s="49"/>
      <c r="G102" s="49"/>
      <c r="H102" s="51">
        <f>+F59</f>
        <v>4000000</v>
      </c>
      <c r="I102" s="53">
        <f>+E59</f>
        <v>1961031</v>
      </c>
      <c r="J102" s="30">
        <f>+SUM(C102:G102)-(H102+I102)</f>
        <v>11882073</v>
      </c>
      <c r="K102" s="143" t="b">
        <f>+J102=I59</f>
        <v>1</v>
      </c>
    </row>
    <row r="103" spans="1:16">
      <c r="A103" s="121" t="str">
        <f t="shared" ref="A103" si="67">+A102</f>
        <v xml:space="preserve">FEVRIER </v>
      </c>
      <c r="B103" s="37" t="s">
        <v>63</v>
      </c>
      <c r="C103" s="124">
        <f>+C60</f>
        <v>15141387</v>
      </c>
      <c r="D103" s="49">
        <f>+G60</f>
        <v>0</v>
      </c>
      <c r="E103" s="48"/>
      <c r="F103" s="48"/>
      <c r="G103" s="48">
        <f>+D60</f>
        <v>0</v>
      </c>
      <c r="H103" s="32">
        <f>+F60</f>
        <v>2000000</v>
      </c>
      <c r="I103" s="50">
        <f>+E60</f>
        <v>4110030</v>
      </c>
      <c r="J103" s="30">
        <f>+SUM(C103:G103)-(H103+I103)</f>
        <v>9031357</v>
      </c>
      <c r="K103" s="143" t="b">
        <f>+J103=I60</f>
        <v>1</v>
      </c>
    </row>
    <row r="104" spans="1:16" ht="15.75">
      <c r="C104" s="140">
        <f>SUM(C86:C103)</f>
        <v>19087487</v>
      </c>
      <c r="I104" s="139">
        <f>SUM(I86:I103)</f>
        <v>14257112</v>
      </c>
      <c r="J104" s="104">
        <f>+SUM(J86:J103)</f>
        <v>22361030</v>
      </c>
      <c r="K104" s="5" t="b">
        <f>J104=I75</f>
        <v>1</v>
      </c>
    </row>
    <row r="105" spans="1:16" ht="15.75">
      <c r="C105" s="140"/>
      <c r="I105" s="139"/>
      <c r="J105" s="104"/>
    </row>
    <row r="106" spans="1:16" ht="15.75">
      <c r="A106" s="157"/>
      <c r="B106" s="157"/>
      <c r="C106" s="158"/>
      <c r="D106" s="157"/>
      <c r="E106" s="157"/>
      <c r="F106" s="157"/>
      <c r="G106" s="157"/>
      <c r="H106" s="157"/>
      <c r="I106" s="159"/>
      <c r="J106" s="160"/>
      <c r="K106" s="157"/>
      <c r="L106" s="161"/>
      <c r="M106" s="161"/>
      <c r="N106" s="161"/>
      <c r="O106" s="161"/>
      <c r="P106" s="157"/>
    </row>
    <row r="108" spans="1:16" ht="15.75">
      <c r="A108" s="6" t="s">
        <v>35</v>
      </c>
      <c r="B108" s="6" t="s">
        <v>1</v>
      </c>
      <c r="C108" s="6">
        <v>45292</v>
      </c>
      <c r="D108" s="7" t="s">
        <v>36</v>
      </c>
      <c r="E108" s="7" t="s">
        <v>37</v>
      </c>
      <c r="F108" s="7" t="s">
        <v>38</v>
      </c>
      <c r="G108" s="7" t="s">
        <v>39</v>
      </c>
      <c r="H108" s="6">
        <v>45322</v>
      </c>
      <c r="I108" s="7" t="s">
        <v>40</v>
      </c>
      <c r="K108" s="45"/>
      <c r="L108" s="45" t="s">
        <v>41</v>
      </c>
      <c r="M108" s="45" t="s">
        <v>42</v>
      </c>
      <c r="N108" s="45" t="s">
        <v>43</v>
      </c>
      <c r="O108" s="45" t="s">
        <v>44</v>
      </c>
    </row>
    <row r="109" spans="1:16" ht="16.5">
      <c r="A109" s="58" t="str">
        <f>K109</f>
        <v>BCI</v>
      </c>
      <c r="B109" s="59" t="s">
        <v>45</v>
      </c>
      <c r="C109" s="61">
        <v>2935794</v>
      </c>
      <c r="D109" s="61">
        <f>+L109</f>
        <v>0</v>
      </c>
      <c r="E109" s="61">
        <f>+N109</f>
        <v>623345</v>
      </c>
      <c r="F109" s="61">
        <f>+M109</f>
        <v>2000000</v>
      </c>
      <c r="G109" s="61">
        <f t="shared" ref="G109:G124" si="68">+O109</f>
        <v>0</v>
      </c>
      <c r="H109" s="61">
        <v>312449</v>
      </c>
      <c r="I109" s="61">
        <f>+C109+D109-E109-F109+G109</f>
        <v>312449</v>
      </c>
      <c r="J109" s="9">
        <f>I109-H109</f>
        <v>0</v>
      </c>
      <c r="K109" s="45" t="s">
        <v>23</v>
      </c>
      <c r="L109" s="177">
        <v>0</v>
      </c>
      <c r="M109" s="177">
        <v>2000000</v>
      </c>
      <c r="N109" s="177">
        <v>623345</v>
      </c>
      <c r="O109" s="177">
        <v>0</v>
      </c>
    </row>
    <row r="110" spans="1:16" ht="16.5">
      <c r="A110" s="58" t="str">
        <f t="shared" ref="A110:A124" si="69">K110</f>
        <v>BCI-Sous Compte</v>
      </c>
      <c r="B110" s="59" t="s">
        <v>45</v>
      </c>
      <c r="C110" s="61">
        <v>9142472</v>
      </c>
      <c r="D110" s="61">
        <f>+L110</f>
        <v>0</v>
      </c>
      <c r="E110" s="61">
        <f t="shared" ref="E110:E115" si="70">+N110</f>
        <v>5503487</v>
      </c>
      <c r="F110" s="61">
        <f t="shared" ref="F110:F117" si="71">+M110</f>
        <v>6000000</v>
      </c>
      <c r="G110" s="61">
        <f t="shared" si="68"/>
        <v>17502402</v>
      </c>
      <c r="H110" s="61">
        <v>15141387</v>
      </c>
      <c r="I110" s="61">
        <f t="shared" ref="I110:I115" si="72">+C110+D110-E110-F110+G110</f>
        <v>15141387</v>
      </c>
      <c r="J110" s="9">
        <f t="shared" ref="J110:J124" si="73">I110-H110</f>
        <v>0</v>
      </c>
      <c r="K110" s="45" t="s">
        <v>146</v>
      </c>
      <c r="L110" s="177">
        <v>0</v>
      </c>
      <c r="M110" s="177">
        <v>6000000</v>
      </c>
      <c r="N110" s="177">
        <v>5503487</v>
      </c>
      <c r="O110" s="177">
        <v>17502402</v>
      </c>
    </row>
    <row r="111" spans="1:16" ht="16.5">
      <c r="A111" s="58" t="str">
        <f t="shared" si="69"/>
        <v>Caisse</v>
      </c>
      <c r="B111" s="59" t="s">
        <v>24</v>
      </c>
      <c r="C111" s="61">
        <v>372754</v>
      </c>
      <c r="D111" s="61">
        <f t="shared" ref="D111:D124" si="74">+L111</f>
        <v>8085000</v>
      </c>
      <c r="E111" s="61">
        <f t="shared" si="70"/>
        <v>1181661</v>
      </c>
      <c r="F111" s="61">
        <f t="shared" si="71"/>
        <v>5090500</v>
      </c>
      <c r="G111" s="61">
        <f t="shared" si="68"/>
        <v>0</v>
      </c>
      <c r="H111" s="61">
        <v>2185593</v>
      </c>
      <c r="I111" s="61">
        <f t="shared" si="72"/>
        <v>2185593</v>
      </c>
      <c r="J111" s="9">
        <f t="shared" si="73"/>
        <v>0</v>
      </c>
      <c r="K111" s="45" t="s">
        <v>24</v>
      </c>
      <c r="L111" s="177">
        <v>8085000</v>
      </c>
      <c r="M111" s="177">
        <v>5090500</v>
      </c>
      <c r="N111" s="177">
        <v>1181661</v>
      </c>
      <c r="O111" s="177">
        <v>0</v>
      </c>
    </row>
    <row r="112" spans="1:16" ht="16.5">
      <c r="A112" s="58" t="str">
        <f t="shared" si="69"/>
        <v>Crépin</v>
      </c>
      <c r="B112" s="59" t="s">
        <v>2</v>
      </c>
      <c r="C112" s="61">
        <v>176120</v>
      </c>
      <c r="D112" s="61">
        <f t="shared" si="74"/>
        <v>2015750</v>
      </c>
      <c r="E112" s="61">
        <f t="shared" si="70"/>
        <v>969500</v>
      </c>
      <c r="F112" s="61">
        <f t="shared" si="71"/>
        <v>863750</v>
      </c>
      <c r="G112" s="61">
        <f t="shared" si="68"/>
        <v>0</v>
      </c>
      <c r="H112" s="61">
        <v>358620</v>
      </c>
      <c r="I112" s="61">
        <f t="shared" si="72"/>
        <v>358620</v>
      </c>
      <c r="J112" s="9">
        <f t="shared" si="73"/>
        <v>0</v>
      </c>
      <c r="K112" s="45" t="s">
        <v>46</v>
      </c>
      <c r="L112" s="177">
        <v>2015750</v>
      </c>
      <c r="M112" s="177">
        <v>863750</v>
      </c>
      <c r="N112" s="177">
        <v>969500</v>
      </c>
      <c r="O112" s="177">
        <v>0</v>
      </c>
    </row>
    <row r="113" spans="1:15" ht="16.5">
      <c r="A113" s="58" t="str">
        <f t="shared" si="69"/>
        <v>Donald-Roméo</v>
      </c>
      <c r="B113" s="59" t="s">
        <v>152</v>
      </c>
      <c r="C113" s="61">
        <v>1405</v>
      </c>
      <c r="D113" s="61">
        <f t="shared" si="74"/>
        <v>535000</v>
      </c>
      <c r="E113" s="61">
        <f t="shared" si="70"/>
        <v>541750</v>
      </c>
      <c r="F113" s="61">
        <f t="shared" si="71"/>
        <v>0</v>
      </c>
      <c r="G113" s="61">
        <f t="shared" si="68"/>
        <v>0</v>
      </c>
      <c r="H113" s="61">
        <v>-5345</v>
      </c>
      <c r="I113" s="61">
        <f t="shared" si="72"/>
        <v>-5345</v>
      </c>
      <c r="J113" s="9">
        <f t="shared" si="73"/>
        <v>0</v>
      </c>
      <c r="K113" s="45" t="s">
        <v>292</v>
      </c>
      <c r="L113" s="177">
        <v>535000</v>
      </c>
      <c r="M113" s="177">
        <v>0</v>
      </c>
      <c r="N113" s="177">
        <v>541750</v>
      </c>
      <c r="O113" s="177">
        <v>0</v>
      </c>
    </row>
    <row r="114" spans="1:15" ht="16.5">
      <c r="A114" s="58" t="str">
        <f t="shared" si="69"/>
        <v>Dovi</v>
      </c>
      <c r="B114" s="59" t="s">
        <v>2</v>
      </c>
      <c r="C114" s="61">
        <v>15900</v>
      </c>
      <c r="D114" s="61">
        <f t="shared" si="74"/>
        <v>403500</v>
      </c>
      <c r="E114" s="61">
        <f t="shared" si="70"/>
        <v>285500</v>
      </c>
      <c r="F114" s="61">
        <f t="shared" si="71"/>
        <v>0</v>
      </c>
      <c r="G114" s="61">
        <f t="shared" si="68"/>
        <v>0</v>
      </c>
      <c r="H114" s="61">
        <v>133900</v>
      </c>
      <c r="I114" s="61">
        <f t="shared" si="72"/>
        <v>133900</v>
      </c>
      <c r="J114" s="9">
        <f t="shared" si="73"/>
        <v>0</v>
      </c>
      <c r="K114" s="45" t="s">
        <v>299</v>
      </c>
      <c r="L114" s="177">
        <v>403500</v>
      </c>
      <c r="M114" s="177">
        <v>0</v>
      </c>
      <c r="N114" s="177">
        <v>285500</v>
      </c>
      <c r="O114" s="177">
        <v>0</v>
      </c>
    </row>
    <row r="115" spans="1:15" ht="16.5">
      <c r="A115" s="58" t="str">
        <f t="shared" si="69"/>
        <v>Evariste</v>
      </c>
      <c r="B115" s="59" t="s">
        <v>153</v>
      </c>
      <c r="C115" s="61">
        <v>13975</v>
      </c>
      <c r="D115" s="61">
        <f t="shared" si="74"/>
        <v>0</v>
      </c>
      <c r="E115" s="61">
        <f t="shared" si="70"/>
        <v>0</v>
      </c>
      <c r="F115" s="61">
        <f t="shared" si="71"/>
        <v>0</v>
      </c>
      <c r="G115" s="61">
        <f t="shared" si="68"/>
        <v>0</v>
      </c>
      <c r="H115" s="61">
        <v>13975</v>
      </c>
      <c r="I115" s="61">
        <f t="shared" si="72"/>
        <v>13975</v>
      </c>
      <c r="J115" s="9">
        <f t="shared" si="73"/>
        <v>0</v>
      </c>
      <c r="K115" s="45" t="s">
        <v>30</v>
      </c>
      <c r="L115" s="177">
        <v>0</v>
      </c>
      <c r="M115" s="177">
        <v>0</v>
      </c>
      <c r="N115" s="177">
        <v>0</v>
      </c>
      <c r="O115" s="177">
        <v>0</v>
      </c>
    </row>
    <row r="116" spans="1:15" ht="16.5">
      <c r="A116" s="58" t="str">
        <f t="shared" si="69"/>
        <v>I55S</v>
      </c>
      <c r="B116" s="115" t="s">
        <v>4</v>
      </c>
      <c r="C116" s="117">
        <v>233614</v>
      </c>
      <c r="D116" s="117">
        <f t="shared" si="74"/>
        <v>0</v>
      </c>
      <c r="E116" s="117">
        <f>+N116</f>
        <v>0</v>
      </c>
      <c r="F116" s="117">
        <f t="shared" si="71"/>
        <v>0</v>
      </c>
      <c r="G116" s="117">
        <f t="shared" si="68"/>
        <v>0</v>
      </c>
      <c r="H116" s="117">
        <v>233614</v>
      </c>
      <c r="I116" s="117">
        <f>+C116+D116-E116-F116+G116</f>
        <v>233614</v>
      </c>
      <c r="J116" s="9">
        <f t="shared" si="73"/>
        <v>0</v>
      </c>
      <c r="K116" s="45" t="s">
        <v>83</v>
      </c>
      <c r="L116" s="177">
        <v>0</v>
      </c>
      <c r="M116" s="177">
        <v>0</v>
      </c>
      <c r="N116" s="177">
        <v>0</v>
      </c>
      <c r="O116" s="177">
        <v>0</v>
      </c>
    </row>
    <row r="117" spans="1:15" ht="16.5">
      <c r="A117" s="58" t="str">
        <f t="shared" si="69"/>
        <v>I73X</v>
      </c>
      <c r="B117" s="115" t="s">
        <v>4</v>
      </c>
      <c r="C117" s="117">
        <v>249769</v>
      </c>
      <c r="D117" s="117">
        <f t="shared" si="74"/>
        <v>0</v>
      </c>
      <c r="E117" s="117">
        <f>+N117</f>
        <v>0</v>
      </c>
      <c r="F117" s="117">
        <f t="shared" si="71"/>
        <v>0</v>
      </c>
      <c r="G117" s="117">
        <f t="shared" si="68"/>
        <v>0</v>
      </c>
      <c r="H117" s="117">
        <v>249769</v>
      </c>
      <c r="I117" s="117">
        <f t="shared" ref="I117:I124" si="75">+C117+D117-E117-F117+G117</f>
        <v>249769</v>
      </c>
      <c r="J117" s="9">
        <f t="shared" si="73"/>
        <v>0</v>
      </c>
      <c r="K117" s="45" t="s">
        <v>82</v>
      </c>
      <c r="L117" s="177">
        <v>0</v>
      </c>
      <c r="M117" s="177">
        <v>0</v>
      </c>
      <c r="N117" s="177">
        <v>0</v>
      </c>
      <c r="O117" s="177">
        <v>0</v>
      </c>
    </row>
    <row r="118" spans="1:15" ht="16.5">
      <c r="A118" s="58" t="str">
        <f t="shared" si="69"/>
        <v>Grace</v>
      </c>
      <c r="B118" s="59" t="s">
        <v>2</v>
      </c>
      <c r="C118" s="180">
        <v>19000</v>
      </c>
      <c r="D118" s="61">
        <f t="shared" si="74"/>
        <v>40000</v>
      </c>
      <c r="E118" s="61">
        <f t="shared" ref="E118:E124" si="76">+N118</f>
        <v>34000</v>
      </c>
      <c r="F118" s="61">
        <f>+M118</f>
        <v>0</v>
      </c>
      <c r="G118" s="61">
        <f t="shared" si="68"/>
        <v>0</v>
      </c>
      <c r="H118" s="180">
        <v>25000</v>
      </c>
      <c r="I118" s="180">
        <f t="shared" si="75"/>
        <v>25000</v>
      </c>
      <c r="J118" s="9">
        <f t="shared" si="73"/>
        <v>0</v>
      </c>
      <c r="K118" s="182" t="s">
        <v>141</v>
      </c>
      <c r="L118" s="177">
        <v>40000</v>
      </c>
      <c r="M118" s="177">
        <v>0</v>
      </c>
      <c r="N118" s="177">
        <v>34000</v>
      </c>
      <c r="O118" s="177">
        <v>0</v>
      </c>
    </row>
    <row r="119" spans="1:15" ht="16.5">
      <c r="A119" s="58" t="str">
        <f t="shared" si="69"/>
        <v>Hurielle</v>
      </c>
      <c r="B119" s="97" t="s">
        <v>152</v>
      </c>
      <c r="C119" s="61">
        <v>12200</v>
      </c>
      <c r="D119" s="61">
        <f t="shared" si="74"/>
        <v>176000</v>
      </c>
      <c r="E119" s="61">
        <f t="shared" si="76"/>
        <v>162500</v>
      </c>
      <c r="F119" s="61">
        <f t="shared" ref="F119:F124" si="77">+M119</f>
        <v>15000</v>
      </c>
      <c r="G119" s="61">
        <f t="shared" si="68"/>
        <v>0</v>
      </c>
      <c r="H119" s="180">
        <v>10700</v>
      </c>
      <c r="I119" s="180">
        <f t="shared" si="75"/>
        <v>10700</v>
      </c>
      <c r="J119" s="9">
        <f t="shared" si="73"/>
        <v>0</v>
      </c>
      <c r="K119" s="45" t="s">
        <v>195</v>
      </c>
      <c r="L119" s="177">
        <v>176000</v>
      </c>
      <c r="M119" s="177">
        <v>15000</v>
      </c>
      <c r="N119" s="177">
        <v>162500</v>
      </c>
      <c r="O119" s="177">
        <v>0</v>
      </c>
    </row>
    <row r="120" spans="1:15" ht="16.5">
      <c r="A120" s="58" t="str">
        <f t="shared" si="69"/>
        <v>IT87</v>
      </c>
      <c r="B120" s="59" t="s">
        <v>4</v>
      </c>
      <c r="C120" s="180">
        <v>118950</v>
      </c>
      <c r="D120" s="61">
        <f t="shared" si="74"/>
        <v>469000</v>
      </c>
      <c r="E120" s="61">
        <f t="shared" si="76"/>
        <v>478400</v>
      </c>
      <c r="F120" s="61">
        <f t="shared" si="77"/>
        <v>30000</v>
      </c>
      <c r="G120" s="61">
        <f t="shared" si="68"/>
        <v>0</v>
      </c>
      <c r="H120" s="180">
        <v>79550</v>
      </c>
      <c r="I120" s="180">
        <f t="shared" si="75"/>
        <v>79550</v>
      </c>
      <c r="J120" s="9">
        <f t="shared" si="73"/>
        <v>0</v>
      </c>
      <c r="K120" s="182" t="s">
        <v>306</v>
      </c>
      <c r="L120" s="177">
        <v>469000</v>
      </c>
      <c r="M120" s="177">
        <v>30000</v>
      </c>
      <c r="N120" s="177">
        <v>478400</v>
      </c>
      <c r="O120" s="177">
        <v>0</v>
      </c>
    </row>
    <row r="121" spans="1:15" ht="16.5">
      <c r="A121" s="58" t="str">
        <f t="shared" si="69"/>
        <v>Merveille</v>
      </c>
      <c r="B121" s="97" t="s">
        <v>312</v>
      </c>
      <c r="C121" s="61">
        <v>6400</v>
      </c>
      <c r="D121" s="61">
        <f t="shared" si="74"/>
        <v>197000</v>
      </c>
      <c r="E121" s="61">
        <f t="shared" si="76"/>
        <v>202500</v>
      </c>
      <c r="F121" s="61">
        <f t="shared" si="77"/>
        <v>0</v>
      </c>
      <c r="G121" s="61">
        <f t="shared" si="68"/>
        <v>0</v>
      </c>
      <c r="H121" s="180">
        <v>900</v>
      </c>
      <c r="I121" s="180">
        <f t="shared" si="75"/>
        <v>900</v>
      </c>
      <c r="J121" s="9">
        <f t="shared" si="73"/>
        <v>0</v>
      </c>
      <c r="K121" s="45" t="s">
        <v>92</v>
      </c>
      <c r="L121" s="177">
        <v>197000</v>
      </c>
      <c r="M121" s="177">
        <v>0</v>
      </c>
      <c r="N121" s="177">
        <v>202500</v>
      </c>
      <c r="O121" s="177">
        <v>0</v>
      </c>
    </row>
    <row r="122" spans="1:15" ht="16.5">
      <c r="A122" s="58" t="str">
        <f t="shared" si="69"/>
        <v>Oracle</v>
      </c>
      <c r="B122" s="97" t="s">
        <v>152</v>
      </c>
      <c r="C122" s="61">
        <v>5925</v>
      </c>
      <c r="D122" s="61">
        <f t="shared" si="74"/>
        <v>687000</v>
      </c>
      <c r="E122" s="61">
        <f t="shared" si="76"/>
        <v>555950</v>
      </c>
      <c r="F122" s="61">
        <f t="shared" si="77"/>
        <v>60000</v>
      </c>
      <c r="G122" s="61">
        <f t="shared" si="68"/>
        <v>0</v>
      </c>
      <c r="H122" s="180">
        <v>76975</v>
      </c>
      <c r="I122" s="180">
        <f t="shared" si="75"/>
        <v>76975</v>
      </c>
      <c r="J122" s="9">
        <f t="shared" si="73"/>
        <v>0</v>
      </c>
      <c r="K122" s="45" t="s">
        <v>293</v>
      </c>
      <c r="L122" s="177">
        <v>687000</v>
      </c>
      <c r="M122" s="177">
        <v>60000</v>
      </c>
      <c r="N122" s="177">
        <v>555950</v>
      </c>
      <c r="O122" s="177">
        <v>0</v>
      </c>
    </row>
    <row r="123" spans="1:15" ht="16.5">
      <c r="A123" s="58" t="str">
        <f t="shared" si="69"/>
        <v>P29</v>
      </c>
      <c r="B123" s="59" t="s">
        <v>4</v>
      </c>
      <c r="C123" s="61">
        <v>297300</v>
      </c>
      <c r="D123" s="61">
        <f t="shared" si="74"/>
        <v>763000</v>
      </c>
      <c r="E123" s="61">
        <f t="shared" si="76"/>
        <v>780900</v>
      </c>
      <c r="F123" s="61">
        <f t="shared" si="77"/>
        <v>40000</v>
      </c>
      <c r="G123" s="61">
        <f t="shared" si="68"/>
        <v>0</v>
      </c>
      <c r="H123" s="180">
        <v>239400</v>
      </c>
      <c r="I123" s="180">
        <f t="shared" si="75"/>
        <v>239400</v>
      </c>
      <c r="J123" s="9">
        <f t="shared" si="73"/>
        <v>0</v>
      </c>
      <c r="K123" s="45" t="s">
        <v>28</v>
      </c>
      <c r="L123" s="177">
        <v>763000</v>
      </c>
      <c r="M123" s="177">
        <v>40000</v>
      </c>
      <c r="N123" s="177">
        <v>780900</v>
      </c>
      <c r="O123" s="177">
        <v>0</v>
      </c>
    </row>
    <row r="124" spans="1:15" ht="16.5">
      <c r="A124" s="58" t="str">
        <f t="shared" si="69"/>
        <v>T73</v>
      </c>
      <c r="B124" s="59" t="s">
        <v>4</v>
      </c>
      <c r="C124" s="61">
        <v>70100</v>
      </c>
      <c r="D124" s="61">
        <f t="shared" si="74"/>
        <v>728000</v>
      </c>
      <c r="E124" s="61">
        <f t="shared" si="76"/>
        <v>767100</v>
      </c>
      <c r="F124" s="61">
        <f t="shared" si="77"/>
        <v>0</v>
      </c>
      <c r="G124" s="61">
        <f t="shared" si="68"/>
        <v>0</v>
      </c>
      <c r="H124" s="180">
        <v>31000</v>
      </c>
      <c r="I124" s="180">
        <f t="shared" si="75"/>
        <v>31000</v>
      </c>
      <c r="J124" s="9">
        <f t="shared" si="73"/>
        <v>0</v>
      </c>
      <c r="K124" s="45" t="s">
        <v>263</v>
      </c>
      <c r="L124" s="177">
        <v>728000</v>
      </c>
      <c r="M124" s="177">
        <v>0</v>
      </c>
      <c r="N124" s="177">
        <v>767100</v>
      </c>
      <c r="O124" s="177">
        <v>0</v>
      </c>
    </row>
    <row r="125" spans="1:15" ht="16.5">
      <c r="A125" s="10" t="s">
        <v>49</v>
      </c>
      <c r="B125" s="11"/>
      <c r="C125" s="12">
        <f t="shared" ref="C125:I125" si="78">SUM(C109:C124)</f>
        <v>13671678</v>
      </c>
      <c r="D125" s="57">
        <f t="shared" si="78"/>
        <v>14099250</v>
      </c>
      <c r="E125" s="57">
        <f t="shared" si="78"/>
        <v>12086593</v>
      </c>
      <c r="F125" s="57">
        <f t="shared" si="78"/>
        <v>14099250</v>
      </c>
      <c r="G125" s="57">
        <f t="shared" si="78"/>
        <v>17502402</v>
      </c>
      <c r="H125" s="57">
        <f t="shared" si="78"/>
        <v>19087487</v>
      </c>
      <c r="I125" s="57">
        <f t="shared" si="78"/>
        <v>19087487</v>
      </c>
      <c r="J125" s="9"/>
      <c r="K125" s="3"/>
      <c r="L125" s="47">
        <f>+SUM(L109:L124)</f>
        <v>14099250</v>
      </c>
      <c r="M125" s="47">
        <f>+SUM(M109:M124)</f>
        <v>14099250</v>
      </c>
      <c r="N125" s="47">
        <f>+SUM(N109:N124)</f>
        <v>12086593</v>
      </c>
      <c r="O125" s="47">
        <f>+SUM(O109:O124)</f>
        <v>17502402</v>
      </c>
    </row>
    <row r="126" spans="1:15" ht="16.5">
      <c r="A126" s="10"/>
      <c r="B126" s="11"/>
      <c r="C126" s="12"/>
      <c r="D126" s="13"/>
      <c r="E126" s="12"/>
      <c r="F126" s="13"/>
      <c r="G126" s="12"/>
      <c r="H126" s="12"/>
      <c r="I126" s="13" t="b">
        <f>I125=D128</f>
        <v>1</v>
      </c>
      <c r="J126" s="9"/>
      <c r="L126" s="5"/>
      <c r="M126" s="5"/>
      <c r="N126" s="5"/>
      <c r="O126" s="5"/>
    </row>
    <row r="127" spans="1:15" ht="16.5">
      <c r="A127" s="10" t="s">
        <v>342</v>
      </c>
      <c r="B127" s="11" t="s">
        <v>163</v>
      </c>
      <c r="C127" s="12" t="s">
        <v>174</v>
      </c>
      <c r="D127" s="12" t="s">
        <v>343</v>
      </c>
      <c r="E127" s="12" t="s">
        <v>50</v>
      </c>
      <c r="F127" s="12"/>
      <c r="G127" s="12">
        <f>+D125-F125</f>
        <v>0</v>
      </c>
      <c r="H127" s="12"/>
      <c r="I127" s="185"/>
    </row>
    <row r="128" spans="1:15" ht="16.5">
      <c r="A128" s="14">
        <f>C125</f>
        <v>13671678</v>
      </c>
      <c r="B128" s="15">
        <f>G125</f>
        <v>17502402</v>
      </c>
      <c r="C128" s="12">
        <f>E125</f>
        <v>12086593</v>
      </c>
      <c r="D128" s="12">
        <f>A128+B128-C128</f>
        <v>19087487</v>
      </c>
      <c r="E128" s="13">
        <f>I125-D128</f>
        <v>0</v>
      </c>
      <c r="F128" s="12"/>
      <c r="G128" s="12"/>
      <c r="H128" s="12"/>
      <c r="I128" s="12"/>
    </row>
    <row r="129" spans="1:11" ht="16.5">
      <c r="A129" s="14"/>
      <c r="B129" s="15"/>
      <c r="C129" s="12"/>
      <c r="D129" s="12"/>
      <c r="E129" s="13"/>
      <c r="F129" s="12"/>
      <c r="G129" s="12"/>
      <c r="H129" s="12"/>
      <c r="I129" s="12"/>
    </row>
    <row r="130" spans="1:11">
      <c r="A130" s="16" t="s">
        <v>51</v>
      </c>
      <c r="B130" s="16"/>
      <c r="C130" s="16"/>
      <c r="D130" s="17"/>
      <c r="E130" s="17"/>
      <c r="F130" s="17"/>
      <c r="G130" s="17"/>
      <c r="H130" s="17"/>
      <c r="I130" s="17"/>
    </row>
    <row r="131" spans="1:11">
      <c r="A131" s="18" t="s">
        <v>344</v>
      </c>
      <c r="B131" s="18"/>
      <c r="C131" s="18"/>
      <c r="D131" s="18"/>
      <c r="E131" s="18"/>
      <c r="F131" s="18"/>
      <c r="G131" s="18"/>
      <c r="H131" s="18"/>
      <c r="I131" s="18"/>
      <c r="J131" s="18"/>
    </row>
    <row r="132" spans="1:11">
      <c r="A132" s="19"/>
      <c r="B132" s="17"/>
      <c r="C132" s="20"/>
      <c r="D132" s="20"/>
      <c r="E132" s="20"/>
      <c r="F132" s="20"/>
      <c r="G132" s="20"/>
      <c r="H132" s="17"/>
      <c r="I132" s="17"/>
    </row>
    <row r="133" spans="1:11">
      <c r="A133" s="166" t="s">
        <v>52</v>
      </c>
      <c r="B133" s="168" t="s">
        <v>53</v>
      </c>
      <c r="C133" s="170" t="s">
        <v>345</v>
      </c>
      <c r="D133" s="171" t="s">
        <v>54</v>
      </c>
      <c r="E133" s="172"/>
      <c r="F133" s="172"/>
      <c r="G133" s="173"/>
      <c r="H133" s="174" t="s">
        <v>55</v>
      </c>
      <c r="I133" s="162" t="s">
        <v>56</v>
      </c>
      <c r="J133" s="184"/>
    </row>
    <row r="134" spans="1:11" ht="25.5">
      <c r="A134" s="167"/>
      <c r="B134" s="169"/>
      <c r="C134" s="22"/>
      <c r="D134" s="21" t="s">
        <v>23</v>
      </c>
      <c r="E134" s="21" t="s">
        <v>24</v>
      </c>
      <c r="F134" s="22" t="s">
        <v>121</v>
      </c>
      <c r="G134" s="21" t="s">
        <v>57</v>
      </c>
      <c r="H134" s="175"/>
      <c r="I134" s="163"/>
      <c r="J134" s="165" t="s">
        <v>346</v>
      </c>
      <c r="K134" s="142"/>
    </row>
    <row r="135" spans="1:11">
      <c r="A135" s="23"/>
      <c r="B135" s="24" t="s">
        <v>58</v>
      </c>
      <c r="C135" s="25"/>
      <c r="D135" s="25"/>
      <c r="E135" s="25"/>
      <c r="F135" s="25"/>
      <c r="G135" s="25"/>
      <c r="H135" s="25"/>
      <c r="I135" s="26"/>
      <c r="J135" s="165"/>
      <c r="K135" s="142"/>
    </row>
    <row r="136" spans="1:11">
      <c r="A136" s="121" t="s">
        <v>106</v>
      </c>
      <c r="B136" s="126" t="str">
        <f t="shared" ref="B136:B148" si="79">A112</f>
        <v>Crépin</v>
      </c>
      <c r="C136" s="32">
        <f t="shared" ref="C136:C148" si="80">+C112</f>
        <v>176120</v>
      </c>
      <c r="D136" s="31"/>
      <c r="E136" s="32">
        <f>+D112</f>
        <v>2015750</v>
      </c>
      <c r="F136" s="32"/>
      <c r="G136" s="32"/>
      <c r="H136" s="55">
        <f t="shared" ref="H136:H148" si="81">+F112</f>
        <v>863750</v>
      </c>
      <c r="I136" s="32">
        <f t="shared" ref="I136:I148" si="82">+E112</f>
        <v>969500</v>
      </c>
      <c r="J136" s="30">
        <f t="shared" ref="J136:J137" si="83">+SUM(C136:G136)-(H136+I136)</f>
        <v>358620</v>
      </c>
      <c r="K136" s="143" t="b">
        <f t="shared" ref="K136:K148" si="84">J136=I112</f>
        <v>1</v>
      </c>
    </row>
    <row r="137" spans="1:11">
      <c r="A137" s="121" t="str">
        <f>+A136</f>
        <v>JANVIER</v>
      </c>
      <c r="B137" s="126" t="str">
        <f t="shared" si="79"/>
        <v>Donald-Roméo</v>
      </c>
      <c r="C137" s="32">
        <f t="shared" si="80"/>
        <v>1405</v>
      </c>
      <c r="D137" s="31"/>
      <c r="E137" s="32">
        <f t="shared" ref="E137:E139" si="85">+D113</f>
        <v>535000</v>
      </c>
      <c r="F137" s="32"/>
      <c r="G137" s="32"/>
      <c r="H137" s="55">
        <f t="shared" si="81"/>
        <v>0</v>
      </c>
      <c r="I137" s="32">
        <f t="shared" si="82"/>
        <v>541750</v>
      </c>
      <c r="J137" s="30">
        <f t="shared" si="83"/>
        <v>-5345</v>
      </c>
      <c r="K137" s="143" t="b">
        <f t="shared" si="84"/>
        <v>1</v>
      </c>
    </row>
    <row r="138" spans="1:11">
      <c r="A138" s="121" t="str">
        <f t="shared" ref="A138:A148" si="86">+A137</f>
        <v>JANVIER</v>
      </c>
      <c r="B138" s="126" t="str">
        <f t="shared" si="79"/>
        <v>Dovi</v>
      </c>
      <c r="C138" s="32">
        <f t="shared" si="80"/>
        <v>15900</v>
      </c>
      <c r="D138" s="31"/>
      <c r="E138" s="32">
        <f t="shared" si="85"/>
        <v>403500</v>
      </c>
      <c r="F138" s="32"/>
      <c r="G138" s="32"/>
      <c r="H138" s="55">
        <f t="shared" si="81"/>
        <v>0</v>
      </c>
      <c r="I138" s="32">
        <f t="shared" si="82"/>
        <v>285500</v>
      </c>
      <c r="J138" s="30">
        <f t="shared" ref="J138" si="87">+SUM(C138:G138)-(H138+I138)</f>
        <v>133900</v>
      </c>
      <c r="K138" s="143" t="b">
        <f t="shared" si="84"/>
        <v>1</v>
      </c>
    </row>
    <row r="139" spans="1:11">
      <c r="A139" s="121" t="str">
        <f t="shared" si="86"/>
        <v>JANVIER</v>
      </c>
      <c r="B139" s="126" t="str">
        <f t="shared" si="79"/>
        <v>Evariste</v>
      </c>
      <c r="C139" s="32">
        <f t="shared" si="80"/>
        <v>13975</v>
      </c>
      <c r="D139" s="31"/>
      <c r="E139" s="32">
        <f t="shared" si="85"/>
        <v>0</v>
      </c>
      <c r="F139" s="32"/>
      <c r="G139" s="32"/>
      <c r="H139" s="55">
        <f t="shared" si="81"/>
        <v>0</v>
      </c>
      <c r="I139" s="32">
        <f t="shared" si="82"/>
        <v>0</v>
      </c>
      <c r="J139" s="30">
        <f t="shared" ref="J139" si="88">+SUM(C139:G139)-(H139+I139)</f>
        <v>13975</v>
      </c>
      <c r="K139" s="143" t="b">
        <f t="shared" si="84"/>
        <v>1</v>
      </c>
    </row>
    <row r="140" spans="1:11">
      <c r="A140" s="121" t="str">
        <f t="shared" si="86"/>
        <v>JANVIER</v>
      </c>
      <c r="B140" s="128" t="str">
        <f t="shared" si="79"/>
        <v>I55S</v>
      </c>
      <c r="C140" s="119">
        <f t="shared" si="80"/>
        <v>233614</v>
      </c>
      <c r="D140" s="122"/>
      <c r="E140" s="119">
        <f>+D116</f>
        <v>0</v>
      </c>
      <c r="F140" s="136"/>
      <c r="G140" s="136"/>
      <c r="H140" s="154">
        <f t="shared" si="81"/>
        <v>0</v>
      </c>
      <c r="I140" s="119">
        <f t="shared" si="82"/>
        <v>0</v>
      </c>
      <c r="J140" s="120">
        <f>+SUM(C140:G140)-(H140+I140)</f>
        <v>233614</v>
      </c>
      <c r="K140" s="143" t="b">
        <f t="shared" si="84"/>
        <v>1</v>
      </c>
    </row>
    <row r="141" spans="1:11">
      <c r="A141" s="121" t="str">
        <f t="shared" si="86"/>
        <v>JANVIER</v>
      </c>
      <c r="B141" s="128" t="str">
        <f t="shared" si="79"/>
        <v>I73X</v>
      </c>
      <c r="C141" s="119">
        <f t="shared" si="80"/>
        <v>249769</v>
      </c>
      <c r="D141" s="122"/>
      <c r="E141" s="119">
        <f>+D117</f>
        <v>0</v>
      </c>
      <c r="F141" s="136"/>
      <c r="G141" s="136"/>
      <c r="H141" s="154">
        <f t="shared" si="81"/>
        <v>0</v>
      </c>
      <c r="I141" s="119">
        <f t="shared" si="82"/>
        <v>0</v>
      </c>
      <c r="J141" s="120">
        <f t="shared" ref="J141:J148" si="89">+SUM(C141:G141)-(H141+I141)</f>
        <v>249769</v>
      </c>
      <c r="K141" s="143" t="b">
        <f t="shared" si="84"/>
        <v>1</v>
      </c>
    </row>
    <row r="142" spans="1:11">
      <c r="A142" s="121" t="str">
        <f t="shared" si="86"/>
        <v>JANVIER</v>
      </c>
      <c r="B142" s="126" t="str">
        <f t="shared" si="79"/>
        <v>Grace</v>
      </c>
      <c r="C142" s="32">
        <f t="shared" si="80"/>
        <v>19000</v>
      </c>
      <c r="D142" s="31"/>
      <c r="E142" s="32">
        <f>+D118</f>
        <v>40000</v>
      </c>
      <c r="F142" s="32"/>
      <c r="G142" s="103"/>
      <c r="H142" s="55">
        <f t="shared" si="81"/>
        <v>0</v>
      </c>
      <c r="I142" s="32">
        <f t="shared" si="82"/>
        <v>34000</v>
      </c>
      <c r="J142" s="30">
        <f t="shared" si="89"/>
        <v>25000</v>
      </c>
      <c r="K142" s="143" t="b">
        <f t="shared" si="84"/>
        <v>1</v>
      </c>
    </row>
    <row r="143" spans="1:11">
      <c r="A143" s="121" t="str">
        <f t="shared" si="86"/>
        <v>JANVIER</v>
      </c>
      <c r="B143" s="126" t="str">
        <f t="shared" si="79"/>
        <v>Hurielle</v>
      </c>
      <c r="C143" s="32">
        <f t="shared" si="80"/>
        <v>12200</v>
      </c>
      <c r="D143" s="31"/>
      <c r="E143" s="32">
        <f t="shared" ref="E143:E148" si="90">+D119</f>
        <v>176000</v>
      </c>
      <c r="F143" s="32"/>
      <c r="G143" s="103"/>
      <c r="H143" s="55">
        <f t="shared" si="81"/>
        <v>15000</v>
      </c>
      <c r="I143" s="32">
        <f t="shared" si="82"/>
        <v>162500</v>
      </c>
      <c r="J143" s="30">
        <f t="shared" si="89"/>
        <v>10700</v>
      </c>
      <c r="K143" s="143" t="b">
        <f t="shared" si="84"/>
        <v>1</v>
      </c>
    </row>
    <row r="144" spans="1:11">
      <c r="A144" s="121" t="str">
        <f t="shared" si="86"/>
        <v>JANVIER</v>
      </c>
      <c r="B144" s="126" t="str">
        <f t="shared" si="79"/>
        <v>IT87</v>
      </c>
      <c r="C144" s="32">
        <f t="shared" si="80"/>
        <v>118950</v>
      </c>
      <c r="D144" s="31"/>
      <c r="E144" s="32">
        <f t="shared" si="90"/>
        <v>469000</v>
      </c>
      <c r="F144" s="32"/>
      <c r="G144" s="103"/>
      <c r="H144" s="55">
        <f t="shared" si="81"/>
        <v>30000</v>
      </c>
      <c r="I144" s="32">
        <f t="shared" si="82"/>
        <v>478400</v>
      </c>
      <c r="J144" s="30">
        <f t="shared" si="89"/>
        <v>79550</v>
      </c>
      <c r="K144" s="143" t="b">
        <f t="shared" si="84"/>
        <v>1</v>
      </c>
    </row>
    <row r="145" spans="1:16">
      <c r="A145" s="121" t="str">
        <f t="shared" si="86"/>
        <v>JANVIER</v>
      </c>
      <c r="B145" s="126" t="str">
        <f t="shared" si="79"/>
        <v>Merveille</v>
      </c>
      <c r="C145" s="32">
        <f t="shared" si="80"/>
        <v>6400</v>
      </c>
      <c r="D145" s="31"/>
      <c r="E145" s="32">
        <f t="shared" si="90"/>
        <v>197000</v>
      </c>
      <c r="F145" s="32"/>
      <c r="G145" s="103"/>
      <c r="H145" s="55">
        <f t="shared" si="81"/>
        <v>0</v>
      </c>
      <c r="I145" s="32">
        <f t="shared" si="82"/>
        <v>202500</v>
      </c>
      <c r="J145" s="30">
        <f t="shared" si="89"/>
        <v>900</v>
      </c>
      <c r="K145" s="143" t="b">
        <f t="shared" si="84"/>
        <v>1</v>
      </c>
    </row>
    <row r="146" spans="1:16">
      <c r="A146" s="121" t="str">
        <f t="shared" si="86"/>
        <v>JANVIER</v>
      </c>
      <c r="B146" s="126" t="str">
        <f t="shared" si="79"/>
        <v>Oracle</v>
      </c>
      <c r="C146" s="32">
        <f t="shared" si="80"/>
        <v>5925</v>
      </c>
      <c r="D146" s="31"/>
      <c r="E146" s="32">
        <f t="shared" si="90"/>
        <v>687000</v>
      </c>
      <c r="F146" s="32"/>
      <c r="G146" s="103"/>
      <c r="H146" s="55">
        <f t="shared" si="81"/>
        <v>60000</v>
      </c>
      <c r="I146" s="32">
        <f t="shared" si="82"/>
        <v>555950</v>
      </c>
      <c r="J146" s="30">
        <f t="shared" si="89"/>
        <v>76975</v>
      </c>
      <c r="K146" s="143" t="b">
        <f t="shared" si="84"/>
        <v>1</v>
      </c>
    </row>
    <row r="147" spans="1:16">
      <c r="A147" s="121" t="str">
        <f t="shared" si="86"/>
        <v>JANVIER</v>
      </c>
      <c r="B147" s="126" t="str">
        <f t="shared" si="79"/>
        <v>P29</v>
      </c>
      <c r="C147" s="32">
        <f t="shared" si="80"/>
        <v>297300</v>
      </c>
      <c r="D147" s="118"/>
      <c r="E147" s="32">
        <f t="shared" si="90"/>
        <v>763000</v>
      </c>
      <c r="F147" s="51"/>
      <c r="G147" s="137"/>
      <c r="H147" s="55">
        <f t="shared" si="81"/>
        <v>40000</v>
      </c>
      <c r="I147" s="32">
        <f t="shared" si="82"/>
        <v>780900</v>
      </c>
      <c r="J147" s="30">
        <f t="shared" si="89"/>
        <v>239400</v>
      </c>
      <c r="K147" s="143" t="b">
        <f t="shared" si="84"/>
        <v>1</v>
      </c>
    </row>
    <row r="148" spans="1:16">
      <c r="A148" s="121" t="str">
        <f t="shared" si="86"/>
        <v>JANVIER</v>
      </c>
      <c r="B148" s="126" t="str">
        <f t="shared" si="79"/>
        <v>T73</v>
      </c>
      <c r="C148" s="32">
        <f t="shared" si="80"/>
        <v>70100</v>
      </c>
      <c r="D148" s="118"/>
      <c r="E148" s="32">
        <f t="shared" si="90"/>
        <v>728000</v>
      </c>
      <c r="F148" s="51"/>
      <c r="G148" s="137"/>
      <c r="H148" s="55">
        <f t="shared" si="81"/>
        <v>0</v>
      </c>
      <c r="I148" s="32">
        <f t="shared" si="82"/>
        <v>767100</v>
      </c>
      <c r="J148" s="30">
        <f t="shared" si="89"/>
        <v>31000</v>
      </c>
      <c r="K148" s="143" t="b">
        <f t="shared" si="84"/>
        <v>1</v>
      </c>
    </row>
    <row r="149" spans="1:16">
      <c r="A149" s="34" t="s">
        <v>59</v>
      </c>
      <c r="B149" s="35"/>
      <c r="C149" s="35"/>
      <c r="D149" s="35"/>
      <c r="E149" s="35"/>
      <c r="F149" s="35"/>
      <c r="G149" s="35"/>
      <c r="H149" s="35"/>
      <c r="I149" s="35"/>
      <c r="J149" s="36"/>
      <c r="K149" s="142"/>
    </row>
    <row r="150" spans="1:16">
      <c r="A150" s="121" t="str">
        <f>A148</f>
        <v>JANVIER</v>
      </c>
      <c r="B150" s="37" t="s">
        <v>60</v>
      </c>
      <c r="C150" s="38">
        <f>+C111</f>
        <v>372754</v>
      </c>
      <c r="D150" s="49"/>
      <c r="E150" s="49">
        <f>D111</f>
        <v>8085000</v>
      </c>
      <c r="F150" s="49"/>
      <c r="G150" s="124"/>
      <c r="H150" s="51">
        <f>+F111</f>
        <v>5090500</v>
      </c>
      <c r="I150" s="125">
        <f>+E111</f>
        <v>1181661</v>
      </c>
      <c r="J150" s="30">
        <f>+SUM(C150:G150)-(H150+I150)</f>
        <v>2185593</v>
      </c>
      <c r="K150" s="143" t="b">
        <f>J150=I111</f>
        <v>1</v>
      </c>
    </row>
    <row r="151" spans="1:16">
      <c r="A151" s="43" t="s">
        <v>61</v>
      </c>
      <c r="B151" s="24"/>
      <c r="C151" s="35"/>
      <c r="D151" s="24"/>
      <c r="E151" s="24"/>
      <c r="F151" s="24"/>
      <c r="G151" s="24"/>
      <c r="H151" s="24"/>
      <c r="I151" s="24"/>
      <c r="J151" s="36"/>
      <c r="K151" s="142"/>
    </row>
    <row r="152" spans="1:16">
      <c r="A152" s="121" t="str">
        <f>+A150</f>
        <v>JANVIER</v>
      </c>
      <c r="B152" s="37" t="s">
        <v>23</v>
      </c>
      <c r="C152" s="124">
        <f>+C109</f>
        <v>2935794</v>
      </c>
      <c r="D152" s="131">
        <f>+G109</f>
        <v>0</v>
      </c>
      <c r="E152" s="49"/>
      <c r="F152" s="49"/>
      <c r="G152" s="49"/>
      <c r="H152" s="51">
        <f>+F109</f>
        <v>2000000</v>
      </c>
      <c r="I152" s="53">
        <f>+E109</f>
        <v>623345</v>
      </c>
      <c r="J152" s="30">
        <f>+SUM(C152:G152)-(H152+I152)</f>
        <v>312449</v>
      </c>
      <c r="K152" s="143" t="b">
        <f>+J152=I109</f>
        <v>1</v>
      </c>
    </row>
    <row r="153" spans="1:16">
      <c r="A153" s="121" t="str">
        <f t="shared" ref="A153" si="91">+A152</f>
        <v>JANVIER</v>
      </c>
      <c r="B153" s="37" t="s">
        <v>63</v>
      </c>
      <c r="C153" s="124">
        <f>+C110</f>
        <v>9142472</v>
      </c>
      <c r="D153" s="49">
        <f>+G110</f>
        <v>17502402</v>
      </c>
      <c r="E153" s="48"/>
      <c r="F153" s="48"/>
      <c r="G153" s="48">
        <f>+D110</f>
        <v>0</v>
      </c>
      <c r="H153" s="32">
        <f>+F110</f>
        <v>6000000</v>
      </c>
      <c r="I153" s="50">
        <f>+E110</f>
        <v>5503487</v>
      </c>
      <c r="J153" s="30">
        <f>+SUM(C153:G153)-(H153+I153)</f>
        <v>15141387</v>
      </c>
      <c r="K153" s="143" t="b">
        <f>+J153=I110</f>
        <v>1</v>
      </c>
    </row>
    <row r="154" spans="1:16" ht="15.75">
      <c r="C154" s="140">
        <f>SUM(C136:C153)</f>
        <v>13671678</v>
      </c>
      <c r="I154" s="139">
        <f>SUM(I136:I153)</f>
        <v>12086593</v>
      </c>
      <c r="J154" s="104">
        <f>+SUM(J136:J153)</f>
        <v>19087487</v>
      </c>
      <c r="K154" s="5" t="b">
        <f>J154=I125</f>
        <v>1</v>
      </c>
    </row>
    <row r="155" spans="1:16" ht="15.75">
      <c r="C155" s="140"/>
      <c r="I155" s="139"/>
      <c r="J155" s="104"/>
    </row>
    <row r="156" spans="1:16" ht="15.75">
      <c r="A156" s="157"/>
      <c r="B156" s="157"/>
      <c r="C156" s="158"/>
      <c r="D156" s="157"/>
      <c r="E156" s="157"/>
      <c r="F156" s="157"/>
      <c r="G156" s="157"/>
      <c r="H156" s="157"/>
      <c r="I156" s="159"/>
      <c r="J156" s="160"/>
      <c r="K156" s="157"/>
      <c r="L156" s="161"/>
      <c r="M156" s="161"/>
      <c r="N156" s="161"/>
      <c r="O156" s="161"/>
      <c r="P156" s="157"/>
    </row>
    <row r="158" spans="1:16" ht="15.75">
      <c r="A158" s="6" t="s">
        <v>35</v>
      </c>
      <c r="B158" s="6" t="s">
        <v>1</v>
      </c>
      <c r="C158" s="6">
        <v>45261</v>
      </c>
      <c r="D158" s="7" t="s">
        <v>36</v>
      </c>
      <c r="E158" s="7" t="s">
        <v>37</v>
      </c>
      <c r="F158" s="7" t="s">
        <v>38</v>
      </c>
      <c r="G158" s="7" t="s">
        <v>39</v>
      </c>
      <c r="H158" s="6">
        <v>45291</v>
      </c>
      <c r="I158" s="7" t="s">
        <v>40</v>
      </c>
      <c r="K158" s="45"/>
      <c r="L158" s="45" t="s">
        <v>41</v>
      </c>
      <c r="M158" s="45" t="s">
        <v>42</v>
      </c>
      <c r="N158" s="45" t="s">
        <v>43</v>
      </c>
      <c r="O158" s="45" t="s">
        <v>44</v>
      </c>
    </row>
    <row r="159" spans="1:16" ht="16.5">
      <c r="A159" s="58" t="str">
        <f>K159</f>
        <v>BCI</v>
      </c>
      <c r="B159" s="59" t="s">
        <v>45</v>
      </c>
      <c r="C159" s="61">
        <v>5869139</v>
      </c>
      <c r="D159" s="61">
        <f>+L159</f>
        <v>0</v>
      </c>
      <c r="E159" s="61">
        <f>+N159</f>
        <v>933345</v>
      </c>
      <c r="F159" s="61">
        <f>+M159</f>
        <v>2000000</v>
      </c>
      <c r="G159" s="61">
        <f t="shared" ref="G159:G174" si="92">+O159</f>
        <v>0</v>
      </c>
      <c r="H159" s="61">
        <v>2935794</v>
      </c>
      <c r="I159" s="61">
        <f>+C159+D159-E159-F159+G159</f>
        <v>2935794</v>
      </c>
      <c r="J159" s="9">
        <f>I159-H159</f>
        <v>0</v>
      </c>
      <c r="K159" s="45" t="s">
        <v>23</v>
      </c>
      <c r="L159" s="177">
        <v>0</v>
      </c>
      <c r="M159" s="177">
        <v>2000000</v>
      </c>
      <c r="N159" s="177">
        <v>933345</v>
      </c>
      <c r="O159" s="177">
        <v>0</v>
      </c>
    </row>
    <row r="160" spans="1:16" ht="16.5">
      <c r="A160" s="58" t="str">
        <f t="shared" ref="A160:A174" si="93">K160</f>
        <v>BCI-Sous Compte</v>
      </c>
      <c r="B160" s="59" t="s">
        <v>45</v>
      </c>
      <c r="C160" s="61">
        <v>18128149</v>
      </c>
      <c r="D160" s="61">
        <f>+L160</f>
        <v>0</v>
      </c>
      <c r="E160" s="61">
        <f t="shared" ref="E160:E165" si="94">+N160</f>
        <v>4985677</v>
      </c>
      <c r="F160" s="61">
        <f t="shared" ref="F160:F167" si="95">+M160</f>
        <v>4000000</v>
      </c>
      <c r="G160" s="61">
        <f t="shared" si="92"/>
        <v>0</v>
      </c>
      <c r="H160" s="61">
        <v>9142472</v>
      </c>
      <c r="I160" s="61">
        <f t="shared" ref="I160:I165" si="96">+C160+D160-E160-F160+G160</f>
        <v>9142472</v>
      </c>
      <c r="J160" s="9">
        <f t="shared" ref="J160:J174" si="97">I160-H160</f>
        <v>0</v>
      </c>
      <c r="K160" s="45" t="s">
        <v>146</v>
      </c>
      <c r="L160" s="177">
        <v>0</v>
      </c>
      <c r="M160" s="177">
        <v>4000000</v>
      </c>
      <c r="N160" s="177">
        <v>4985677</v>
      </c>
      <c r="O160" s="177">
        <v>0</v>
      </c>
    </row>
    <row r="161" spans="1:15" ht="16.5">
      <c r="A161" s="58" t="str">
        <f t="shared" si="93"/>
        <v>Caisse</v>
      </c>
      <c r="B161" s="59" t="s">
        <v>24</v>
      </c>
      <c r="C161" s="61">
        <v>396849</v>
      </c>
      <c r="D161" s="61">
        <f t="shared" ref="D161:D174" si="98">+L161</f>
        <v>6715000</v>
      </c>
      <c r="E161" s="61">
        <f t="shared" si="94"/>
        <v>3387095</v>
      </c>
      <c r="F161" s="61">
        <f t="shared" si="95"/>
        <v>3352000</v>
      </c>
      <c r="G161" s="61">
        <f t="shared" si="92"/>
        <v>0</v>
      </c>
      <c r="H161" s="61">
        <v>372754</v>
      </c>
      <c r="I161" s="61">
        <f t="shared" si="96"/>
        <v>372754</v>
      </c>
      <c r="J161" s="9">
        <f t="shared" si="97"/>
        <v>0</v>
      </c>
      <c r="K161" s="45" t="s">
        <v>24</v>
      </c>
      <c r="L161" s="177">
        <v>6715000</v>
      </c>
      <c r="M161" s="177">
        <v>3352000</v>
      </c>
      <c r="N161" s="177">
        <v>3387095</v>
      </c>
      <c r="O161" s="177">
        <v>0</v>
      </c>
    </row>
    <row r="162" spans="1:15" ht="16.5">
      <c r="A162" s="58" t="str">
        <f t="shared" si="93"/>
        <v>Crépin</v>
      </c>
      <c r="B162" s="59" t="s">
        <v>2</v>
      </c>
      <c r="C162" s="61">
        <v>896120</v>
      </c>
      <c r="D162" s="61">
        <f t="shared" si="98"/>
        <v>405000</v>
      </c>
      <c r="E162" s="61">
        <f t="shared" si="94"/>
        <v>785000</v>
      </c>
      <c r="F162" s="61">
        <f t="shared" si="95"/>
        <v>340000</v>
      </c>
      <c r="G162" s="61">
        <f t="shared" si="92"/>
        <v>0</v>
      </c>
      <c r="H162" s="61">
        <v>176120</v>
      </c>
      <c r="I162" s="61">
        <f t="shared" si="96"/>
        <v>176120</v>
      </c>
      <c r="J162" s="9">
        <f t="shared" si="97"/>
        <v>0</v>
      </c>
      <c r="K162" s="45" t="s">
        <v>46</v>
      </c>
      <c r="L162" s="177">
        <v>405000</v>
      </c>
      <c r="M162" s="177">
        <v>340000</v>
      </c>
      <c r="N162" s="177">
        <v>785000</v>
      </c>
      <c r="O162" s="177">
        <v>0</v>
      </c>
    </row>
    <row r="163" spans="1:15" ht="16.5">
      <c r="A163" s="58" t="str">
        <f t="shared" si="93"/>
        <v>Donald-Roméo</v>
      </c>
      <c r="B163" s="59" t="s">
        <v>152</v>
      </c>
      <c r="C163" s="61">
        <v>180155</v>
      </c>
      <c r="D163" s="61">
        <f t="shared" si="98"/>
        <v>452000</v>
      </c>
      <c r="E163" s="61">
        <f t="shared" si="94"/>
        <v>630750</v>
      </c>
      <c r="F163" s="61">
        <f t="shared" si="95"/>
        <v>0</v>
      </c>
      <c r="G163" s="61">
        <f t="shared" si="92"/>
        <v>0</v>
      </c>
      <c r="H163" s="61">
        <v>1405</v>
      </c>
      <c r="I163" s="61">
        <f t="shared" si="96"/>
        <v>1405</v>
      </c>
      <c r="J163" s="9">
        <f t="shared" si="97"/>
        <v>0</v>
      </c>
      <c r="K163" s="45" t="s">
        <v>292</v>
      </c>
      <c r="L163" s="177">
        <v>452000</v>
      </c>
      <c r="M163" s="177">
        <v>0</v>
      </c>
      <c r="N163" s="177">
        <v>630750</v>
      </c>
      <c r="O163" s="177">
        <v>0</v>
      </c>
    </row>
    <row r="164" spans="1:15" ht="16.5">
      <c r="A164" s="58" t="str">
        <f t="shared" si="93"/>
        <v>Dovi</v>
      </c>
      <c r="B164" s="59" t="s">
        <v>2</v>
      </c>
      <c r="C164" s="61">
        <v>26500</v>
      </c>
      <c r="D164" s="61">
        <f t="shared" si="98"/>
        <v>270000</v>
      </c>
      <c r="E164" s="61">
        <f t="shared" si="94"/>
        <v>30600</v>
      </c>
      <c r="F164" s="61">
        <f t="shared" si="95"/>
        <v>250000</v>
      </c>
      <c r="G164" s="61">
        <f t="shared" si="92"/>
        <v>0</v>
      </c>
      <c r="H164" s="61">
        <v>15900</v>
      </c>
      <c r="I164" s="61">
        <f t="shared" si="96"/>
        <v>15900</v>
      </c>
      <c r="J164" s="9">
        <f t="shared" si="97"/>
        <v>0</v>
      </c>
      <c r="K164" s="45" t="s">
        <v>299</v>
      </c>
      <c r="L164" s="177">
        <v>270000</v>
      </c>
      <c r="M164" s="177">
        <v>250000</v>
      </c>
      <c r="N164" s="177">
        <v>30600</v>
      </c>
      <c r="O164" s="177">
        <v>0</v>
      </c>
    </row>
    <row r="165" spans="1:15" ht="16.5">
      <c r="A165" s="58" t="str">
        <f t="shared" si="93"/>
        <v>Evariste</v>
      </c>
      <c r="B165" s="59" t="s">
        <v>153</v>
      </c>
      <c r="C165" s="61">
        <v>204475</v>
      </c>
      <c r="D165" s="61">
        <f t="shared" si="98"/>
        <v>120000</v>
      </c>
      <c r="E165" s="61">
        <f t="shared" si="94"/>
        <v>250500</v>
      </c>
      <c r="F165" s="61">
        <f t="shared" si="95"/>
        <v>60000</v>
      </c>
      <c r="G165" s="61">
        <f t="shared" si="92"/>
        <v>0</v>
      </c>
      <c r="H165" s="61">
        <v>13975</v>
      </c>
      <c r="I165" s="61">
        <f t="shared" si="96"/>
        <v>13975</v>
      </c>
      <c r="J165" s="9">
        <f t="shared" si="97"/>
        <v>0</v>
      </c>
      <c r="K165" s="45" t="s">
        <v>30</v>
      </c>
      <c r="L165" s="177">
        <v>120000</v>
      </c>
      <c r="M165" s="177">
        <v>60000</v>
      </c>
      <c r="N165" s="177">
        <v>250500</v>
      </c>
      <c r="O165" s="177">
        <v>0</v>
      </c>
    </row>
    <row r="166" spans="1:15" ht="16.5">
      <c r="A166" s="58" t="str">
        <f t="shared" si="93"/>
        <v>I55S</v>
      </c>
      <c r="B166" s="115" t="s">
        <v>4</v>
      </c>
      <c r="C166" s="117">
        <v>233614</v>
      </c>
      <c r="D166" s="117">
        <f t="shared" si="98"/>
        <v>0</v>
      </c>
      <c r="E166" s="117">
        <f>+N166</f>
        <v>0</v>
      </c>
      <c r="F166" s="117">
        <f t="shared" si="95"/>
        <v>0</v>
      </c>
      <c r="G166" s="117">
        <f t="shared" si="92"/>
        <v>0</v>
      </c>
      <c r="H166" s="117">
        <v>233614</v>
      </c>
      <c r="I166" s="117">
        <f>+C166+D166-E166-F166+G166</f>
        <v>233614</v>
      </c>
      <c r="J166" s="9">
        <f t="shared" si="97"/>
        <v>0</v>
      </c>
      <c r="K166" s="45" t="s">
        <v>83</v>
      </c>
      <c r="L166" s="177">
        <v>0</v>
      </c>
      <c r="M166" s="177">
        <v>0</v>
      </c>
      <c r="N166" s="177">
        <v>0</v>
      </c>
      <c r="O166" s="177">
        <v>0</v>
      </c>
    </row>
    <row r="167" spans="1:15" ht="16.5">
      <c r="A167" s="58" t="str">
        <f t="shared" si="93"/>
        <v>I73X</v>
      </c>
      <c r="B167" s="115" t="s">
        <v>4</v>
      </c>
      <c r="C167" s="117">
        <v>249769</v>
      </c>
      <c r="D167" s="117">
        <f t="shared" si="98"/>
        <v>0</v>
      </c>
      <c r="E167" s="117">
        <f>+N167</f>
        <v>0</v>
      </c>
      <c r="F167" s="117">
        <f t="shared" si="95"/>
        <v>0</v>
      </c>
      <c r="G167" s="117">
        <f t="shared" si="92"/>
        <v>0</v>
      </c>
      <c r="H167" s="117">
        <v>249769</v>
      </c>
      <c r="I167" s="117">
        <f t="shared" ref="I167:I174" si="99">+C167+D167-E167-F167+G167</f>
        <v>249769</v>
      </c>
      <c r="J167" s="9">
        <f t="shared" si="97"/>
        <v>0</v>
      </c>
      <c r="K167" s="45" t="s">
        <v>82</v>
      </c>
      <c r="L167" s="177">
        <v>0</v>
      </c>
      <c r="M167" s="177">
        <v>0</v>
      </c>
      <c r="N167" s="177">
        <v>0</v>
      </c>
      <c r="O167" s="177">
        <v>0</v>
      </c>
    </row>
    <row r="168" spans="1:15" ht="16.5">
      <c r="A168" s="58" t="str">
        <f t="shared" si="93"/>
        <v>Grace</v>
      </c>
      <c r="B168" s="59" t="s">
        <v>2</v>
      </c>
      <c r="C168" s="180">
        <v>4000</v>
      </c>
      <c r="D168" s="61">
        <f t="shared" si="98"/>
        <v>40000</v>
      </c>
      <c r="E168" s="61">
        <f t="shared" ref="E168:E174" si="100">+N168</f>
        <v>25000</v>
      </c>
      <c r="F168" s="61">
        <f>+M168</f>
        <v>0</v>
      </c>
      <c r="G168" s="61">
        <f t="shared" si="92"/>
        <v>0</v>
      </c>
      <c r="H168" s="180">
        <v>19000</v>
      </c>
      <c r="I168" s="180">
        <f t="shared" si="99"/>
        <v>19000</v>
      </c>
      <c r="J168" s="9">
        <f t="shared" si="97"/>
        <v>0</v>
      </c>
      <c r="K168" s="182" t="s">
        <v>141</v>
      </c>
      <c r="L168" s="177">
        <v>40000</v>
      </c>
      <c r="M168" s="177">
        <v>0</v>
      </c>
      <c r="N168" s="177">
        <v>25000</v>
      </c>
      <c r="O168" s="177">
        <v>0</v>
      </c>
    </row>
    <row r="169" spans="1:15" ht="16.5">
      <c r="A169" s="58" t="str">
        <f t="shared" si="93"/>
        <v>Hurielle</v>
      </c>
      <c r="B169" s="97" t="s">
        <v>152</v>
      </c>
      <c r="C169" s="61">
        <v>169200</v>
      </c>
      <c r="D169" s="61">
        <f t="shared" si="98"/>
        <v>20000</v>
      </c>
      <c r="E169" s="61">
        <f t="shared" si="100"/>
        <v>177000</v>
      </c>
      <c r="F169" s="61">
        <f t="shared" ref="F169:F174" si="101">+M169</f>
        <v>0</v>
      </c>
      <c r="G169" s="61">
        <f t="shared" si="92"/>
        <v>0</v>
      </c>
      <c r="H169" s="180">
        <v>12200</v>
      </c>
      <c r="I169" s="180">
        <f t="shared" si="99"/>
        <v>12200</v>
      </c>
      <c r="J169" s="9">
        <f t="shared" si="97"/>
        <v>0</v>
      </c>
      <c r="K169" s="45" t="s">
        <v>195</v>
      </c>
      <c r="L169" s="177">
        <v>20000</v>
      </c>
      <c r="M169" s="177"/>
      <c r="N169" s="177">
        <v>177000</v>
      </c>
      <c r="O169" s="177">
        <v>0</v>
      </c>
    </row>
    <row r="170" spans="1:15" ht="16.5">
      <c r="A170" s="58" t="str">
        <f t="shared" si="93"/>
        <v>IT87</v>
      </c>
      <c r="B170" s="59" t="s">
        <v>4</v>
      </c>
      <c r="C170" s="180">
        <v>-4350</v>
      </c>
      <c r="D170" s="61">
        <f t="shared" si="98"/>
        <v>536000</v>
      </c>
      <c r="E170" s="61">
        <f t="shared" si="100"/>
        <v>357700</v>
      </c>
      <c r="F170" s="61">
        <f t="shared" si="101"/>
        <v>55000</v>
      </c>
      <c r="G170" s="61">
        <f t="shared" si="92"/>
        <v>0</v>
      </c>
      <c r="H170" s="180">
        <v>118950</v>
      </c>
      <c r="I170" s="180">
        <f t="shared" si="99"/>
        <v>118950</v>
      </c>
      <c r="J170" s="9">
        <f t="shared" si="97"/>
        <v>0</v>
      </c>
      <c r="K170" s="182" t="s">
        <v>306</v>
      </c>
      <c r="L170" s="177">
        <v>536000</v>
      </c>
      <c r="M170" s="177">
        <v>55000</v>
      </c>
      <c r="N170" s="177">
        <v>357700</v>
      </c>
      <c r="O170" s="177">
        <v>0</v>
      </c>
    </row>
    <row r="171" spans="1:15" ht="16.5">
      <c r="A171" s="58" t="str">
        <f t="shared" si="93"/>
        <v>Merveille</v>
      </c>
      <c r="B171" s="97" t="s">
        <v>312</v>
      </c>
      <c r="C171" s="61">
        <v>7400</v>
      </c>
      <c r="D171" s="61">
        <f t="shared" si="98"/>
        <v>20000</v>
      </c>
      <c r="E171" s="61">
        <f t="shared" si="100"/>
        <v>21000</v>
      </c>
      <c r="F171" s="61">
        <f t="shared" si="101"/>
        <v>0</v>
      </c>
      <c r="G171" s="61">
        <f t="shared" si="92"/>
        <v>0</v>
      </c>
      <c r="H171" s="180">
        <v>6400</v>
      </c>
      <c r="I171" s="180">
        <f t="shared" si="99"/>
        <v>6400</v>
      </c>
      <c r="J171" s="9">
        <f t="shared" si="97"/>
        <v>0</v>
      </c>
      <c r="K171" s="45" t="s">
        <v>92</v>
      </c>
      <c r="L171" s="177">
        <v>20000</v>
      </c>
      <c r="M171" s="177">
        <v>0</v>
      </c>
      <c r="N171" s="177">
        <v>21000</v>
      </c>
      <c r="O171" s="177">
        <v>0</v>
      </c>
    </row>
    <row r="172" spans="1:15" ht="16.5">
      <c r="A172" s="58" t="str">
        <f t="shared" si="93"/>
        <v>Oracle</v>
      </c>
      <c r="B172" s="97" t="s">
        <v>152</v>
      </c>
      <c r="C172" s="61">
        <v>188725</v>
      </c>
      <c r="D172" s="61">
        <f t="shared" si="98"/>
        <v>273000</v>
      </c>
      <c r="E172" s="61">
        <f t="shared" si="100"/>
        <v>455800</v>
      </c>
      <c r="F172" s="61">
        <f t="shared" si="101"/>
        <v>0</v>
      </c>
      <c r="G172" s="61">
        <f t="shared" si="92"/>
        <v>0</v>
      </c>
      <c r="H172" s="180">
        <v>5925</v>
      </c>
      <c r="I172" s="180">
        <f t="shared" si="99"/>
        <v>5925</v>
      </c>
      <c r="J172" s="9">
        <f t="shared" si="97"/>
        <v>0</v>
      </c>
      <c r="K172" s="45" t="s">
        <v>293</v>
      </c>
      <c r="L172" s="177">
        <v>273000</v>
      </c>
      <c r="M172" s="177">
        <v>0</v>
      </c>
      <c r="N172" s="177">
        <v>455800</v>
      </c>
      <c r="O172" s="177">
        <v>0</v>
      </c>
    </row>
    <row r="173" spans="1:15" ht="16.5">
      <c r="A173" s="58" t="str">
        <f t="shared" si="93"/>
        <v>P29</v>
      </c>
      <c r="B173" s="59" t="s">
        <v>4</v>
      </c>
      <c r="C173" s="61">
        <v>323500</v>
      </c>
      <c r="D173" s="61">
        <f t="shared" si="98"/>
        <v>1045000</v>
      </c>
      <c r="E173" s="61">
        <f t="shared" si="100"/>
        <v>771200</v>
      </c>
      <c r="F173" s="61">
        <f t="shared" si="101"/>
        <v>300000</v>
      </c>
      <c r="G173" s="61">
        <f t="shared" si="92"/>
        <v>0</v>
      </c>
      <c r="H173" s="180">
        <v>297300</v>
      </c>
      <c r="I173" s="180">
        <f t="shared" si="99"/>
        <v>297300</v>
      </c>
      <c r="J173" s="9">
        <f t="shared" si="97"/>
        <v>0</v>
      </c>
      <c r="K173" s="45" t="s">
        <v>28</v>
      </c>
      <c r="L173" s="177">
        <v>1045000</v>
      </c>
      <c r="M173" s="177">
        <v>300000</v>
      </c>
      <c r="N173" s="177">
        <v>771200</v>
      </c>
      <c r="O173" s="177">
        <v>0</v>
      </c>
    </row>
    <row r="174" spans="1:15" ht="16.5">
      <c r="A174" s="58" t="str">
        <f t="shared" si="93"/>
        <v>T73</v>
      </c>
      <c r="B174" s="59" t="s">
        <v>4</v>
      </c>
      <c r="C174" s="61">
        <v>134000</v>
      </c>
      <c r="D174" s="61">
        <f t="shared" si="98"/>
        <v>511000</v>
      </c>
      <c r="E174" s="61">
        <f t="shared" si="100"/>
        <v>524900</v>
      </c>
      <c r="F174" s="61">
        <f t="shared" si="101"/>
        <v>50000</v>
      </c>
      <c r="G174" s="61">
        <f t="shared" si="92"/>
        <v>0</v>
      </c>
      <c r="H174" s="180">
        <v>70100</v>
      </c>
      <c r="I174" s="180">
        <f t="shared" si="99"/>
        <v>70100</v>
      </c>
      <c r="J174" s="9">
        <f t="shared" si="97"/>
        <v>0</v>
      </c>
      <c r="K174" s="45" t="s">
        <v>263</v>
      </c>
      <c r="L174" s="177">
        <v>511000</v>
      </c>
      <c r="M174" s="177">
        <v>50000</v>
      </c>
      <c r="N174" s="177">
        <v>524900</v>
      </c>
      <c r="O174" s="177">
        <v>0</v>
      </c>
    </row>
    <row r="175" spans="1:15" ht="16.5">
      <c r="A175" s="10" t="s">
        <v>49</v>
      </c>
      <c r="B175" s="11"/>
      <c r="C175" s="12">
        <f t="shared" ref="C175:I175" si="102">SUM(C159:C174)</f>
        <v>27007245</v>
      </c>
      <c r="D175" s="57">
        <f t="shared" si="102"/>
        <v>10407000</v>
      </c>
      <c r="E175" s="57">
        <f t="shared" si="102"/>
        <v>13335567</v>
      </c>
      <c r="F175" s="57">
        <f t="shared" si="102"/>
        <v>10407000</v>
      </c>
      <c r="G175" s="57">
        <f t="shared" si="102"/>
        <v>0</v>
      </c>
      <c r="H175" s="57">
        <f t="shared" si="102"/>
        <v>13671678</v>
      </c>
      <c r="I175" s="57">
        <f t="shared" si="102"/>
        <v>13671678</v>
      </c>
      <c r="J175" s="9"/>
      <c r="K175" s="3"/>
      <c r="L175" s="47">
        <f>+SUM(L159:L174)</f>
        <v>10407000</v>
      </c>
      <c r="M175" s="47">
        <f>+SUM(M159:M174)</f>
        <v>10407000</v>
      </c>
      <c r="N175" s="47">
        <f>+SUM(N159:N174)</f>
        <v>13335567</v>
      </c>
      <c r="O175" s="47">
        <f>+SUM(O159:O174)</f>
        <v>0</v>
      </c>
    </row>
    <row r="176" spans="1:15" ht="16.5">
      <c r="A176" s="10"/>
      <c r="B176" s="11"/>
      <c r="C176" s="12"/>
      <c r="D176" s="13"/>
      <c r="E176" s="12"/>
      <c r="F176" s="13"/>
      <c r="G176" s="12"/>
      <c r="H176" s="12"/>
      <c r="I176" s="13" t="b">
        <f>I175=D178</f>
        <v>1</v>
      </c>
      <c r="J176" s="9"/>
      <c r="L176" s="5"/>
      <c r="M176" s="5"/>
      <c r="N176" s="5"/>
      <c r="O176" s="5"/>
    </row>
    <row r="177" spans="1:11" ht="16.5">
      <c r="A177" s="10" t="s">
        <v>334</v>
      </c>
      <c r="B177" s="11" t="s">
        <v>163</v>
      </c>
      <c r="C177" s="12" t="s">
        <v>164</v>
      </c>
      <c r="D177" s="12" t="s">
        <v>335</v>
      </c>
      <c r="E177" s="12" t="s">
        <v>50</v>
      </c>
      <c r="F177" s="12"/>
      <c r="G177" s="12">
        <f>+D175-F175</f>
        <v>0</v>
      </c>
      <c r="H177" s="12"/>
      <c r="I177" s="185"/>
    </row>
    <row r="178" spans="1:11" ht="16.5">
      <c r="A178" s="14">
        <f>C175</f>
        <v>27007245</v>
      </c>
      <c r="B178" s="15">
        <f>G175</f>
        <v>0</v>
      </c>
      <c r="C178" s="12">
        <f>E175</f>
        <v>13335567</v>
      </c>
      <c r="D178" s="12">
        <f>A178+B178-C178</f>
        <v>13671678</v>
      </c>
      <c r="E178" s="13">
        <f>I175-D178</f>
        <v>0</v>
      </c>
      <c r="F178" s="12"/>
      <c r="G178" s="12"/>
      <c r="H178" s="12"/>
      <c r="I178" s="12"/>
    </row>
    <row r="179" spans="1:11" ht="16.5">
      <c r="A179" s="14"/>
      <c r="B179" s="15"/>
      <c r="C179" s="12"/>
      <c r="D179" s="12"/>
      <c r="E179" s="13"/>
      <c r="F179" s="12"/>
      <c r="G179" s="12"/>
      <c r="H179" s="12"/>
      <c r="I179" s="12"/>
    </row>
    <row r="180" spans="1:11">
      <c r="A180" s="16" t="s">
        <v>51</v>
      </c>
      <c r="B180" s="16"/>
      <c r="C180" s="16"/>
      <c r="D180" s="17"/>
      <c r="E180" s="17"/>
      <c r="F180" s="17"/>
      <c r="G180" s="17"/>
      <c r="H180" s="17"/>
      <c r="I180" s="17"/>
    </row>
    <row r="181" spans="1:11">
      <c r="A181" s="18" t="s">
        <v>336</v>
      </c>
      <c r="B181" s="18"/>
      <c r="C181" s="18"/>
      <c r="D181" s="18"/>
      <c r="E181" s="18"/>
      <c r="F181" s="18"/>
      <c r="G181" s="18"/>
      <c r="H181" s="18"/>
      <c r="I181" s="18"/>
      <c r="J181" s="18"/>
    </row>
    <row r="182" spans="1:11">
      <c r="A182" s="19"/>
      <c r="B182" s="17"/>
      <c r="C182" s="20"/>
      <c r="D182" s="20"/>
      <c r="E182" s="20"/>
      <c r="F182" s="20"/>
      <c r="G182" s="20"/>
      <c r="H182" s="17"/>
      <c r="I182" s="17"/>
    </row>
    <row r="183" spans="1:11">
      <c r="A183" s="166" t="s">
        <v>52</v>
      </c>
      <c r="B183" s="168" t="s">
        <v>53</v>
      </c>
      <c r="C183" s="170" t="s">
        <v>337</v>
      </c>
      <c r="D183" s="171" t="s">
        <v>54</v>
      </c>
      <c r="E183" s="172"/>
      <c r="F183" s="172"/>
      <c r="G183" s="173"/>
      <c r="H183" s="174" t="s">
        <v>55</v>
      </c>
      <c r="I183" s="162" t="s">
        <v>56</v>
      </c>
      <c r="J183" s="184"/>
    </row>
    <row r="184" spans="1:11" ht="25.5">
      <c r="A184" s="167"/>
      <c r="B184" s="169"/>
      <c r="C184" s="22"/>
      <c r="D184" s="21" t="s">
        <v>23</v>
      </c>
      <c r="E184" s="21" t="s">
        <v>24</v>
      </c>
      <c r="F184" s="22" t="s">
        <v>121</v>
      </c>
      <c r="G184" s="21" t="s">
        <v>57</v>
      </c>
      <c r="H184" s="175"/>
      <c r="I184" s="163"/>
      <c r="J184" s="165" t="s">
        <v>340</v>
      </c>
      <c r="K184" s="142"/>
    </row>
    <row r="185" spans="1:11">
      <c r="A185" s="23"/>
      <c r="B185" s="24" t="s">
        <v>58</v>
      </c>
      <c r="C185" s="25"/>
      <c r="D185" s="25"/>
      <c r="E185" s="25"/>
      <c r="F185" s="25"/>
      <c r="G185" s="25"/>
      <c r="H185" s="25"/>
      <c r="I185" s="26"/>
      <c r="J185" s="165"/>
      <c r="K185" s="142"/>
    </row>
    <row r="186" spans="1:11">
      <c r="A186" s="121" t="s">
        <v>101</v>
      </c>
      <c r="B186" s="126" t="str">
        <f t="shared" ref="B186:B198" si="103">A162</f>
        <v>Crépin</v>
      </c>
      <c r="C186" s="32">
        <f t="shared" ref="C186:C198" si="104">+C162</f>
        <v>896120</v>
      </c>
      <c r="D186" s="31"/>
      <c r="E186" s="32">
        <f>+D162</f>
        <v>405000</v>
      </c>
      <c r="F186" s="32"/>
      <c r="G186" s="32"/>
      <c r="H186" s="55">
        <f t="shared" ref="H186:H198" si="105">+F162</f>
        <v>340000</v>
      </c>
      <c r="I186" s="32">
        <f t="shared" ref="I186:I198" si="106">+E162</f>
        <v>785000</v>
      </c>
      <c r="J186" s="30">
        <f t="shared" ref="J186:J187" si="107">+SUM(C186:G186)-(H186+I186)</f>
        <v>176120</v>
      </c>
      <c r="K186" s="143" t="b">
        <f t="shared" ref="K186:K198" si="108">J186=I162</f>
        <v>1</v>
      </c>
    </row>
    <row r="187" spans="1:11">
      <c r="A187" s="121" t="str">
        <f>+A186</f>
        <v>DECEMBRE</v>
      </c>
      <c r="B187" s="126" t="str">
        <f t="shared" si="103"/>
        <v>Donald-Roméo</v>
      </c>
      <c r="C187" s="32">
        <f t="shared" si="104"/>
        <v>180155</v>
      </c>
      <c r="D187" s="31"/>
      <c r="E187" s="32">
        <f t="shared" ref="E187:E189" si="109">+D163</f>
        <v>452000</v>
      </c>
      <c r="F187" s="32"/>
      <c r="G187" s="32"/>
      <c r="H187" s="55">
        <f t="shared" si="105"/>
        <v>0</v>
      </c>
      <c r="I187" s="32">
        <f t="shared" si="106"/>
        <v>630750</v>
      </c>
      <c r="J187" s="30">
        <f t="shared" si="107"/>
        <v>1405</v>
      </c>
      <c r="K187" s="143" t="b">
        <f t="shared" si="108"/>
        <v>1</v>
      </c>
    </row>
    <row r="188" spans="1:11">
      <c r="A188" s="121" t="str">
        <f t="shared" ref="A188:A198" si="110">+A187</f>
        <v>DECEMBRE</v>
      </c>
      <c r="B188" s="126" t="str">
        <f t="shared" si="103"/>
        <v>Dovi</v>
      </c>
      <c r="C188" s="32">
        <f t="shared" si="104"/>
        <v>26500</v>
      </c>
      <c r="D188" s="31"/>
      <c r="E188" s="32">
        <f t="shared" si="109"/>
        <v>270000</v>
      </c>
      <c r="F188" s="32"/>
      <c r="G188" s="32"/>
      <c r="H188" s="55">
        <f t="shared" si="105"/>
        <v>250000</v>
      </c>
      <c r="I188" s="32">
        <f t="shared" si="106"/>
        <v>30600</v>
      </c>
      <c r="J188" s="30">
        <f t="shared" ref="J188" si="111">+SUM(C188:G188)-(H188+I188)</f>
        <v>15900</v>
      </c>
      <c r="K188" s="143" t="b">
        <f t="shared" si="108"/>
        <v>1</v>
      </c>
    </row>
    <row r="189" spans="1:11">
      <c r="A189" s="121" t="str">
        <f t="shared" si="110"/>
        <v>DECEMBRE</v>
      </c>
      <c r="B189" s="126" t="str">
        <f t="shared" si="103"/>
        <v>Evariste</v>
      </c>
      <c r="C189" s="32">
        <f t="shared" si="104"/>
        <v>204475</v>
      </c>
      <c r="D189" s="31"/>
      <c r="E189" s="32">
        <f t="shared" si="109"/>
        <v>120000</v>
      </c>
      <c r="F189" s="32"/>
      <c r="G189" s="32"/>
      <c r="H189" s="55">
        <f t="shared" si="105"/>
        <v>60000</v>
      </c>
      <c r="I189" s="32">
        <f t="shared" si="106"/>
        <v>250500</v>
      </c>
      <c r="J189" s="30">
        <f t="shared" ref="J189" si="112">+SUM(C189:G189)-(H189+I189)</f>
        <v>13975</v>
      </c>
      <c r="K189" s="143" t="b">
        <f t="shared" si="108"/>
        <v>1</v>
      </c>
    </row>
    <row r="190" spans="1:11">
      <c r="A190" s="121" t="str">
        <f t="shared" si="110"/>
        <v>DECEMBRE</v>
      </c>
      <c r="B190" s="128" t="str">
        <f t="shared" si="103"/>
        <v>I55S</v>
      </c>
      <c r="C190" s="119">
        <f t="shared" si="104"/>
        <v>233614</v>
      </c>
      <c r="D190" s="122"/>
      <c r="E190" s="119">
        <f>+D166</f>
        <v>0</v>
      </c>
      <c r="F190" s="136"/>
      <c r="G190" s="136"/>
      <c r="H190" s="154">
        <f t="shared" si="105"/>
        <v>0</v>
      </c>
      <c r="I190" s="119">
        <f t="shared" si="106"/>
        <v>0</v>
      </c>
      <c r="J190" s="120">
        <f>+SUM(C190:G190)-(H190+I190)</f>
        <v>233614</v>
      </c>
      <c r="K190" s="143" t="b">
        <f t="shared" si="108"/>
        <v>1</v>
      </c>
    </row>
    <row r="191" spans="1:11">
      <c r="A191" s="121" t="str">
        <f t="shared" si="110"/>
        <v>DECEMBRE</v>
      </c>
      <c r="B191" s="128" t="str">
        <f t="shared" si="103"/>
        <v>I73X</v>
      </c>
      <c r="C191" s="119">
        <f t="shared" si="104"/>
        <v>249769</v>
      </c>
      <c r="D191" s="122"/>
      <c r="E191" s="119">
        <f>+D167</f>
        <v>0</v>
      </c>
      <c r="F191" s="136"/>
      <c r="G191" s="136"/>
      <c r="H191" s="154">
        <f t="shared" si="105"/>
        <v>0</v>
      </c>
      <c r="I191" s="119">
        <f t="shared" si="106"/>
        <v>0</v>
      </c>
      <c r="J191" s="120">
        <f t="shared" ref="J191:J198" si="113">+SUM(C191:G191)-(H191+I191)</f>
        <v>249769</v>
      </c>
      <c r="K191" s="143" t="b">
        <f t="shared" si="108"/>
        <v>1</v>
      </c>
    </row>
    <row r="192" spans="1:11">
      <c r="A192" s="121" t="str">
        <f t="shared" si="110"/>
        <v>DECEMBRE</v>
      </c>
      <c r="B192" s="126" t="str">
        <f t="shared" si="103"/>
        <v>Grace</v>
      </c>
      <c r="C192" s="32">
        <f t="shared" si="104"/>
        <v>4000</v>
      </c>
      <c r="D192" s="31"/>
      <c r="E192" s="32">
        <f>+D168</f>
        <v>40000</v>
      </c>
      <c r="F192" s="32"/>
      <c r="G192" s="103"/>
      <c r="H192" s="55">
        <f t="shared" si="105"/>
        <v>0</v>
      </c>
      <c r="I192" s="32">
        <f t="shared" si="106"/>
        <v>25000</v>
      </c>
      <c r="J192" s="30">
        <f t="shared" si="113"/>
        <v>19000</v>
      </c>
      <c r="K192" s="143" t="b">
        <f t="shared" si="108"/>
        <v>1</v>
      </c>
    </row>
    <row r="193" spans="1:16">
      <c r="A193" s="121" t="str">
        <f t="shared" si="110"/>
        <v>DECEMBRE</v>
      </c>
      <c r="B193" s="126" t="str">
        <f t="shared" si="103"/>
        <v>Hurielle</v>
      </c>
      <c r="C193" s="32">
        <f t="shared" si="104"/>
        <v>169200</v>
      </c>
      <c r="D193" s="31"/>
      <c r="E193" s="32">
        <f t="shared" ref="E193:E198" si="114">+D169</f>
        <v>20000</v>
      </c>
      <c r="F193" s="32"/>
      <c r="G193" s="103"/>
      <c r="H193" s="55">
        <f t="shared" si="105"/>
        <v>0</v>
      </c>
      <c r="I193" s="32">
        <f t="shared" si="106"/>
        <v>177000</v>
      </c>
      <c r="J193" s="30">
        <f t="shared" si="113"/>
        <v>12200</v>
      </c>
      <c r="K193" s="143" t="b">
        <f t="shared" si="108"/>
        <v>1</v>
      </c>
    </row>
    <row r="194" spans="1:16">
      <c r="A194" s="121" t="str">
        <f t="shared" si="110"/>
        <v>DECEMBRE</v>
      </c>
      <c r="B194" s="126" t="str">
        <f t="shared" si="103"/>
        <v>IT87</v>
      </c>
      <c r="C194" s="32">
        <f t="shared" si="104"/>
        <v>-4350</v>
      </c>
      <c r="D194" s="31"/>
      <c r="E194" s="32">
        <f t="shared" si="114"/>
        <v>536000</v>
      </c>
      <c r="F194" s="32"/>
      <c r="G194" s="103"/>
      <c r="H194" s="55">
        <f t="shared" si="105"/>
        <v>55000</v>
      </c>
      <c r="I194" s="32">
        <f t="shared" si="106"/>
        <v>357700</v>
      </c>
      <c r="J194" s="30">
        <f t="shared" si="113"/>
        <v>118950</v>
      </c>
      <c r="K194" s="143" t="b">
        <f t="shared" si="108"/>
        <v>1</v>
      </c>
    </row>
    <row r="195" spans="1:16">
      <c r="A195" s="121" t="str">
        <f t="shared" si="110"/>
        <v>DECEMBRE</v>
      </c>
      <c r="B195" s="126" t="str">
        <f t="shared" si="103"/>
        <v>Merveille</v>
      </c>
      <c r="C195" s="32">
        <f t="shared" si="104"/>
        <v>7400</v>
      </c>
      <c r="D195" s="31"/>
      <c r="E195" s="32">
        <f t="shared" si="114"/>
        <v>20000</v>
      </c>
      <c r="F195" s="32"/>
      <c r="G195" s="103"/>
      <c r="H195" s="55">
        <f t="shared" si="105"/>
        <v>0</v>
      </c>
      <c r="I195" s="32">
        <f t="shared" si="106"/>
        <v>21000</v>
      </c>
      <c r="J195" s="30">
        <f t="shared" si="113"/>
        <v>6400</v>
      </c>
      <c r="K195" s="143" t="b">
        <f t="shared" si="108"/>
        <v>1</v>
      </c>
    </row>
    <row r="196" spans="1:16">
      <c r="A196" s="121" t="str">
        <f t="shared" si="110"/>
        <v>DECEMBRE</v>
      </c>
      <c r="B196" s="126" t="str">
        <f t="shared" si="103"/>
        <v>Oracle</v>
      </c>
      <c r="C196" s="32">
        <f t="shared" si="104"/>
        <v>188725</v>
      </c>
      <c r="D196" s="31"/>
      <c r="E196" s="32">
        <f t="shared" si="114"/>
        <v>273000</v>
      </c>
      <c r="F196" s="32"/>
      <c r="G196" s="103"/>
      <c r="H196" s="55">
        <f t="shared" si="105"/>
        <v>0</v>
      </c>
      <c r="I196" s="32">
        <f t="shared" si="106"/>
        <v>455800</v>
      </c>
      <c r="J196" s="30">
        <f t="shared" si="113"/>
        <v>5925</v>
      </c>
      <c r="K196" s="143" t="b">
        <f t="shared" si="108"/>
        <v>1</v>
      </c>
    </row>
    <row r="197" spans="1:16">
      <c r="A197" s="121" t="str">
        <f t="shared" si="110"/>
        <v>DECEMBRE</v>
      </c>
      <c r="B197" s="126" t="str">
        <f t="shared" si="103"/>
        <v>P29</v>
      </c>
      <c r="C197" s="32">
        <f t="shared" si="104"/>
        <v>323500</v>
      </c>
      <c r="D197" s="118"/>
      <c r="E197" s="32">
        <f t="shared" si="114"/>
        <v>1045000</v>
      </c>
      <c r="F197" s="51"/>
      <c r="G197" s="137"/>
      <c r="H197" s="55">
        <f t="shared" si="105"/>
        <v>300000</v>
      </c>
      <c r="I197" s="32">
        <f t="shared" si="106"/>
        <v>771200</v>
      </c>
      <c r="J197" s="30">
        <f t="shared" si="113"/>
        <v>297300</v>
      </c>
      <c r="K197" s="143" t="b">
        <f t="shared" si="108"/>
        <v>1</v>
      </c>
    </row>
    <row r="198" spans="1:16">
      <c r="A198" s="121" t="str">
        <f t="shared" si="110"/>
        <v>DECEMBRE</v>
      </c>
      <c r="B198" s="126" t="str">
        <f t="shared" si="103"/>
        <v>T73</v>
      </c>
      <c r="C198" s="32">
        <f t="shared" si="104"/>
        <v>134000</v>
      </c>
      <c r="D198" s="118"/>
      <c r="E198" s="32">
        <f t="shared" si="114"/>
        <v>511000</v>
      </c>
      <c r="F198" s="51"/>
      <c r="G198" s="137"/>
      <c r="H198" s="55">
        <f t="shared" si="105"/>
        <v>50000</v>
      </c>
      <c r="I198" s="32">
        <f t="shared" si="106"/>
        <v>524900</v>
      </c>
      <c r="J198" s="30">
        <f t="shared" si="113"/>
        <v>70100</v>
      </c>
      <c r="K198" s="143" t="b">
        <f t="shared" si="108"/>
        <v>1</v>
      </c>
    </row>
    <row r="199" spans="1:16">
      <c r="A199" s="34" t="s">
        <v>59</v>
      </c>
      <c r="B199" s="35"/>
      <c r="C199" s="35"/>
      <c r="D199" s="35"/>
      <c r="E199" s="35"/>
      <c r="F199" s="35"/>
      <c r="G199" s="35"/>
      <c r="H199" s="35"/>
      <c r="I199" s="35"/>
      <c r="J199" s="36"/>
      <c r="K199" s="142"/>
    </row>
    <row r="200" spans="1:16">
      <c r="A200" s="121" t="str">
        <f>A198</f>
        <v>DECEMBRE</v>
      </c>
      <c r="B200" s="37" t="s">
        <v>60</v>
      </c>
      <c r="C200" s="38">
        <f>+C161</f>
        <v>396849</v>
      </c>
      <c r="D200" s="49"/>
      <c r="E200" s="49">
        <f>D161</f>
        <v>6715000</v>
      </c>
      <c r="F200" s="49"/>
      <c r="G200" s="124"/>
      <c r="H200" s="51">
        <f>+F161</f>
        <v>3352000</v>
      </c>
      <c r="I200" s="125">
        <f>+E161</f>
        <v>3387095</v>
      </c>
      <c r="J200" s="30">
        <f>+SUM(C200:G200)-(H200+I200)</f>
        <v>372754</v>
      </c>
      <c r="K200" s="143" t="b">
        <f>J200=I161</f>
        <v>1</v>
      </c>
    </row>
    <row r="201" spans="1:16">
      <c r="A201" s="43" t="s">
        <v>61</v>
      </c>
      <c r="B201" s="24"/>
      <c r="C201" s="35"/>
      <c r="D201" s="24"/>
      <c r="E201" s="24"/>
      <c r="F201" s="24"/>
      <c r="G201" s="24"/>
      <c r="H201" s="24"/>
      <c r="I201" s="24"/>
      <c r="J201" s="36"/>
      <c r="K201" s="142"/>
    </row>
    <row r="202" spans="1:16">
      <c r="A202" s="121" t="str">
        <f>+A200</f>
        <v>DECEMBRE</v>
      </c>
      <c r="B202" s="37" t="s">
        <v>23</v>
      </c>
      <c r="C202" s="124">
        <f>+C159</f>
        <v>5869139</v>
      </c>
      <c r="D202" s="131">
        <f>+G159</f>
        <v>0</v>
      </c>
      <c r="E202" s="49"/>
      <c r="F202" s="49"/>
      <c r="G202" s="49"/>
      <c r="H202" s="51">
        <f>+F159</f>
        <v>2000000</v>
      </c>
      <c r="I202" s="53">
        <f>+E159</f>
        <v>933345</v>
      </c>
      <c r="J202" s="30">
        <f>+SUM(C202:G202)-(H202+I202)</f>
        <v>2935794</v>
      </c>
      <c r="K202" s="143" t="b">
        <f>+J202=I159</f>
        <v>1</v>
      </c>
    </row>
    <row r="203" spans="1:16">
      <c r="A203" s="121" t="str">
        <f t="shared" ref="A203" si="115">+A202</f>
        <v>DECEMBRE</v>
      </c>
      <c r="B203" s="37" t="s">
        <v>63</v>
      </c>
      <c r="C203" s="124">
        <f>+C160</f>
        <v>18128149</v>
      </c>
      <c r="D203" s="49">
        <f>+G160</f>
        <v>0</v>
      </c>
      <c r="E203" s="48"/>
      <c r="F203" s="48"/>
      <c r="G203" s="48">
        <f>+D160</f>
        <v>0</v>
      </c>
      <c r="H203" s="32">
        <f>+F160</f>
        <v>4000000</v>
      </c>
      <c r="I203" s="50">
        <f>+E160</f>
        <v>4985677</v>
      </c>
      <c r="J203" s="30">
        <f>+SUM(C203:G203)-(H203+I203)</f>
        <v>9142472</v>
      </c>
      <c r="K203" s="143" t="b">
        <f>+J203=I160</f>
        <v>1</v>
      </c>
    </row>
    <row r="204" spans="1:16" ht="15.75">
      <c r="C204" s="140">
        <f>SUM(C186:C203)</f>
        <v>27007245</v>
      </c>
      <c r="I204" s="139">
        <f>SUM(I186:I203)</f>
        <v>13335567</v>
      </c>
      <c r="J204" s="104">
        <f>+SUM(J186:J203)</f>
        <v>13671678</v>
      </c>
      <c r="K204" s="5" t="b">
        <f>J204=I175</f>
        <v>1</v>
      </c>
    </row>
    <row r="205" spans="1:16" ht="15.75">
      <c r="C205" s="140"/>
      <c r="I205" s="139"/>
      <c r="J205" s="104"/>
    </row>
    <row r="206" spans="1:16" ht="15.75">
      <c r="A206" s="157"/>
      <c r="B206" s="157"/>
      <c r="C206" s="158"/>
      <c r="D206" s="157"/>
      <c r="E206" s="157"/>
      <c r="F206" s="157"/>
      <c r="G206" s="157"/>
      <c r="H206" s="157"/>
      <c r="I206" s="159"/>
      <c r="J206" s="160"/>
      <c r="K206" s="157"/>
      <c r="L206" s="161"/>
      <c r="M206" s="161"/>
      <c r="N206" s="161"/>
      <c r="O206" s="161"/>
      <c r="P206" s="157"/>
    </row>
    <row r="208" spans="1:16" ht="15.75">
      <c r="A208" s="6" t="s">
        <v>35</v>
      </c>
      <c r="B208" s="6" t="s">
        <v>1</v>
      </c>
      <c r="C208" s="6">
        <v>45231</v>
      </c>
      <c r="D208" s="7" t="s">
        <v>36</v>
      </c>
      <c r="E208" s="7" t="s">
        <v>37</v>
      </c>
      <c r="F208" s="7" t="s">
        <v>38</v>
      </c>
      <c r="G208" s="7" t="s">
        <v>39</v>
      </c>
      <c r="H208" s="6">
        <v>45260</v>
      </c>
      <c r="I208" s="7" t="s">
        <v>40</v>
      </c>
      <c r="K208" s="45"/>
      <c r="L208" s="45" t="s">
        <v>41</v>
      </c>
      <c r="M208" s="45" t="s">
        <v>42</v>
      </c>
      <c r="N208" s="45" t="s">
        <v>43</v>
      </c>
      <c r="O208" s="45" t="s">
        <v>44</v>
      </c>
    </row>
    <row r="209" spans="1:15" ht="16.5">
      <c r="A209" s="58" t="str">
        <f>K209</f>
        <v>BCI</v>
      </c>
      <c r="B209" s="59" t="s">
        <v>45</v>
      </c>
      <c r="C209" s="61">
        <v>10810740</v>
      </c>
      <c r="D209" s="61">
        <f>+L209</f>
        <v>0</v>
      </c>
      <c r="E209" s="61">
        <f>+N209</f>
        <v>941601</v>
      </c>
      <c r="F209" s="61">
        <f>+M209</f>
        <v>4000000</v>
      </c>
      <c r="G209" s="61">
        <f t="shared" ref="G209:G224" si="116">+O209</f>
        <v>0</v>
      </c>
      <c r="H209" s="61">
        <v>5869139</v>
      </c>
      <c r="I209" s="61">
        <f>+C209+D209-E209-F209+G209</f>
        <v>5869139</v>
      </c>
      <c r="J209" s="9">
        <f>I209-H209</f>
        <v>0</v>
      </c>
      <c r="K209" s="45" t="s">
        <v>23</v>
      </c>
      <c r="L209" s="177">
        <v>0</v>
      </c>
      <c r="M209" s="177">
        <v>4000000</v>
      </c>
      <c r="N209" s="177">
        <v>941601</v>
      </c>
      <c r="O209" s="177">
        <v>0</v>
      </c>
    </row>
    <row r="210" spans="1:15" ht="16.5">
      <c r="A210" s="58" t="str">
        <f t="shared" ref="A210:A224" si="117">K210</f>
        <v>BCI-Sous Compte</v>
      </c>
      <c r="B210" s="59" t="s">
        <v>45</v>
      </c>
      <c r="C210" s="61">
        <v>97835</v>
      </c>
      <c r="D210" s="61">
        <f>+L210</f>
        <v>0</v>
      </c>
      <c r="E210" s="61">
        <f t="shared" ref="E210:E215" si="118">+N210</f>
        <v>4251915</v>
      </c>
      <c r="F210" s="61">
        <f t="shared" ref="F210:F217" si="119">+M210</f>
        <v>4000000</v>
      </c>
      <c r="G210" s="61">
        <f t="shared" si="116"/>
        <v>26282229</v>
      </c>
      <c r="H210" s="61">
        <v>18128149</v>
      </c>
      <c r="I210" s="61">
        <f t="shared" ref="I210:I215" si="120">+C210+D210-E210-F210+G210</f>
        <v>18128149</v>
      </c>
      <c r="J210" s="9">
        <f t="shared" ref="J210:J224" si="121">I210-H210</f>
        <v>0</v>
      </c>
      <c r="K210" s="45" t="s">
        <v>146</v>
      </c>
      <c r="L210" s="177">
        <v>0</v>
      </c>
      <c r="M210" s="177">
        <v>4000000</v>
      </c>
      <c r="N210" s="177">
        <v>4251915</v>
      </c>
      <c r="O210" s="177">
        <v>26282229</v>
      </c>
    </row>
    <row r="211" spans="1:15" ht="16.5">
      <c r="A211" s="58" t="str">
        <f t="shared" si="117"/>
        <v>Caisse</v>
      </c>
      <c r="B211" s="59" t="s">
        <v>24</v>
      </c>
      <c r="C211" s="61">
        <v>468930</v>
      </c>
      <c r="D211" s="61">
        <f t="shared" ref="D211:D224" si="122">+L211</f>
        <v>8030000</v>
      </c>
      <c r="E211" s="61">
        <f t="shared" si="118"/>
        <v>1522581</v>
      </c>
      <c r="F211" s="61">
        <f t="shared" si="119"/>
        <v>6579500</v>
      </c>
      <c r="G211" s="61">
        <f t="shared" si="116"/>
        <v>0</v>
      </c>
      <c r="H211" s="61">
        <v>396849</v>
      </c>
      <c r="I211" s="61">
        <f t="shared" si="120"/>
        <v>396849</v>
      </c>
      <c r="J211" s="9">
        <f t="shared" si="121"/>
        <v>0</v>
      </c>
      <c r="K211" s="45" t="s">
        <v>24</v>
      </c>
      <c r="L211" s="177">
        <v>8030000</v>
      </c>
      <c r="M211" s="177">
        <v>6579500</v>
      </c>
      <c r="N211" s="177">
        <v>1522581</v>
      </c>
      <c r="O211" s="177">
        <v>0</v>
      </c>
    </row>
    <row r="212" spans="1:15" ht="16.5">
      <c r="A212" s="58" t="str">
        <f t="shared" si="117"/>
        <v>Crépin</v>
      </c>
      <c r="B212" s="59" t="s">
        <v>2</v>
      </c>
      <c r="C212" s="61">
        <v>175370</v>
      </c>
      <c r="D212" s="61">
        <f t="shared" si="122"/>
        <v>1550000</v>
      </c>
      <c r="E212" s="61">
        <f t="shared" si="118"/>
        <v>748250</v>
      </c>
      <c r="F212" s="61">
        <f t="shared" si="119"/>
        <v>81000</v>
      </c>
      <c r="G212" s="61">
        <f t="shared" si="116"/>
        <v>0</v>
      </c>
      <c r="H212" s="61">
        <v>896120</v>
      </c>
      <c r="I212" s="61">
        <f t="shared" si="120"/>
        <v>896120</v>
      </c>
      <c r="J212" s="9">
        <f t="shared" si="121"/>
        <v>0</v>
      </c>
      <c r="K212" s="45" t="s">
        <v>46</v>
      </c>
      <c r="L212" s="177">
        <v>1550000</v>
      </c>
      <c r="M212" s="177">
        <v>81000</v>
      </c>
      <c r="N212" s="177">
        <v>748250</v>
      </c>
      <c r="O212" s="177">
        <v>0</v>
      </c>
    </row>
    <row r="213" spans="1:15" ht="16.5">
      <c r="A213" s="58" t="str">
        <f t="shared" si="117"/>
        <v>Donald-Roméo</v>
      </c>
      <c r="B213" s="59" t="s">
        <v>152</v>
      </c>
      <c r="C213" s="61">
        <v>17705</v>
      </c>
      <c r="D213" s="61">
        <f t="shared" si="122"/>
        <v>671000</v>
      </c>
      <c r="E213" s="61">
        <f t="shared" si="118"/>
        <v>508550</v>
      </c>
      <c r="F213" s="61">
        <f t="shared" si="119"/>
        <v>0</v>
      </c>
      <c r="G213" s="61">
        <f t="shared" si="116"/>
        <v>0</v>
      </c>
      <c r="H213" s="61">
        <v>180155</v>
      </c>
      <c r="I213" s="61">
        <f t="shared" si="120"/>
        <v>180155</v>
      </c>
      <c r="J213" s="9">
        <f t="shared" si="121"/>
        <v>0</v>
      </c>
      <c r="K213" s="45" t="s">
        <v>292</v>
      </c>
      <c r="L213" s="177">
        <v>671000</v>
      </c>
      <c r="M213" s="177">
        <v>0</v>
      </c>
      <c r="N213" s="177">
        <v>508550</v>
      </c>
      <c r="O213" s="177">
        <v>0</v>
      </c>
    </row>
    <row r="214" spans="1:15" ht="16.5">
      <c r="A214" s="58" t="str">
        <f t="shared" si="117"/>
        <v>Dovi</v>
      </c>
      <c r="B214" s="59" t="s">
        <v>2</v>
      </c>
      <c r="C214" s="61">
        <v>13000</v>
      </c>
      <c r="D214" s="61">
        <f t="shared" si="122"/>
        <v>211000</v>
      </c>
      <c r="E214" s="61">
        <f t="shared" si="118"/>
        <v>197500</v>
      </c>
      <c r="F214" s="61">
        <f t="shared" si="119"/>
        <v>0</v>
      </c>
      <c r="G214" s="61">
        <f t="shared" si="116"/>
        <v>0</v>
      </c>
      <c r="H214" s="61">
        <v>26500</v>
      </c>
      <c r="I214" s="61">
        <f t="shared" si="120"/>
        <v>26500</v>
      </c>
      <c r="J214" s="9">
        <f t="shared" si="121"/>
        <v>0</v>
      </c>
      <c r="K214" s="45" t="s">
        <v>299</v>
      </c>
      <c r="L214" s="177">
        <v>211000</v>
      </c>
      <c r="M214" s="177">
        <v>0</v>
      </c>
      <c r="N214" s="177">
        <v>197500</v>
      </c>
      <c r="O214" s="177">
        <v>0</v>
      </c>
    </row>
    <row r="215" spans="1:15" ht="16.5">
      <c r="A215" s="58" t="str">
        <f t="shared" si="117"/>
        <v>Evariste</v>
      </c>
      <c r="B215" s="59" t="s">
        <v>153</v>
      </c>
      <c r="C215" s="61">
        <v>11475</v>
      </c>
      <c r="D215" s="61">
        <f t="shared" si="122"/>
        <v>462000</v>
      </c>
      <c r="E215" s="61">
        <f t="shared" si="118"/>
        <v>269000</v>
      </c>
      <c r="F215" s="61">
        <f t="shared" si="119"/>
        <v>0</v>
      </c>
      <c r="G215" s="61">
        <f t="shared" si="116"/>
        <v>0</v>
      </c>
      <c r="H215" s="61">
        <v>204475</v>
      </c>
      <c r="I215" s="61">
        <f t="shared" si="120"/>
        <v>204475</v>
      </c>
      <c r="J215" s="9">
        <f t="shared" si="121"/>
        <v>0</v>
      </c>
      <c r="K215" s="45" t="s">
        <v>30</v>
      </c>
      <c r="L215" s="177">
        <v>462000</v>
      </c>
      <c r="M215" s="177">
        <v>0</v>
      </c>
      <c r="N215" s="177">
        <v>269000</v>
      </c>
      <c r="O215" s="177">
        <v>0</v>
      </c>
    </row>
    <row r="216" spans="1:15" ht="16.5">
      <c r="A216" s="58" t="str">
        <f t="shared" si="117"/>
        <v>I55S</v>
      </c>
      <c r="B216" s="115" t="s">
        <v>4</v>
      </c>
      <c r="C216" s="117">
        <v>233614</v>
      </c>
      <c r="D216" s="117">
        <f t="shared" si="122"/>
        <v>0</v>
      </c>
      <c r="E216" s="117">
        <f>+N216</f>
        <v>0</v>
      </c>
      <c r="F216" s="117">
        <f t="shared" si="119"/>
        <v>0</v>
      </c>
      <c r="G216" s="117">
        <f t="shared" si="116"/>
        <v>0</v>
      </c>
      <c r="H216" s="117">
        <v>233614</v>
      </c>
      <c r="I216" s="117">
        <f>+C216+D216-E216-F216+G216</f>
        <v>233614</v>
      </c>
      <c r="J216" s="9">
        <f t="shared" si="121"/>
        <v>0</v>
      </c>
      <c r="K216" s="45" t="s">
        <v>83</v>
      </c>
      <c r="L216" s="177">
        <v>0</v>
      </c>
      <c r="M216" s="177">
        <v>0</v>
      </c>
      <c r="N216" s="177">
        <v>0</v>
      </c>
      <c r="O216" s="177">
        <v>0</v>
      </c>
    </row>
    <row r="217" spans="1:15" ht="16.5">
      <c r="A217" s="58" t="str">
        <f t="shared" si="117"/>
        <v>I73X</v>
      </c>
      <c r="B217" s="115" t="s">
        <v>4</v>
      </c>
      <c r="C217" s="117">
        <v>249769</v>
      </c>
      <c r="D217" s="117">
        <f t="shared" si="122"/>
        <v>0</v>
      </c>
      <c r="E217" s="117">
        <f>+N217</f>
        <v>0</v>
      </c>
      <c r="F217" s="117">
        <f t="shared" si="119"/>
        <v>0</v>
      </c>
      <c r="G217" s="117">
        <f t="shared" si="116"/>
        <v>0</v>
      </c>
      <c r="H217" s="117">
        <v>249769</v>
      </c>
      <c r="I217" s="117">
        <f t="shared" ref="I217:I224" si="123">+C217+D217-E217-F217+G217</f>
        <v>249769</v>
      </c>
      <c r="J217" s="9">
        <f t="shared" si="121"/>
        <v>0</v>
      </c>
      <c r="K217" s="45" t="s">
        <v>82</v>
      </c>
      <c r="L217" s="177">
        <v>0</v>
      </c>
      <c r="M217" s="177">
        <v>0</v>
      </c>
      <c r="N217" s="177">
        <v>0</v>
      </c>
      <c r="O217" s="177">
        <v>0</v>
      </c>
    </row>
    <row r="218" spans="1:15" ht="16.5">
      <c r="A218" s="58" t="str">
        <f t="shared" si="117"/>
        <v>Grace</v>
      </c>
      <c r="B218" s="59" t="s">
        <v>2</v>
      </c>
      <c r="C218" s="180">
        <v>0</v>
      </c>
      <c r="D218" s="61">
        <f t="shared" si="122"/>
        <v>40000</v>
      </c>
      <c r="E218" s="61">
        <f t="shared" ref="E218:E224" si="124">+N218</f>
        <v>36000</v>
      </c>
      <c r="F218" s="61">
        <f>+M218</f>
        <v>0</v>
      </c>
      <c r="G218" s="61">
        <f t="shared" si="116"/>
        <v>0</v>
      </c>
      <c r="H218" s="180">
        <v>4000</v>
      </c>
      <c r="I218" s="180">
        <f t="shared" si="123"/>
        <v>4000</v>
      </c>
      <c r="J218" s="9">
        <f t="shared" si="121"/>
        <v>0</v>
      </c>
      <c r="K218" s="182" t="s">
        <v>141</v>
      </c>
      <c r="L218" s="177">
        <v>40000</v>
      </c>
      <c r="M218" s="177">
        <v>0</v>
      </c>
      <c r="N218" s="177">
        <v>36000</v>
      </c>
      <c r="O218" s="177">
        <v>0</v>
      </c>
    </row>
    <row r="219" spans="1:15" ht="16.5">
      <c r="A219" s="58" t="str">
        <f t="shared" si="117"/>
        <v>Hurielle</v>
      </c>
      <c r="B219" s="97" t="s">
        <v>152</v>
      </c>
      <c r="C219" s="61">
        <v>13200</v>
      </c>
      <c r="D219" s="61">
        <f t="shared" si="122"/>
        <v>462000</v>
      </c>
      <c r="E219" s="61">
        <f t="shared" si="124"/>
        <v>276000</v>
      </c>
      <c r="F219" s="61">
        <f t="shared" ref="F219:F224" si="125">+M219</f>
        <v>30000</v>
      </c>
      <c r="G219" s="61">
        <f t="shared" si="116"/>
        <v>0</v>
      </c>
      <c r="H219" s="180">
        <v>169200</v>
      </c>
      <c r="I219" s="180">
        <f t="shared" si="123"/>
        <v>169200</v>
      </c>
      <c r="J219" s="9">
        <f t="shared" si="121"/>
        <v>0</v>
      </c>
      <c r="K219" s="45" t="s">
        <v>195</v>
      </c>
      <c r="L219" s="177">
        <v>462000</v>
      </c>
      <c r="M219" s="177">
        <v>30000</v>
      </c>
      <c r="N219" s="177">
        <v>276000</v>
      </c>
      <c r="O219" s="177">
        <v>0</v>
      </c>
    </row>
    <row r="220" spans="1:15" ht="16.5">
      <c r="A220" s="58" t="str">
        <f t="shared" si="117"/>
        <v>IT87</v>
      </c>
      <c r="B220" s="59" t="s">
        <v>4</v>
      </c>
      <c r="C220" s="180">
        <v>14200</v>
      </c>
      <c r="D220" s="61">
        <f t="shared" si="122"/>
        <v>588000</v>
      </c>
      <c r="E220" s="61">
        <f t="shared" si="124"/>
        <v>606550</v>
      </c>
      <c r="F220" s="61">
        <f t="shared" si="125"/>
        <v>0</v>
      </c>
      <c r="G220" s="61">
        <f t="shared" si="116"/>
        <v>0</v>
      </c>
      <c r="H220" s="180">
        <v>-4350</v>
      </c>
      <c r="I220" s="180">
        <f t="shared" si="123"/>
        <v>-4350</v>
      </c>
      <c r="J220" s="9">
        <f t="shared" si="121"/>
        <v>0</v>
      </c>
      <c r="K220" s="182" t="s">
        <v>306</v>
      </c>
      <c r="L220" s="177">
        <v>588000</v>
      </c>
      <c r="M220" s="177">
        <v>0</v>
      </c>
      <c r="N220" s="177">
        <v>606550</v>
      </c>
      <c r="O220" s="177">
        <v>0</v>
      </c>
    </row>
    <row r="221" spans="1:15" ht="16.5">
      <c r="A221" s="58" t="str">
        <f t="shared" si="117"/>
        <v>Merveille</v>
      </c>
      <c r="B221" s="97" t="s">
        <v>312</v>
      </c>
      <c r="C221" s="61">
        <v>900</v>
      </c>
      <c r="D221" s="61">
        <f t="shared" si="122"/>
        <v>154000</v>
      </c>
      <c r="E221" s="61">
        <f t="shared" si="124"/>
        <v>147500</v>
      </c>
      <c r="F221" s="61">
        <f t="shared" si="125"/>
        <v>0</v>
      </c>
      <c r="G221" s="61">
        <f t="shared" si="116"/>
        <v>0</v>
      </c>
      <c r="H221" s="180">
        <v>7400</v>
      </c>
      <c r="I221" s="180">
        <f t="shared" si="123"/>
        <v>7400</v>
      </c>
      <c r="J221" s="9">
        <f t="shared" si="121"/>
        <v>0</v>
      </c>
      <c r="K221" s="45" t="s">
        <v>92</v>
      </c>
      <c r="L221" s="177">
        <v>154000</v>
      </c>
      <c r="M221" s="177">
        <v>0</v>
      </c>
      <c r="N221" s="177">
        <v>147500</v>
      </c>
      <c r="O221" s="177">
        <v>0</v>
      </c>
    </row>
    <row r="222" spans="1:15" ht="16.5">
      <c r="A222" s="58" t="str">
        <f t="shared" si="117"/>
        <v>Oracle</v>
      </c>
      <c r="B222" s="97" t="s">
        <v>152</v>
      </c>
      <c r="C222" s="61">
        <v>14725</v>
      </c>
      <c r="D222" s="61">
        <f t="shared" si="122"/>
        <v>528000</v>
      </c>
      <c r="E222" s="61">
        <f t="shared" si="124"/>
        <v>354000</v>
      </c>
      <c r="F222" s="61">
        <f t="shared" si="125"/>
        <v>0</v>
      </c>
      <c r="G222" s="61">
        <f t="shared" si="116"/>
        <v>0</v>
      </c>
      <c r="H222" s="180">
        <v>188725</v>
      </c>
      <c r="I222" s="180">
        <f t="shared" si="123"/>
        <v>188725</v>
      </c>
      <c r="J222" s="9">
        <f t="shared" si="121"/>
        <v>0</v>
      </c>
      <c r="K222" s="45" t="s">
        <v>293</v>
      </c>
      <c r="L222" s="177">
        <v>528000</v>
      </c>
      <c r="M222" s="177">
        <v>0</v>
      </c>
      <c r="N222" s="177">
        <v>354000</v>
      </c>
      <c r="O222" s="177">
        <v>0</v>
      </c>
    </row>
    <row r="223" spans="1:15" ht="16.5">
      <c r="A223" s="58" t="str">
        <f t="shared" si="117"/>
        <v>P29</v>
      </c>
      <c r="B223" s="59" t="s">
        <v>4</v>
      </c>
      <c r="C223" s="61">
        <v>41200</v>
      </c>
      <c r="D223" s="61">
        <f t="shared" si="122"/>
        <v>1181000</v>
      </c>
      <c r="E223" s="61">
        <f t="shared" si="124"/>
        <v>898700</v>
      </c>
      <c r="F223" s="61">
        <f t="shared" si="125"/>
        <v>0</v>
      </c>
      <c r="G223" s="61">
        <f t="shared" si="116"/>
        <v>0</v>
      </c>
      <c r="H223" s="180">
        <v>323500</v>
      </c>
      <c r="I223" s="180">
        <f t="shared" si="123"/>
        <v>323500</v>
      </c>
      <c r="J223" s="9">
        <f t="shared" si="121"/>
        <v>0</v>
      </c>
      <c r="K223" s="45" t="s">
        <v>28</v>
      </c>
      <c r="L223" s="177">
        <v>1181000</v>
      </c>
      <c r="M223" s="177">
        <v>0</v>
      </c>
      <c r="N223" s="177">
        <v>898700</v>
      </c>
      <c r="O223" s="177">
        <v>0</v>
      </c>
    </row>
    <row r="224" spans="1:15" ht="16.5">
      <c r="A224" s="58" t="str">
        <f t="shared" si="117"/>
        <v>T73</v>
      </c>
      <c r="B224" s="59" t="s">
        <v>4</v>
      </c>
      <c r="C224" s="61">
        <v>63000</v>
      </c>
      <c r="D224" s="61">
        <f t="shared" si="122"/>
        <v>813500</v>
      </c>
      <c r="E224" s="61">
        <f t="shared" si="124"/>
        <v>742500</v>
      </c>
      <c r="F224" s="61">
        <f t="shared" si="125"/>
        <v>0</v>
      </c>
      <c r="G224" s="61">
        <f t="shared" si="116"/>
        <v>0</v>
      </c>
      <c r="H224" s="180">
        <v>134000</v>
      </c>
      <c r="I224" s="180">
        <f t="shared" si="123"/>
        <v>134000</v>
      </c>
      <c r="J224" s="9">
        <f t="shared" si="121"/>
        <v>0</v>
      </c>
      <c r="K224" s="45" t="s">
        <v>263</v>
      </c>
      <c r="L224" s="177">
        <v>813500</v>
      </c>
      <c r="M224" s="177">
        <v>0</v>
      </c>
      <c r="N224" s="177">
        <v>742500</v>
      </c>
      <c r="O224" s="177">
        <v>0</v>
      </c>
    </row>
    <row r="225" spans="1:15" ht="16.5">
      <c r="A225" s="10" t="s">
        <v>49</v>
      </c>
      <c r="B225" s="11"/>
      <c r="C225" s="12">
        <f t="shared" ref="C225:I225" si="126">SUM(C209:C224)</f>
        <v>12225663</v>
      </c>
      <c r="D225" s="57">
        <f t="shared" si="126"/>
        <v>14690500</v>
      </c>
      <c r="E225" s="57">
        <f t="shared" si="126"/>
        <v>11500647</v>
      </c>
      <c r="F225" s="57">
        <f t="shared" si="126"/>
        <v>14690500</v>
      </c>
      <c r="G225" s="57">
        <f t="shared" si="126"/>
        <v>26282229</v>
      </c>
      <c r="H225" s="57">
        <f t="shared" si="126"/>
        <v>27007245</v>
      </c>
      <c r="I225" s="57">
        <f t="shared" si="126"/>
        <v>27007245</v>
      </c>
      <c r="J225" s="9"/>
      <c r="K225" s="3"/>
      <c r="L225" s="47">
        <f>+SUM(L209:L224)</f>
        <v>14690500</v>
      </c>
      <c r="M225" s="47">
        <f>+SUM(M209:M224)</f>
        <v>14690500</v>
      </c>
      <c r="N225" s="47">
        <f>+SUM(N209:N224)</f>
        <v>11500647</v>
      </c>
      <c r="O225" s="47">
        <f>+SUM(O209:O224)</f>
        <v>26282229</v>
      </c>
    </row>
    <row r="226" spans="1:15" ht="16.5">
      <c r="A226" s="10"/>
      <c r="B226" s="11"/>
      <c r="C226" s="12"/>
      <c r="D226" s="13"/>
      <c r="E226" s="12"/>
      <c r="F226" s="13"/>
      <c r="G226" s="12"/>
      <c r="H226" s="12"/>
      <c r="I226" s="13" t="b">
        <f>I225=D228</f>
        <v>1</v>
      </c>
      <c r="J226" s="9"/>
      <c r="L226" s="5"/>
      <c r="M226" s="5"/>
      <c r="N226" s="5"/>
      <c r="O226" s="5"/>
    </row>
    <row r="227" spans="1:15" ht="16.5">
      <c r="A227" s="10" t="s">
        <v>327</v>
      </c>
      <c r="B227" s="11" t="s">
        <v>253</v>
      </c>
      <c r="C227" s="12" t="s">
        <v>161</v>
      </c>
      <c r="D227" s="12" t="s">
        <v>328</v>
      </c>
      <c r="E227" s="12" t="s">
        <v>50</v>
      </c>
      <c r="F227" s="12"/>
      <c r="G227" s="12">
        <f>+D225-F225</f>
        <v>0</v>
      </c>
      <c r="H227" s="12"/>
      <c r="I227" s="185"/>
    </row>
    <row r="228" spans="1:15" ht="16.5">
      <c r="A228" s="14">
        <f>C225</f>
        <v>12225663</v>
      </c>
      <c r="B228" s="15">
        <f>G225</f>
        <v>26282229</v>
      </c>
      <c r="C228" s="12">
        <f>E225</f>
        <v>11500647</v>
      </c>
      <c r="D228" s="12">
        <f>A228+B228-C228</f>
        <v>27007245</v>
      </c>
      <c r="E228" s="13">
        <f>I225-D228</f>
        <v>0</v>
      </c>
      <c r="F228" s="12"/>
      <c r="G228" s="12"/>
      <c r="H228" s="12"/>
      <c r="I228" s="12"/>
    </row>
    <row r="229" spans="1:15" ht="16.5">
      <c r="A229" s="14"/>
      <c r="B229" s="15"/>
      <c r="C229" s="12"/>
      <c r="D229" s="12"/>
      <c r="E229" s="13"/>
      <c r="F229" s="12"/>
      <c r="G229" s="12"/>
      <c r="H229" s="12"/>
      <c r="I229" s="12"/>
    </row>
    <row r="230" spans="1:15">
      <c r="A230" s="16" t="s">
        <v>51</v>
      </c>
      <c r="B230" s="16"/>
      <c r="C230" s="16"/>
      <c r="D230" s="17"/>
      <c r="E230" s="17"/>
      <c r="F230" s="17"/>
      <c r="G230" s="17"/>
      <c r="H230" s="17"/>
      <c r="I230" s="17"/>
    </row>
    <row r="231" spans="1:15">
      <c r="A231" s="18" t="s">
        <v>329</v>
      </c>
      <c r="B231" s="18"/>
      <c r="C231" s="18"/>
      <c r="D231" s="18"/>
      <c r="E231" s="18"/>
      <c r="F231" s="18"/>
      <c r="G231" s="18"/>
      <c r="H231" s="18"/>
      <c r="I231" s="18"/>
      <c r="J231" s="18"/>
    </row>
    <row r="232" spans="1:15">
      <c r="A232" s="19"/>
      <c r="B232" s="17"/>
      <c r="C232" s="20"/>
      <c r="D232" s="20"/>
      <c r="E232" s="20"/>
      <c r="F232" s="20"/>
      <c r="G232" s="20"/>
      <c r="H232" s="17"/>
      <c r="I232" s="17"/>
    </row>
    <row r="233" spans="1:15">
      <c r="A233" s="166" t="s">
        <v>52</v>
      </c>
      <c r="B233" s="168" t="s">
        <v>53</v>
      </c>
      <c r="C233" s="170" t="s">
        <v>330</v>
      </c>
      <c r="D233" s="171" t="s">
        <v>54</v>
      </c>
      <c r="E233" s="172"/>
      <c r="F233" s="172"/>
      <c r="G233" s="173"/>
      <c r="H233" s="174" t="s">
        <v>55</v>
      </c>
      <c r="I233" s="162" t="s">
        <v>56</v>
      </c>
      <c r="J233" s="184"/>
    </row>
    <row r="234" spans="1:15" ht="25.5">
      <c r="A234" s="167"/>
      <c r="B234" s="169"/>
      <c r="C234" s="22"/>
      <c r="D234" s="21" t="s">
        <v>23</v>
      </c>
      <c r="E234" s="21" t="s">
        <v>24</v>
      </c>
      <c r="F234" s="22" t="s">
        <v>121</v>
      </c>
      <c r="G234" s="21" t="s">
        <v>57</v>
      </c>
      <c r="H234" s="175"/>
      <c r="I234" s="163"/>
      <c r="J234" s="165" t="s">
        <v>341</v>
      </c>
      <c r="K234" s="142"/>
    </row>
    <row r="235" spans="1:15">
      <c r="A235" s="23"/>
      <c r="B235" s="24" t="s">
        <v>58</v>
      </c>
      <c r="C235" s="25"/>
      <c r="D235" s="25"/>
      <c r="E235" s="25"/>
      <c r="F235" s="25"/>
      <c r="G235" s="25"/>
      <c r="H235" s="25"/>
      <c r="I235" s="26"/>
      <c r="J235" s="165"/>
      <c r="K235" s="142"/>
    </row>
    <row r="236" spans="1:15">
      <c r="A236" s="121" t="s">
        <v>97</v>
      </c>
      <c r="B236" s="126" t="str">
        <f t="shared" ref="B236:B248" si="127">A212</f>
        <v>Crépin</v>
      </c>
      <c r="C236" s="32">
        <f t="shared" ref="C236:C248" si="128">+C212</f>
        <v>175370</v>
      </c>
      <c r="D236" s="31"/>
      <c r="E236" s="32">
        <f>+D212</f>
        <v>1550000</v>
      </c>
      <c r="F236" s="32"/>
      <c r="G236" s="32"/>
      <c r="H236" s="55">
        <f t="shared" ref="H236:H248" si="129">+F212</f>
        <v>81000</v>
      </c>
      <c r="I236" s="32">
        <f t="shared" ref="I236:I248" si="130">+E212</f>
        <v>748250</v>
      </c>
      <c r="J236" s="30">
        <f t="shared" ref="J236:J237" si="131">+SUM(C236:G236)-(H236+I236)</f>
        <v>896120</v>
      </c>
      <c r="K236" s="143" t="b">
        <f t="shared" ref="K236:K248" si="132">J236=I212</f>
        <v>1</v>
      </c>
    </row>
    <row r="237" spans="1:15">
      <c r="A237" s="121" t="str">
        <f>+A236</f>
        <v>NOVEMBRE</v>
      </c>
      <c r="B237" s="126" t="str">
        <f t="shared" si="127"/>
        <v>Donald-Roméo</v>
      </c>
      <c r="C237" s="32">
        <f t="shared" si="128"/>
        <v>17705</v>
      </c>
      <c r="D237" s="31"/>
      <c r="E237" s="32">
        <f t="shared" ref="E237:E239" si="133">+D213</f>
        <v>671000</v>
      </c>
      <c r="F237" s="32"/>
      <c r="G237" s="32"/>
      <c r="H237" s="55">
        <f t="shared" si="129"/>
        <v>0</v>
      </c>
      <c r="I237" s="32">
        <f t="shared" si="130"/>
        <v>508550</v>
      </c>
      <c r="J237" s="30">
        <f t="shared" si="131"/>
        <v>180155</v>
      </c>
      <c r="K237" s="143" t="b">
        <f t="shared" si="132"/>
        <v>1</v>
      </c>
    </row>
    <row r="238" spans="1:15">
      <c r="A238" s="121" t="str">
        <f t="shared" ref="A238:A248" si="134">+A237</f>
        <v>NOVEMBRE</v>
      </c>
      <c r="B238" s="126" t="str">
        <f t="shared" si="127"/>
        <v>Dovi</v>
      </c>
      <c r="C238" s="32">
        <f t="shared" si="128"/>
        <v>13000</v>
      </c>
      <c r="D238" s="31"/>
      <c r="E238" s="32">
        <f t="shared" si="133"/>
        <v>211000</v>
      </c>
      <c r="F238" s="32"/>
      <c r="G238" s="32"/>
      <c r="H238" s="55">
        <f t="shared" si="129"/>
        <v>0</v>
      </c>
      <c r="I238" s="32">
        <f t="shared" si="130"/>
        <v>197500</v>
      </c>
      <c r="J238" s="30">
        <f t="shared" ref="J238" si="135">+SUM(C238:G238)-(H238+I238)</f>
        <v>26500</v>
      </c>
      <c r="K238" s="143" t="b">
        <f t="shared" si="132"/>
        <v>1</v>
      </c>
    </row>
    <row r="239" spans="1:15">
      <c r="A239" s="121" t="str">
        <f t="shared" si="134"/>
        <v>NOVEMBRE</v>
      </c>
      <c r="B239" s="126" t="str">
        <f t="shared" si="127"/>
        <v>Evariste</v>
      </c>
      <c r="C239" s="32">
        <f t="shared" si="128"/>
        <v>11475</v>
      </c>
      <c r="D239" s="31"/>
      <c r="E239" s="32">
        <f t="shared" si="133"/>
        <v>462000</v>
      </c>
      <c r="F239" s="32"/>
      <c r="G239" s="32"/>
      <c r="H239" s="55">
        <f t="shared" si="129"/>
        <v>0</v>
      </c>
      <c r="I239" s="32">
        <f t="shared" si="130"/>
        <v>269000</v>
      </c>
      <c r="J239" s="30">
        <f t="shared" ref="J239" si="136">+SUM(C239:G239)-(H239+I239)</f>
        <v>204475</v>
      </c>
      <c r="K239" s="143" t="b">
        <f t="shared" si="132"/>
        <v>1</v>
      </c>
    </row>
    <row r="240" spans="1:15">
      <c r="A240" s="121" t="str">
        <f t="shared" si="134"/>
        <v>NOVEMBRE</v>
      </c>
      <c r="B240" s="128" t="str">
        <f t="shared" si="127"/>
        <v>I55S</v>
      </c>
      <c r="C240" s="119">
        <f t="shared" si="128"/>
        <v>233614</v>
      </c>
      <c r="D240" s="122"/>
      <c r="E240" s="119">
        <f>+D216</f>
        <v>0</v>
      </c>
      <c r="F240" s="136"/>
      <c r="G240" s="136"/>
      <c r="H240" s="154">
        <f t="shared" si="129"/>
        <v>0</v>
      </c>
      <c r="I240" s="119">
        <f t="shared" si="130"/>
        <v>0</v>
      </c>
      <c r="J240" s="120">
        <f>+SUM(C240:G240)-(H240+I240)</f>
        <v>233614</v>
      </c>
      <c r="K240" s="143" t="b">
        <f t="shared" si="132"/>
        <v>1</v>
      </c>
    </row>
    <row r="241" spans="1:16">
      <c r="A241" s="121" t="str">
        <f t="shared" si="134"/>
        <v>NOVEMBRE</v>
      </c>
      <c r="B241" s="128" t="str">
        <f t="shared" si="127"/>
        <v>I73X</v>
      </c>
      <c r="C241" s="119">
        <f t="shared" si="128"/>
        <v>249769</v>
      </c>
      <c r="D241" s="122"/>
      <c r="E241" s="119">
        <f>+D217</f>
        <v>0</v>
      </c>
      <c r="F241" s="136"/>
      <c r="G241" s="136"/>
      <c r="H241" s="154">
        <f t="shared" si="129"/>
        <v>0</v>
      </c>
      <c r="I241" s="119">
        <f t="shared" si="130"/>
        <v>0</v>
      </c>
      <c r="J241" s="120">
        <f t="shared" ref="J241:J248" si="137">+SUM(C241:G241)-(H241+I241)</f>
        <v>249769</v>
      </c>
      <c r="K241" s="143" t="b">
        <f t="shared" si="132"/>
        <v>1</v>
      </c>
    </row>
    <row r="242" spans="1:16">
      <c r="A242" s="121" t="str">
        <f t="shared" si="134"/>
        <v>NOVEMBRE</v>
      </c>
      <c r="B242" s="126" t="str">
        <f t="shared" si="127"/>
        <v>Grace</v>
      </c>
      <c r="C242" s="32">
        <f t="shared" si="128"/>
        <v>0</v>
      </c>
      <c r="D242" s="31"/>
      <c r="E242" s="32">
        <f>+D218</f>
        <v>40000</v>
      </c>
      <c r="F242" s="32"/>
      <c r="G242" s="103"/>
      <c r="H242" s="55">
        <f t="shared" si="129"/>
        <v>0</v>
      </c>
      <c r="I242" s="32">
        <f t="shared" si="130"/>
        <v>36000</v>
      </c>
      <c r="J242" s="30">
        <f t="shared" si="137"/>
        <v>4000</v>
      </c>
      <c r="K242" s="143" t="b">
        <f t="shared" si="132"/>
        <v>1</v>
      </c>
    </row>
    <row r="243" spans="1:16">
      <c r="A243" s="121" t="str">
        <f t="shared" si="134"/>
        <v>NOVEMBRE</v>
      </c>
      <c r="B243" s="126" t="str">
        <f t="shared" si="127"/>
        <v>Hurielle</v>
      </c>
      <c r="C243" s="32">
        <f t="shared" si="128"/>
        <v>13200</v>
      </c>
      <c r="D243" s="31"/>
      <c r="E243" s="32">
        <f t="shared" ref="E243:E248" si="138">+D219</f>
        <v>462000</v>
      </c>
      <c r="F243" s="32"/>
      <c r="G243" s="103"/>
      <c r="H243" s="55">
        <f t="shared" si="129"/>
        <v>30000</v>
      </c>
      <c r="I243" s="32">
        <f t="shared" si="130"/>
        <v>276000</v>
      </c>
      <c r="J243" s="30">
        <f t="shared" si="137"/>
        <v>169200</v>
      </c>
      <c r="K243" s="143" t="b">
        <f t="shared" si="132"/>
        <v>1</v>
      </c>
    </row>
    <row r="244" spans="1:16">
      <c r="A244" s="121" t="str">
        <f t="shared" si="134"/>
        <v>NOVEMBRE</v>
      </c>
      <c r="B244" s="126" t="str">
        <f t="shared" si="127"/>
        <v>IT87</v>
      </c>
      <c r="C244" s="32">
        <f t="shared" si="128"/>
        <v>14200</v>
      </c>
      <c r="D244" s="31"/>
      <c r="E244" s="32">
        <f t="shared" si="138"/>
        <v>588000</v>
      </c>
      <c r="F244" s="32"/>
      <c r="G244" s="103"/>
      <c r="H244" s="55">
        <f t="shared" si="129"/>
        <v>0</v>
      </c>
      <c r="I244" s="32">
        <f t="shared" si="130"/>
        <v>606550</v>
      </c>
      <c r="J244" s="30">
        <f t="shared" si="137"/>
        <v>-4350</v>
      </c>
      <c r="K244" s="143" t="b">
        <f t="shared" si="132"/>
        <v>1</v>
      </c>
    </row>
    <row r="245" spans="1:16">
      <c r="A245" s="121" t="str">
        <f t="shared" si="134"/>
        <v>NOVEMBRE</v>
      </c>
      <c r="B245" s="126" t="str">
        <f t="shared" si="127"/>
        <v>Merveille</v>
      </c>
      <c r="C245" s="32">
        <f t="shared" si="128"/>
        <v>900</v>
      </c>
      <c r="D245" s="31"/>
      <c r="E245" s="32">
        <f t="shared" si="138"/>
        <v>154000</v>
      </c>
      <c r="F245" s="32"/>
      <c r="G245" s="103"/>
      <c r="H245" s="55">
        <f t="shared" si="129"/>
        <v>0</v>
      </c>
      <c r="I245" s="32">
        <f t="shared" si="130"/>
        <v>147500</v>
      </c>
      <c r="J245" s="30">
        <f t="shared" si="137"/>
        <v>7400</v>
      </c>
      <c r="K245" s="143" t="b">
        <f t="shared" si="132"/>
        <v>1</v>
      </c>
    </row>
    <row r="246" spans="1:16">
      <c r="A246" s="121" t="str">
        <f t="shared" si="134"/>
        <v>NOVEMBRE</v>
      </c>
      <c r="B246" s="126" t="str">
        <f t="shared" si="127"/>
        <v>Oracle</v>
      </c>
      <c r="C246" s="32">
        <f t="shared" si="128"/>
        <v>14725</v>
      </c>
      <c r="D246" s="31"/>
      <c r="E246" s="32">
        <f t="shared" si="138"/>
        <v>528000</v>
      </c>
      <c r="F246" s="32"/>
      <c r="G246" s="103"/>
      <c r="H246" s="55">
        <f t="shared" si="129"/>
        <v>0</v>
      </c>
      <c r="I246" s="32">
        <f t="shared" si="130"/>
        <v>354000</v>
      </c>
      <c r="J246" s="30">
        <f t="shared" si="137"/>
        <v>188725</v>
      </c>
      <c r="K246" s="143" t="b">
        <f t="shared" si="132"/>
        <v>1</v>
      </c>
    </row>
    <row r="247" spans="1:16">
      <c r="A247" s="121" t="str">
        <f t="shared" si="134"/>
        <v>NOVEMBRE</v>
      </c>
      <c r="B247" s="126" t="str">
        <f t="shared" si="127"/>
        <v>P29</v>
      </c>
      <c r="C247" s="32">
        <f t="shared" si="128"/>
        <v>41200</v>
      </c>
      <c r="D247" s="118"/>
      <c r="E247" s="32">
        <f t="shared" si="138"/>
        <v>1181000</v>
      </c>
      <c r="F247" s="51"/>
      <c r="G247" s="137"/>
      <c r="H247" s="55">
        <f t="shared" si="129"/>
        <v>0</v>
      </c>
      <c r="I247" s="32">
        <f t="shared" si="130"/>
        <v>898700</v>
      </c>
      <c r="J247" s="30">
        <f t="shared" si="137"/>
        <v>323500</v>
      </c>
      <c r="K247" s="143" t="b">
        <f t="shared" si="132"/>
        <v>1</v>
      </c>
    </row>
    <row r="248" spans="1:16">
      <c r="A248" s="121" t="str">
        <f t="shared" si="134"/>
        <v>NOVEMBRE</v>
      </c>
      <c r="B248" s="126" t="str">
        <f t="shared" si="127"/>
        <v>T73</v>
      </c>
      <c r="C248" s="32">
        <f t="shared" si="128"/>
        <v>63000</v>
      </c>
      <c r="D248" s="118"/>
      <c r="E248" s="32">
        <f t="shared" si="138"/>
        <v>813500</v>
      </c>
      <c r="F248" s="51"/>
      <c r="G248" s="137"/>
      <c r="H248" s="55">
        <f t="shared" si="129"/>
        <v>0</v>
      </c>
      <c r="I248" s="32">
        <f t="shared" si="130"/>
        <v>742500</v>
      </c>
      <c r="J248" s="30">
        <f t="shared" si="137"/>
        <v>134000</v>
      </c>
      <c r="K248" s="143" t="b">
        <f t="shared" si="132"/>
        <v>1</v>
      </c>
    </row>
    <row r="249" spans="1:16">
      <c r="A249" s="34" t="s">
        <v>59</v>
      </c>
      <c r="B249" s="35"/>
      <c r="C249" s="35"/>
      <c r="D249" s="35"/>
      <c r="E249" s="35"/>
      <c r="F249" s="35"/>
      <c r="G249" s="35"/>
      <c r="H249" s="35"/>
      <c r="I249" s="35"/>
      <c r="J249" s="36"/>
      <c r="K249" s="142"/>
    </row>
    <row r="250" spans="1:16">
      <c r="A250" s="121" t="str">
        <f>A248</f>
        <v>NOVEMBRE</v>
      </c>
      <c r="B250" s="37" t="s">
        <v>60</v>
      </c>
      <c r="C250" s="38">
        <f>+C211</f>
        <v>468930</v>
      </c>
      <c r="D250" s="49"/>
      <c r="E250" s="49">
        <f>D211</f>
        <v>8030000</v>
      </c>
      <c r="F250" s="49"/>
      <c r="G250" s="124"/>
      <c r="H250" s="51">
        <f>+F211</f>
        <v>6579500</v>
      </c>
      <c r="I250" s="125">
        <f>+E211</f>
        <v>1522581</v>
      </c>
      <c r="J250" s="30">
        <f>+SUM(C250:G250)-(H250+I250)</f>
        <v>396849</v>
      </c>
      <c r="K250" s="143" t="b">
        <f>J250=I211</f>
        <v>1</v>
      </c>
    </row>
    <row r="251" spans="1:16">
      <c r="A251" s="43" t="s">
        <v>61</v>
      </c>
      <c r="B251" s="24"/>
      <c r="C251" s="35"/>
      <c r="D251" s="24"/>
      <c r="E251" s="24"/>
      <c r="F251" s="24"/>
      <c r="G251" s="24"/>
      <c r="H251" s="24"/>
      <c r="I251" s="24"/>
      <c r="J251" s="36"/>
      <c r="K251" s="142"/>
    </row>
    <row r="252" spans="1:16">
      <c r="A252" s="121" t="str">
        <f>+A250</f>
        <v>NOVEMBRE</v>
      </c>
      <c r="B252" s="37" t="s">
        <v>23</v>
      </c>
      <c r="C252" s="124">
        <f>+C209</f>
        <v>10810740</v>
      </c>
      <c r="D252" s="131">
        <f>+G209</f>
        <v>0</v>
      </c>
      <c r="E252" s="49"/>
      <c r="F252" s="49"/>
      <c r="G252" s="49"/>
      <c r="H252" s="51">
        <f>+F209</f>
        <v>4000000</v>
      </c>
      <c r="I252" s="53">
        <f>+E209</f>
        <v>941601</v>
      </c>
      <c r="J252" s="30">
        <f>+SUM(C252:G252)-(H252+I252)</f>
        <v>5869139</v>
      </c>
      <c r="K252" s="143" t="b">
        <f>+J252=I209</f>
        <v>1</v>
      </c>
    </row>
    <row r="253" spans="1:16">
      <c r="A253" s="121" t="str">
        <f t="shared" ref="A253" si="139">+A252</f>
        <v>NOVEMBRE</v>
      </c>
      <c r="B253" s="37" t="s">
        <v>63</v>
      </c>
      <c r="C253" s="124">
        <f>+C210</f>
        <v>97835</v>
      </c>
      <c r="D253" s="49">
        <f>+G210</f>
        <v>26282229</v>
      </c>
      <c r="E253" s="48"/>
      <c r="F253" s="48"/>
      <c r="G253" s="48">
        <f>+D210</f>
        <v>0</v>
      </c>
      <c r="H253" s="32">
        <f>+F210</f>
        <v>4000000</v>
      </c>
      <c r="I253" s="50">
        <f>+E210</f>
        <v>4251915</v>
      </c>
      <c r="J253" s="30">
        <f>+SUM(C253:G253)-(H253+I253)</f>
        <v>18128149</v>
      </c>
      <c r="K253" s="143" t="b">
        <f>+J253=I210</f>
        <v>1</v>
      </c>
    </row>
    <row r="254" spans="1:16" ht="15.75">
      <c r="C254" s="140">
        <f>SUM(C236:C253)</f>
        <v>12225663</v>
      </c>
      <c r="I254" s="139">
        <f>SUM(I236:I253)</f>
        <v>11500647</v>
      </c>
      <c r="J254" s="104">
        <f>+SUM(J236:J253)</f>
        <v>27007245</v>
      </c>
      <c r="K254" s="5" t="b">
        <f>J254=I225</f>
        <v>1</v>
      </c>
    </row>
    <row r="255" spans="1:16" ht="15.75">
      <c r="C255" s="140"/>
      <c r="I255" s="139"/>
      <c r="J255" s="104"/>
    </row>
    <row r="256" spans="1:16" ht="15.75">
      <c r="A256" s="157"/>
      <c r="B256" s="157"/>
      <c r="C256" s="158"/>
      <c r="D256" s="157"/>
      <c r="E256" s="157"/>
      <c r="F256" s="157"/>
      <c r="G256" s="157"/>
      <c r="H256" s="157"/>
      <c r="I256" s="159"/>
      <c r="J256" s="160"/>
      <c r="K256" s="157"/>
      <c r="L256" s="161"/>
      <c r="M256" s="161"/>
      <c r="N256" s="161"/>
      <c r="O256" s="161"/>
      <c r="P256" s="157"/>
    </row>
    <row r="258" spans="1:15" ht="15.75">
      <c r="A258" s="6" t="s">
        <v>35</v>
      </c>
      <c r="B258" s="6" t="s">
        <v>1</v>
      </c>
      <c r="C258" s="6">
        <v>45200</v>
      </c>
      <c r="D258" s="7" t="s">
        <v>36</v>
      </c>
      <c r="E258" s="7" t="s">
        <v>37</v>
      </c>
      <c r="F258" s="7" t="s">
        <v>38</v>
      </c>
      <c r="G258" s="7" t="s">
        <v>39</v>
      </c>
      <c r="H258" s="6">
        <v>45230</v>
      </c>
      <c r="I258" s="7" t="s">
        <v>40</v>
      </c>
      <c r="K258" s="45"/>
      <c r="L258" s="45" t="s">
        <v>41</v>
      </c>
      <c r="M258" s="45" t="s">
        <v>42</v>
      </c>
      <c r="N258" s="45" t="s">
        <v>43</v>
      </c>
      <c r="O258" s="45" t="s">
        <v>44</v>
      </c>
    </row>
    <row r="259" spans="1:15" ht="16.5">
      <c r="A259" s="58" t="str">
        <f>K259</f>
        <v>BCI</v>
      </c>
      <c r="B259" s="59" t="s">
        <v>45</v>
      </c>
      <c r="C259" s="61">
        <v>1128360</v>
      </c>
      <c r="D259" s="61">
        <f>+L259</f>
        <v>0</v>
      </c>
      <c r="E259" s="61">
        <f>+N259</f>
        <v>4131785</v>
      </c>
      <c r="F259" s="61">
        <f>+M259</f>
        <v>4000000</v>
      </c>
      <c r="G259" s="61">
        <f t="shared" ref="G259:G274" si="140">+O259</f>
        <v>17814165</v>
      </c>
      <c r="H259" s="61">
        <v>10810740</v>
      </c>
      <c r="I259" s="61">
        <f>+C259+D259-E259-F259+G259</f>
        <v>10810740</v>
      </c>
      <c r="J259" s="9">
        <f>I259-H259</f>
        <v>0</v>
      </c>
      <c r="K259" s="45" t="s">
        <v>23</v>
      </c>
      <c r="L259" s="177">
        <v>0</v>
      </c>
      <c r="M259" s="177">
        <v>4000000</v>
      </c>
      <c r="N259" s="177">
        <v>4131785</v>
      </c>
      <c r="O259" s="177">
        <v>17814165</v>
      </c>
    </row>
    <row r="260" spans="1:15" ht="16.5">
      <c r="A260" s="58" t="str">
        <f t="shared" ref="A260:A274" si="141">K260</f>
        <v>BCI-Sous Compte</v>
      </c>
      <c r="B260" s="59" t="s">
        <v>45</v>
      </c>
      <c r="C260" s="61">
        <v>2160340</v>
      </c>
      <c r="D260" s="61">
        <f>+L260</f>
        <v>0</v>
      </c>
      <c r="E260" s="61">
        <f t="shared" ref="E260:E265" si="142">+N260</f>
        <v>1062505</v>
      </c>
      <c r="F260" s="61">
        <f t="shared" ref="F260:F267" si="143">+M260</f>
        <v>1000000</v>
      </c>
      <c r="G260" s="61">
        <f t="shared" si="140"/>
        <v>0</v>
      </c>
      <c r="H260" s="61">
        <v>97835</v>
      </c>
      <c r="I260" s="61">
        <f t="shared" ref="I260:I265" si="144">+C260+D260-E260-F260+G260</f>
        <v>97835</v>
      </c>
      <c r="J260" s="9">
        <f t="shared" ref="J260:J274" si="145">I260-H260</f>
        <v>0</v>
      </c>
      <c r="K260" s="45" t="s">
        <v>146</v>
      </c>
      <c r="L260" s="177">
        <v>0</v>
      </c>
      <c r="M260" s="177">
        <v>1000000</v>
      </c>
      <c r="N260" s="177">
        <v>1062505</v>
      </c>
      <c r="O260" s="177">
        <v>0</v>
      </c>
    </row>
    <row r="261" spans="1:15" ht="16.5">
      <c r="A261" s="58" t="str">
        <f t="shared" si="141"/>
        <v>Caisse</v>
      </c>
      <c r="B261" s="59" t="s">
        <v>24</v>
      </c>
      <c r="C261" s="61">
        <v>334975</v>
      </c>
      <c r="D261" s="61">
        <f t="shared" ref="D261:D274" si="146">+L261</f>
        <v>5420000</v>
      </c>
      <c r="E261" s="61">
        <f t="shared" si="142"/>
        <v>2090545</v>
      </c>
      <c r="F261" s="61">
        <f t="shared" si="143"/>
        <v>3195500</v>
      </c>
      <c r="G261" s="61">
        <f t="shared" si="140"/>
        <v>0</v>
      </c>
      <c r="H261" s="61">
        <v>468930</v>
      </c>
      <c r="I261" s="61">
        <f t="shared" si="144"/>
        <v>468930</v>
      </c>
      <c r="J261" s="9">
        <f t="shared" si="145"/>
        <v>0</v>
      </c>
      <c r="K261" s="45" t="s">
        <v>24</v>
      </c>
      <c r="L261" s="177">
        <v>5420000</v>
      </c>
      <c r="M261" s="177">
        <v>3195500</v>
      </c>
      <c r="N261" s="177">
        <v>2090545</v>
      </c>
      <c r="O261" s="177">
        <v>0</v>
      </c>
    </row>
    <row r="262" spans="1:15" ht="16.5">
      <c r="A262" s="58" t="str">
        <f t="shared" si="141"/>
        <v>Crépin</v>
      </c>
      <c r="B262" s="59" t="s">
        <v>2</v>
      </c>
      <c r="C262" s="61">
        <v>223370</v>
      </c>
      <c r="D262" s="61">
        <f t="shared" si="146"/>
        <v>440000</v>
      </c>
      <c r="E262" s="61">
        <f t="shared" si="142"/>
        <v>488000</v>
      </c>
      <c r="F262" s="61">
        <f t="shared" si="143"/>
        <v>0</v>
      </c>
      <c r="G262" s="61">
        <f t="shared" si="140"/>
        <v>0</v>
      </c>
      <c r="H262" s="61">
        <v>175370</v>
      </c>
      <c r="I262" s="61">
        <f t="shared" si="144"/>
        <v>175370</v>
      </c>
      <c r="J262" s="9">
        <f t="shared" si="145"/>
        <v>0</v>
      </c>
      <c r="K262" s="45" t="s">
        <v>46</v>
      </c>
      <c r="L262" s="177">
        <v>440000</v>
      </c>
      <c r="M262" s="177">
        <v>0</v>
      </c>
      <c r="N262" s="177">
        <v>488000</v>
      </c>
      <c r="O262" s="177">
        <v>0</v>
      </c>
    </row>
    <row r="263" spans="1:15" ht="16.5">
      <c r="A263" s="58" t="str">
        <f t="shared" si="141"/>
        <v>Donald-Roméo</v>
      </c>
      <c r="B263" s="59" t="s">
        <v>152</v>
      </c>
      <c r="C263" s="61">
        <v>1605</v>
      </c>
      <c r="D263" s="61">
        <f t="shared" si="146"/>
        <v>278000</v>
      </c>
      <c r="E263" s="61">
        <f t="shared" si="142"/>
        <v>261900</v>
      </c>
      <c r="F263" s="61">
        <f t="shared" si="143"/>
        <v>0</v>
      </c>
      <c r="G263" s="61">
        <f t="shared" si="140"/>
        <v>0</v>
      </c>
      <c r="H263" s="61">
        <v>17705</v>
      </c>
      <c r="I263" s="61">
        <f t="shared" si="144"/>
        <v>17705</v>
      </c>
      <c r="J263" s="9">
        <f t="shared" si="145"/>
        <v>0</v>
      </c>
      <c r="K263" s="45" t="s">
        <v>292</v>
      </c>
      <c r="L263" s="177">
        <v>278000</v>
      </c>
      <c r="M263" s="177">
        <v>0</v>
      </c>
      <c r="N263" s="177">
        <v>261900</v>
      </c>
      <c r="O263" s="177">
        <v>0</v>
      </c>
    </row>
    <row r="264" spans="1:15" ht="16.5">
      <c r="A264" s="58" t="str">
        <f t="shared" si="141"/>
        <v>Dovi</v>
      </c>
      <c r="B264" s="59" t="s">
        <v>2</v>
      </c>
      <c r="C264" s="61">
        <v>58000</v>
      </c>
      <c r="D264" s="61">
        <f t="shared" si="146"/>
        <v>420000</v>
      </c>
      <c r="E264" s="61">
        <f t="shared" si="142"/>
        <v>45000</v>
      </c>
      <c r="F264" s="61">
        <f t="shared" si="143"/>
        <v>420000</v>
      </c>
      <c r="G264" s="61">
        <f t="shared" si="140"/>
        <v>0</v>
      </c>
      <c r="H264" s="61">
        <v>13000</v>
      </c>
      <c r="I264" s="61">
        <f t="shared" si="144"/>
        <v>13000</v>
      </c>
      <c r="J264" s="9">
        <f t="shared" si="145"/>
        <v>0</v>
      </c>
      <c r="K264" s="45" t="s">
        <v>299</v>
      </c>
      <c r="L264" s="177">
        <v>420000</v>
      </c>
      <c r="M264" s="177">
        <v>420000</v>
      </c>
      <c r="N264" s="177">
        <v>45000</v>
      </c>
      <c r="O264" s="177">
        <v>0</v>
      </c>
    </row>
    <row r="265" spans="1:15" ht="16.5">
      <c r="A265" s="58" t="str">
        <f t="shared" si="141"/>
        <v>Evariste</v>
      </c>
      <c r="B265" s="59" t="s">
        <v>153</v>
      </c>
      <c r="C265" s="61">
        <v>2475</v>
      </c>
      <c r="D265" s="61">
        <f t="shared" si="146"/>
        <v>110000</v>
      </c>
      <c r="E265" s="61">
        <f t="shared" si="142"/>
        <v>101000</v>
      </c>
      <c r="F265" s="61">
        <f t="shared" si="143"/>
        <v>0</v>
      </c>
      <c r="G265" s="61">
        <f t="shared" si="140"/>
        <v>0</v>
      </c>
      <c r="H265" s="61">
        <v>11475</v>
      </c>
      <c r="I265" s="61">
        <f t="shared" si="144"/>
        <v>11475</v>
      </c>
      <c r="J265" s="9">
        <f t="shared" si="145"/>
        <v>0</v>
      </c>
      <c r="K265" s="45" t="s">
        <v>30</v>
      </c>
      <c r="L265" s="177">
        <v>110000</v>
      </c>
      <c r="M265" s="177">
        <v>0</v>
      </c>
      <c r="N265" s="177">
        <v>101000</v>
      </c>
      <c r="O265" s="177">
        <v>0</v>
      </c>
    </row>
    <row r="266" spans="1:15" ht="16.5">
      <c r="A266" s="58" t="str">
        <f t="shared" si="141"/>
        <v>I55S</v>
      </c>
      <c r="B266" s="115" t="s">
        <v>4</v>
      </c>
      <c r="C266" s="117">
        <v>233614</v>
      </c>
      <c r="D266" s="117">
        <f t="shared" si="146"/>
        <v>0</v>
      </c>
      <c r="E266" s="117">
        <f>+N266</f>
        <v>0</v>
      </c>
      <c r="F266" s="117">
        <f t="shared" si="143"/>
        <v>0</v>
      </c>
      <c r="G266" s="117">
        <f t="shared" si="140"/>
        <v>0</v>
      </c>
      <c r="H266" s="117">
        <v>233614</v>
      </c>
      <c r="I266" s="117">
        <f>+C266+D266-E266-F266+G266</f>
        <v>233614</v>
      </c>
      <c r="J266" s="9">
        <f t="shared" si="145"/>
        <v>0</v>
      </c>
      <c r="K266" s="45" t="s">
        <v>83</v>
      </c>
      <c r="L266" s="177">
        <v>0</v>
      </c>
      <c r="M266" s="177">
        <v>0</v>
      </c>
      <c r="N266" s="177">
        <v>0</v>
      </c>
      <c r="O266" s="177">
        <v>0</v>
      </c>
    </row>
    <row r="267" spans="1:15" ht="16.5">
      <c r="A267" s="58" t="str">
        <f t="shared" si="141"/>
        <v>I73X</v>
      </c>
      <c r="B267" s="115" t="s">
        <v>4</v>
      </c>
      <c r="C267" s="117">
        <v>249769</v>
      </c>
      <c r="D267" s="117">
        <f t="shared" si="146"/>
        <v>0</v>
      </c>
      <c r="E267" s="117">
        <f>+N267</f>
        <v>0</v>
      </c>
      <c r="F267" s="117">
        <f t="shared" si="143"/>
        <v>0</v>
      </c>
      <c r="G267" s="117">
        <f t="shared" si="140"/>
        <v>0</v>
      </c>
      <c r="H267" s="117">
        <v>249769</v>
      </c>
      <c r="I267" s="117">
        <f t="shared" ref="I267:I274" si="147">+C267+D267-E267-F267+G267</f>
        <v>249769</v>
      </c>
      <c r="J267" s="9">
        <f t="shared" si="145"/>
        <v>0</v>
      </c>
      <c r="K267" s="45" t="s">
        <v>82</v>
      </c>
      <c r="L267" s="177">
        <v>0</v>
      </c>
      <c r="M267" s="177">
        <v>0</v>
      </c>
      <c r="N267" s="177">
        <v>0</v>
      </c>
      <c r="O267" s="177">
        <v>0</v>
      </c>
    </row>
    <row r="268" spans="1:15" ht="16.5">
      <c r="A268" s="58" t="str">
        <f t="shared" si="141"/>
        <v>Grace</v>
      </c>
      <c r="B268" s="59" t="s">
        <v>2</v>
      </c>
      <c r="C268" s="180">
        <v>0</v>
      </c>
      <c r="D268" s="61">
        <f t="shared" si="146"/>
        <v>0</v>
      </c>
      <c r="E268" s="61">
        <f t="shared" ref="E268:E274" si="148">+N268</f>
        <v>0</v>
      </c>
      <c r="F268" s="61">
        <f>+M268</f>
        <v>0</v>
      </c>
      <c r="G268" s="61">
        <f t="shared" si="140"/>
        <v>0</v>
      </c>
      <c r="H268" s="180">
        <v>0</v>
      </c>
      <c r="I268" s="180">
        <f t="shared" si="147"/>
        <v>0</v>
      </c>
      <c r="J268" s="9">
        <f t="shared" si="145"/>
        <v>0</v>
      </c>
      <c r="K268" s="182" t="s">
        <v>141</v>
      </c>
      <c r="L268" s="177">
        <v>0</v>
      </c>
      <c r="M268" s="177">
        <v>0</v>
      </c>
      <c r="N268" s="177">
        <v>0</v>
      </c>
      <c r="O268" s="177">
        <v>0</v>
      </c>
    </row>
    <row r="269" spans="1:15" ht="16.5">
      <c r="A269" s="58" t="str">
        <f t="shared" si="141"/>
        <v>Hurielle</v>
      </c>
      <c r="B269" s="97" t="s">
        <v>152</v>
      </c>
      <c r="C269" s="61">
        <v>26700</v>
      </c>
      <c r="D269" s="61">
        <f t="shared" si="146"/>
        <v>306000</v>
      </c>
      <c r="E269" s="61">
        <f t="shared" si="148"/>
        <v>319500</v>
      </c>
      <c r="F269" s="61">
        <f t="shared" ref="F269:F274" si="149">+M269</f>
        <v>0</v>
      </c>
      <c r="G269" s="61">
        <f t="shared" si="140"/>
        <v>0</v>
      </c>
      <c r="H269" s="180">
        <v>13200</v>
      </c>
      <c r="I269" s="180">
        <f t="shared" si="147"/>
        <v>13200</v>
      </c>
      <c r="J269" s="9">
        <f t="shared" si="145"/>
        <v>0</v>
      </c>
      <c r="K269" s="45" t="s">
        <v>195</v>
      </c>
      <c r="L269" s="177">
        <v>306000</v>
      </c>
      <c r="M269" s="177">
        <v>0</v>
      </c>
      <c r="N269" s="177">
        <v>319500</v>
      </c>
      <c r="O269" s="177">
        <v>0</v>
      </c>
    </row>
    <row r="270" spans="1:15" ht="16.5">
      <c r="A270" s="58" t="str">
        <f t="shared" si="141"/>
        <v>IT87</v>
      </c>
      <c r="B270" s="59" t="s">
        <v>4</v>
      </c>
      <c r="C270" s="180">
        <v>26400</v>
      </c>
      <c r="D270" s="61">
        <f t="shared" si="146"/>
        <v>252000</v>
      </c>
      <c r="E270" s="61">
        <f t="shared" si="148"/>
        <v>264200</v>
      </c>
      <c r="F270" s="61">
        <f t="shared" si="149"/>
        <v>0</v>
      </c>
      <c r="G270" s="61">
        <f t="shared" si="140"/>
        <v>0</v>
      </c>
      <c r="H270" s="180">
        <v>14200</v>
      </c>
      <c r="I270" s="180">
        <f t="shared" si="147"/>
        <v>14200</v>
      </c>
      <c r="J270" s="9">
        <f t="shared" si="145"/>
        <v>0</v>
      </c>
      <c r="K270" s="182" t="s">
        <v>306</v>
      </c>
      <c r="L270" s="177">
        <v>252000</v>
      </c>
      <c r="M270" s="177">
        <v>0</v>
      </c>
      <c r="N270" s="177">
        <v>264200</v>
      </c>
      <c r="O270" s="177">
        <v>0</v>
      </c>
    </row>
    <row r="271" spans="1:15" ht="16.5">
      <c r="A271" s="58" t="str">
        <f t="shared" si="141"/>
        <v>Merveille</v>
      </c>
      <c r="B271" s="97" t="s">
        <v>312</v>
      </c>
      <c r="C271" s="61">
        <v>12400</v>
      </c>
      <c r="D271" s="61">
        <f t="shared" si="146"/>
        <v>30000</v>
      </c>
      <c r="E271" s="61">
        <f t="shared" si="148"/>
        <v>41500</v>
      </c>
      <c r="F271" s="61">
        <f t="shared" si="149"/>
        <v>0</v>
      </c>
      <c r="G271" s="61">
        <f t="shared" si="140"/>
        <v>0</v>
      </c>
      <c r="H271" s="180">
        <v>900</v>
      </c>
      <c r="I271" s="180">
        <f t="shared" si="147"/>
        <v>900</v>
      </c>
      <c r="J271" s="9">
        <f t="shared" si="145"/>
        <v>0</v>
      </c>
      <c r="K271" s="45" t="s">
        <v>92</v>
      </c>
      <c r="L271" s="177">
        <v>30000</v>
      </c>
      <c r="M271" s="177">
        <v>0</v>
      </c>
      <c r="N271" s="177">
        <v>41500</v>
      </c>
      <c r="O271" s="177">
        <v>0</v>
      </c>
    </row>
    <row r="272" spans="1:15" ht="16.5">
      <c r="A272" s="58" t="str">
        <f t="shared" si="141"/>
        <v>Oracle</v>
      </c>
      <c r="B272" s="97" t="s">
        <v>152</v>
      </c>
      <c r="C272" s="61">
        <v>36825</v>
      </c>
      <c r="D272" s="61">
        <f t="shared" si="146"/>
        <v>304000</v>
      </c>
      <c r="E272" s="61">
        <f t="shared" si="148"/>
        <v>326100</v>
      </c>
      <c r="F272" s="61">
        <f t="shared" si="149"/>
        <v>0</v>
      </c>
      <c r="G272" s="61">
        <f t="shared" si="140"/>
        <v>0</v>
      </c>
      <c r="H272" s="180">
        <v>14725</v>
      </c>
      <c r="I272" s="180">
        <f t="shared" si="147"/>
        <v>14725</v>
      </c>
      <c r="J272" s="9">
        <f t="shared" si="145"/>
        <v>0</v>
      </c>
      <c r="K272" s="45" t="s">
        <v>293</v>
      </c>
      <c r="L272" s="177">
        <v>304000</v>
      </c>
      <c r="M272" s="177">
        <v>0</v>
      </c>
      <c r="N272" s="177">
        <v>326100</v>
      </c>
      <c r="O272" s="177">
        <v>0</v>
      </c>
    </row>
    <row r="273" spans="1:15" ht="16.5">
      <c r="A273" s="58" t="str">
        <f t="shared" si="141"/>
        <v>P29</v>
      </c>
      <c r="B273" s="59" t="s">
        <v>4</v>
      </c>
      <c r="C273" s="61">
        <v>86900</v>
      </c>
      <c r="D273" s="61">
        <f t="shared" si="146"/>
        <v>944000</v>
      </c>
      <c r="E273" s="61">
        <f t="shared" si="148"/>
        <v>699700</v>
      </c>
      <c r="F273" s="61">
        <f t="shared" si="149"/>
        <v>290000</v>
      </c>
      <c r="G273" s="61">
        <f t="shared" si="140"/>
        <v>0</v>
      </c>
      <c r="H273" s="180">
        <v>41200</v>
      </c>
      <c r="I273" s="180">
        <f t="shared" si="147"/>
        <v>41200</v>
      </c>
      <c r="J273" s="9">
        <f t="shared" si="145"/>
        <v>0</v>
      </c>
      <c r="K273" s="45" t="s">
        <v>28</v>
      </c>
      <c r="L273" s="177">
        <v>944000</v>
      </c>
      <c r="M273" s="177">
        <v>290000</v>
      </c>
      <c r="N273" s="177">
        <v>699700</v>
      </c>
      <c r="O273" s="177">
        <v>0</v>
      </c>
    </row>
    <row r="274" spans="1:15" ht="16.5">
      <c r="A274" s="58" t="str">
        <f t="shared" si="141"/>
        <v>T73</v>
      </c>
      <c r="B274" s="59" t="s">
        <v>4</v>
      </c>
      <c r="C274" s="61">
        <v>43500</v>
      </c>
      <c r="D274" s="61">
        <f t="shared" si="146"/>
        <v>401500</v>
      </c>
      <c r="E274" s="61">
        <f t="shared" si="148"/>
        <v>382000</v>
      </c>
      <c r="F274" s="61">
        <f t="shared" si="149"/>
        <v>0</v>
      </c>
      <c r="G274" s="61">
        <f t="shared" si="140"/>
        <v>0</v>
      </c>
      <c r="H274" s="180">
        <v>63000</v>
      </c>
      <c r="I274" s="180">
        <f t="shared" si="147"/>
        <v>63000</v>
      </c>
      <c r="J274" s="9">
        <f t="shared" si="145"/>
        <v>0</v>
      </c>
      <c r="K274" s="45" t="s">
        <v>263</v>
      </c>
      <c r="L274" s="177">
        <v>401500</v>
      </c>
      <c r="M274" s="177">
        <v>0</v>
      </c>
      <c r="N274" s="177">
        <v>382000</v>
      </c>
      <c r="O274" s="177">
        <v>0</v>
      </c>
    </row>
    <row r="275" spans="1:15" ht="16.5">
      <c r="A275" s="10" t="s">
        <v>49</v>
      </c>
      <c r="B275" s="11"/>
      <c r="C275" s="12">
        <f t="shared" ref="C275:I275" si="150">SUM(C259:C274)</f>
        <v>4625233</v>
      </c>
      <c r="D275" s="57">
        <f t="shared" si="150"/>
        <v>8905500</v>
      </c>
      <c r="E275" s="57">
        <f t="shared" si="150"/>
        <v>10213735</v>
      </c>
      <c r="F275" s="57">
        <f t="shared" si="150"/>
        <v>8905500</v>
      </c>
      <c r="G275" s="57">
        <f t="shared" si="150"/>
        <v>17814165</v>
      </c>
      <c r="H275" s="57">
        <f t="shared" si="150"/>
        <v>12225663</v>
      </c>
      <c r="I275" s="57">
        <f t="shared" si="150"/>
        <v>12225663</v>
      </c>
      <c r="J275" s="9"/>
      <c r="K275" s="3"/>
      <c r="L275" s="47">
        <f>+SUM(L259:L274)</f>
        <v>8905500</v>
      </c>
      <c r="M275" s="47">
        <f>+SUM(M259:M274)</f>
        <v>8905500</v>
      </c>
      <c r="N275" s="47">
        <f>+SUM(N259:N274)</f>
        <v>10213735</v>
      </c>
      <c r="O275" s="47">
        <f>+SUM(O259:O274)</f>
        <v>17814165</v>
      </c>
    </row>
    <row r="276" spans="1:15" ht="16.5">
      <c r="A276" s="10"/>
      <c r="B276" s="11"/>
      <c r="C276" s="12"/>
      <c r="D276" s="13"/>
      <c r="E276" s="12"/>
      <c r="F276" s="13"/>
      <c r="G276" s="12"/>
      <c r="H276" s="12"/>
      <c r="I276" s="13" t="b">
        <f>I275=D278</f>
        <v>1</v>
      </c>
      <c r="J276" s="9"/>
      <c r="L276" s="5"/>
      <c r="M276" s="5"/>
      <c r="N276" s="5"/>
      <c r="O276" s="5"/>
    </row>
    <row r="277" spans="1:15" ht="16.5">
      <c r="A277" s="10" t="s">
        <v>319</v>
      </c>
      <c r="B277" s="11" t="s">
        <v>244</v>
      </c>
      <c r="C277" s="12" t="s">
        <v>245</v>
      </c>
      <c r="D277" s="12" t="s">
        <v>320</v>
      </c>
      <c r="E277" s="12" t="s">
        <v>50</v>
      </c>
      <c r="F277" s="12"/>
      <c r="G277" s="12">
        <f>+D275-F275</f>
        <v>0</v>
      </c>
      <c r="H277" s="12"/>
      <c r="I277" s="185"/>
    </row>
    <row r="278" spans="1:15" ht="16.5">
      <c r="A278" s="14">
        <f>C275</f>
        <v>4625233</v>
      </c>
      <c r="B278" s="15">
        <f>G275</f>
        <v>17814165</v>
      </c>
      <c r="C278" s="12">
        <f>E275</f>
        <v>10213735</v>
      </c>
      <c r="D278" s="12">
        <f>A278+B278-C278</f>
        <v>12225663</v>
      </c>
      <c r="E278" s="13">
        <f>I275-D278</f>
        <v>0</v>
      </c>
      <c r="F278" s="12"/>
      <c r="G278" s="12"/>
      <c r="H278" s="12"/>
      <c r="I278" s="12"/>
    </row>
    <row r="279" spans="1:15" ht="16.5">
      <c r="A279" s="14"/>
      <c r="B279" s="15"/>
      <c r="C279" s="12"/>
      <c r="D279" s="12"/>
      <c r="E279" s="13"/>
      <c r="F279" s="12"/>
      <c r="G279" s="12"/>
      <c r="H279" s="12"/>
      <c r="I279" s="12"/>
    </row>
    <row r="280" spans="1:15">
      <c r="A280" s="16" t="s">
        <v>51</v>
      </c>
      <c r="B280" s="16"/>
      <c r="C280" s="16"/>
      <c r="D280" s="17"/>
      <c r="E280" s="17"/>
      <c r="F280" s="17"/>
      <c r="G280" s="17"/>
      <c r="H280" s="17"/>
      <c r="I280" s="17"/>
    </row>
    <row r="281" spans="1:15">
      <c r="A281" s="18" t="s">
        <v>321</v>
      </c>
      <c r="B281" s="18"/>
      <c r="C281" s="18"/>
      <c r="D281" s="18"/>
      <c r="E281" s="18"/>
      <c r="F281" s="18"/>
      <c r="G281" s="18"/>
      <c r="H281" s="18"/>
      <c r="I281" s="18"/>
      <c r="J281" s="18"/>
    </row>
    <row r="282" spans="1:15">
      <c r="A282" s="19"/>
      <c r="B282" s="17"/>
      <c r="C282" s="20"/>
      <c r="D282" s="20"/>
      <c r="E282" s="20"/>
      <c r="F282" s="20"/>
      <c r="G282" s="20"/>
      <c r="H282" s="17"/>
      <c r="I282" s="17"/>
    </row>
    <row r="283" spans="1:15">
      <c r="A283" s="166" t="s">
        <v>52</v>
      </c>
      <c r="B283" s="168" t="s">
        <v>53</v>
      </c>
      <c r="C283" s="170" t="s">
        <v>322</v>
      </c>
      <c r="D283" s="171" t="s">
        <v>54</v>
      </c>
      <c r="E283" s="172"/>
      <c r="F283" s="172"/>
      <c r="G283" s="173"/>
      <c r="H283" s="174" t="s">
        <v>55</v>
      </c>
      <c r="I283" s="162" t="s">
        <v>56</v>
      </c>
      <c r="J283" s="184"/>
    </row>
    <row r="284" spans="1:15" ht="25.5">
      <c r="A284" s="167"/>
      <c r="B284" s="169"/>
      <c r="C284" s="22"/>
      <c r="D284" s="21" t="s">
        <v>23</v>
      </c>
      <c r="E284" s="21" t="s">
        <v>24</v>
      </c>
      <c r="F284" s="22" t="s">
        <v>121</v>
      </c>
      <c r="G284" s="21" t="s">
        <v>57</v>
      </c>
      <c r="H284" s="175"/>
      <c r="I284" s="163"/>
      <c r="J284" s="165" t="s">
        <v>323</v>
      </c>
      <c r="K284" s="142"/>
    </row>
    <row r="285" spans="1:15">
      <c r="A285" s="23"/>
      <c r="B285" s="24" t="s">
        <v>58</v>
      </c>
      <c r="C285" s="25"/>
      <c r="D285" s="25"/>
      <c r="E285" s="25"/>
      <c r="F285" s="25"/>
      <c r="G285" s="25"/>
      <c r="H285" s="25"/>
      <c r="I285" s="26"/>
      <c r="J285" s="165"/>
      <c r="K285" s="142"/>
    </row>
    <row r="286" spans="1:15">
      <c r="A286" s="121" t="s">
        <v>89</v>
      </c>
      <c r="B286" s="126" t="str">
        <f t="shared" ref="B286:B298" si="151">A262</f>
        <v>Crépin</v>
      </c>
      <c r="C286" s="32">
        <f t="shared" ref="C286:C298" si="152">+C262</f>
        <v>223370</v>
      </c>
      <c r="D286" s="31"/>
      <c r="E286" s="32">
        <f>+D262</f>
        <v>440000</v>
      </c>
      <c r="F286" s="32"/>
      <c r="G286" s="32"/>
      <c r="H286" s="55">
        <f t="shared" ref="H286:H298" si="153">+F262</f>
        <v>0</v>
      </c>
      <c r="I286" s="32">
        <f t="shared" ref="I286:I298" si="154">+E262</f>
        <v>488000</v>
      </c>
      <c r="J286" s="30">
        <f t="shared" ref="J286:J287" si="155">+SUM(C286:G286)-(H286+I286)</f>
        <v>175370</v>
      </c>
      <c r="K286" s="143" t="b">
        <f t="shared" ref="K286:K298" si="156">J286=I262</f>
        <v>1</v>
      </c>
    </row>
    <row r="287" spans="1:15">
      <c r="A287" s="121" t="str">
        <f>+A286</f>
        <v>OCTOBRE</v>
      </c>
      <c r="B287" s="126" t="str">
        <f t="shared" si="151"/>
        <v>Donald-Roméo</v>
      </c>
      <c r="C287" s="32">
        <f t="shared" si="152"/>
        <v>1605</v>
      </c>
      <c r="D287" s="31"/>
      <c r="E287" s="32">
        <f t="shared" ref="E287:E289" si="157">+D263</f>
        <v>278000</v>
      </c>
      <c r="F287" s="32"/>
      <c r="G287" s="32"/>
      <c r="H287" s="55">
        <f t="shared" si="153"/>
        <v>0</v>
      </c>
      <c r="I287" s="32">
        <f t="shared" si="154"/>
        <v>261900</v>
      </c>
      <c r="J287" s="30">
        <f t="shared" si="155"/>
        <v>17705</v>
      </c>
      <c r="K287" s="143" t="b">
        <f t="shared" si="156"/>
        <v>1</v>
      </c>
    </row>
    <row r="288" spans="1:15">
      <c r="A288" s="121" t="str">
        <f t="shared" ref="A288:A298" si="158">+A287</f>
        <v>OCTOBRE</v>
      </c>
      <c r="B288" s="126" t="str">
        <f t="shared" si="151"/>
        <v>Dovi</v>
      </c>
      <c r="C288" s="32">
        <f t="shared" si="152"/>
        <v>58000</v>
      </c>
      <c r="D288" s="31"/>
      <c r="E288" s="32">
        <f t="shared" si="157"/>
        <v>420000</v>
      </c>
      <c r="F288" s="32"/>
      <c r="G288" s="32"/>
      <c r="H288" s="55">
        <f t="shared" si="153"/>
        <v>420000</v>
      </c>
      <c r="I288" s="32">
        <f t="shared" si="154"/>
        <v>45000</v>
      </c>
      <c r="J288" s="30">
        <f t="shared" ref="J288" si="159">+SUM(C288:G288)-(H288+I288)</f>
        <v>13000</v>
      </c>
      <c r="K288" s="143" t="b">
        <f t="shared" si="156"/>
        <v>1</v>
      </c>
    </row>
    <row r="289" spans="1:11">
      <c r="A289" s="121" t="str">
        <f t="shared" si="158"/>
        <v>OCTOBRE</v>
      </c>
      <c r="B289" s="126" t="str">
        <f t="shared" si="151"/>
        <v>Evariste</v>
      </c>
      <c r="C289" s="32">
        <f t="shared" si="152"/>
        <v>2475</v>
      </c>
      <c r="D289" s="31"/>
      <c r="E289" s="32">
        <f t="shared" si="157"/>
        <v>110000</v>
      </c>
      <c r="F289" s="32"/>
      <c r="G289" s="32"/>
      <c r="H289" s="55">
        <f t="shared" si="153"/>
        <v>0</v>
      </c>
      <c r="I289" s="32">
        <f t="shared" si="154"/>
        <v>101000</v>
      </c>
      <c r="J289" s="30">
        <f t="shared" ref="J289" si="160">+SUM(C289:G289)-(H289+I289)</f>
        <v>11475</v>
      </c>
      <c r="K289" s="143" t="b">
        <f t="shared" si="156"/>
        <v>1</v>
      </c>
    </row>
    <row r="290" spans="1:11">
      <c r="A290" s="121" t="str">
        <f t="shared" si="158"/>
        <v>OCTOBRE</v>
      </c>
      <c r="B290" s="128" t="str">
        <f t="shared" si="151"/>
        <v>I55S</v>
      </c>
      <c r="C290" s="119">
        <f t="shared" si="152"/>
        <v>233614</v>
      </c>
      <c r="D290" s="122"/>
      <c r="E290" s="119">
        <f>+D266</f>
        <v>0</v>
      </c>
      <c r="F290" s="136"/>
      <c r="G290" s="136"/>
      <c r="H290" s="154">
        <f t="shared" si="153"/>
        <v>0</v>
      </c>
      <c r="I290" s="119">
        <f t="shared" si="154"/>
        <v>0</v>
      </c>
      <c r="J290" s="120">
        <f>+SUM(C290:G290)-(H290+I290)</f>
        <v>233614</v>
      </c>
      <c r="K290" s="143" t="b">
        <f t="shared" si="156"/>
        <v>1</v>
      </c>
    </row>
    <row r="291" spans="1:11">
      <c r="A291" s="121" t="str">
        <f t="shared" si="158"/>
        <v>OCTOBRE</v>
      </c>
      <c r="B291" s="128" t="str">
        <f t="shared" si="151"/>
        <v>I73X</v>
      </c>
      <c r="C291" s="119">
        <f t="shared" si="152"/>
        <v>249769</v>
      </c>
      <c r="D291" s="122"/>
      <c r="E291" s="119">
        <f>+D267</f>
        <v>0</v>
      </c>
      <c r="F291" s="136"/>
      <c r="G291" s="136"/>
      <c r="H291" s="154">
        <f t="shared" si="153"/>
        <v>0</v>
      </c>
      <c r="I291" s="119">
        <f t="shared" si="154"/>
        <v>0</v>
      </c>
      <c r="J291" s="120">
        <f t="shared" ref="J291:J298" si="161">+SUM(C291:G291)-(H291+I291)</f>
        <v>249769</v>
      </c>
      <c r="K291" s="143" t="b">
        <f t="shared" si="156"/>
        <v>1</v>
      </c>
    </row>
    <row r="292" spans="1:11">
      <c r="A292" s="121" t="str">
        <f t="shared" si="158"/>
        <v>OCTOBRE</v>
      </c>
      <c r="B292" s="126" t="str">
        <f t="shared" si="151"/>
        <v>Grace</v>
      </c>
      <c r="C292" s="32">
        <f t="shared" si="152"/>
        <v>0</v>
      </c>
      <c r="D292" s="31"/>
      <c r="E292" s="32">
        <f>+D268</f>
        <v>0</v>
      </c>
      <c r="F292" s="32"/>
      <c r="G292" s="103"/>
      <c r="H292" s="55">
        <f t="shared" si="153"/>
        <v>0</v>
      </c>
      <c r="I292" s="32">
        <f t="shared" si="154"/>
        <v>0</v>
      </c>
      <c r="J292" s="30">
        <f t="shared" si="161"/>
        <v>0</v>
      </c>
      <c r="K292" s="143" t="b">
        <f t="shared" si="156"/>
        <v>1</v>
      </c>
    </row>
    <row r="293" spans="1:11">
      <c r="A293" s="121" t="str">
        <f t="shared" si="158"/>
        <v>OCTOBRE</v>
      </c>
      <c r="B293" s="126" t="str">
        <f t="shared" si="151"/>
        <v>Hurielle</v>
      </c>
      <c r="C293" s="32">
        <f t="shared" si="152"/>
        <v>26700</v>
      </c>
      <c r="D293" s="31"/>
      <c r="E293" s="32">
        <f t="shared" ref="E293:E298" si="162">+D269</f>
        <v>306000</v>
      </c>
      <c r="F293" s="32"/>
      <c r="G293" s="103"/>
      <c r="H293" s="55">
        <f t="shared" si="153"/>
        <v>0</v>
      </c>
      <c r="I293" s="32">
        <f t="shared" si="154"/>
        <v>319500</v>
      </c>
      <c r="J293" s="30">
        <f t="shared" si="161"/>
        <v>13200</v>
      </c>
      <c r="K293" s="143" t="b">
        <f t="shared" si="156"/>
        <v>1</v>
      </c>
    </row>
    <row r="294" spans="1:11">
      <c r="A294" s="121" t="str">
        <f t="shared" si="158"/>
        <v>OCTOBRE</v>
      </c>
      <c r="B294" s="126" t="str">
        <f t="shared" si="151"/>
        <v>IT87</v>
      </c>
      <c r="C294" s="32">
        <f t="shared" si="152"/>
        <v>26400</v>
      </c>
      <c r="D294" s="31"/>
      <c r="E294" s="32">
        <f t="shared" si="162"/>
        <v>252000</v>
      </c>
      <c r="F294" s="32"/>
      <c r="G294" s="103"/>
      <c r="H294" s="55">
        <f t="shared" si="153"/>
        <v>0</v>
      </c>
      <c r="I294" s="32">
        <f t="shared" si="154"/>
        <v>264200</v>
      </c>
      <c r="J294" s="30">
        <f t="shared" si="161"/>
        <v>14200</v>
      </c>
      <c r="K294" s="143" t="b">
        <f t="shared" si="156"/>
        <v>1</v>
      </c>
    </row>
    <row r="295" spans="1:11">
      <c r="A295" s="121" t="str">
        <f t="shared" si="158"/>
        <v>OCTOBRE</v>
      </c>
      <c r="B295" s="126" t="str">
        <f t="shared" si="151"/>
        <v>Merveille</v>
      </c>
      <c r="C295" s="32">
        <f t="shared" si="152"/>
        <v>12400</v>
      </c>
      <c r="D295" s="31"/>
      <c r="E295" s="32">
        <f t="shared" si="162"/>
        <v>30000</v>
      </c>
      <c r="F295" s="32"/>
      <c r="G295" s="103"/>
      <c r="H295" s="55">
        <f t="shared" si="153"/>
        <v>0</v>
      </c>
      <c r="I295" s="32">
        <f t="shared" si="154"/>
        <v>41500</v>
      </c>
      <c r="J295" s="30">
        <f t="shared" si="161"/>
        <v>900</v>
      </c>
      <c r="K295" s="143" t="b">
        <f t="shared" si="156"/>
        <v>1</v>
      </c>
    </row>
    <row r="296" spans="1:11">
      <c r="A296" s="121" t="str">
        <f t="shared" si="158"/>
        <v>OCTOBRE</v>
      </c>
      <c r="B296" s="126" t="str">
        <f t="shared" si="151"/>
        <v>Oracle</v>
      </c>
      <c r="C296" s="32">
        <f t="shared" si="152"/>
        <v>36825</v>
      </c>
      <c r="D296" s="31"/>
      <c r="E296" s="32">
        <f t="shared" si="162"/>
        <v>304000</v>
      </c>
      <c r="F296" s="32"/>
      <c r="G296" s="103"/>
      <c r="H296" s="55">
        <f t="shared" si="153"/>
        <v>0</v>
      </c>
      <c r="I296" s="32">
        <f t="shared" si="154"/>
        <v>326100</v>
      </c>
      <c r="J296" s="30">
        <f t="shared" si="161"/>
        <v>14725</v>
      </c>
      <c r="K296" s="143" t="b">
        <f t="shared" si="156"/>
        <v>1</v>
      </c>
    </row>
    <row r="297" spans="1:11">
      <c r="A297" s="121" t="str">
        <f t="shared" si="158"/>
        <v>OCTOBRE</v>
      </c>
      <c r="B297" s="126" t="str">
        <f t="shared" si="151"/>
        <v>P29</v>
      </c>
      <c r="C297" s="32">
        <f t="shared" si="152"/>
        <v>86900</v>
      </c>
      <c r="D297" s="118"/>
      <c r="E297" s="32">
        <f t="shared" si="162"/>
        <v>944000</v>
      </c>
      <c r="F297" s="51"/>
      <c r="G297" s="137"/>
      <c r="H297" s="55">
        <f t="shared" si="153"/>
        <v>290000</v>
      </c>
      <c r="I297" s="32">
        <f t="shared" si="154"/>
        <v>699700</v>
      </c>
      <c r="J297" s="30">
        <f t="shared" si="161"/>
        <v>41200</v>
      </c>
      <c r="K297" s="143" t="b">
        <f t="shared" si="156"/>
        <v>1</v>
      </c>
    </row>
    <row r="298" spans="1:11">
      <c r="A298" s="121" t="str">
        <f t="shared" si="158"/>
        <v>OCTOBRE</v>
      </c>
      <c r="B298" s="126" t="str">
        <f t="shared" si="151"/>
        <v>T73</v>
      </c>
      <c r="C298" s="32">
        <f t="shared" si="152"/>
        <v>43500</v>
      </c>
      <c r="D298" s="118"/>
      <c r="E298" s="32">
        <f t="shared" si="162"/>
        <v>401500</v>
      </c>
      <c r="F298" s="51"/>
      <c r="G298" s="137"/>
      <c r="H298" s="55">
        <f t="shared" si="153"/>
        <v>0</v>
      </c>
      <c r="I298" s="32">
        <f t="shared" si="154"/>
        <v>382000</v>
      </c>
      <c r="J298" s="30">
        <f t="shared" si="161"/>
        <v>63000</v>
      </c>
      <c r="K298" s="143" t="b">
        <f t="shared" si="156"/>
        <v>1</v>
      </c>
    </row>
    <row r="299" spans="1:11">
      <c r="A299" s="34" t="s">
        <v>59</v>
      </c>
      <c r="B299" s="35"/>
      <c r="C299" s="35"/>
      <c r="D299" s="35"/>
      <c r="E299" s="35"/>
      <c r="F299" s="35"/>
      <c r="G299" s="35"/>
      <c r="H299" s="35"/>
      <c r="I299" s="35"/>
      <c r="J299" s="36"/>
      <c r="K299" s="142"/>
    </row>
    <row r="300" spans="1:11">
      <c r="A300" s="121" t="str">
        <f>A298</f>
        <v>OCTOBRE</v>
      </c>
      <c r="B300" s="37" t="s">
        <v>60</v>
      </c>
      <c r="C300" s="38">
        <f>+C261</f>
        <v>334975</v>
      </c>
      <c r="D300" s="49"/>
      <c r="E300" s="49">
        <f>D261</f>
        <v>5420000</v>
      </c>
      <c r="F300" s="49"/>
      <c r="G300" s="124"/>
      <c r="H300" s="51">
        <f>+F261</f>
        <v>3195500</v>
      </c>
      <c r="I300" s="125">
        <f>+E261</f>
        <v>2090545</v>
      </c>
      <c r="J300" s="30">
        <f>+SUM(C300:G300)-(H300+I300)</f>
        <v>468930</v>
      </c>
      <c r="K300" s="143" t="b">
        <f>J300=I261</f>
        <v>1</v>
      </c>
    </row>
    <row r="301" spans="1:11">
      <c r="A301" s="43" t="s">
        <v>61</v>
      </c>
      <c r="B301" s="24"/>
      <c r="C301" s="35"/>
      <c r="D301" s="24"/>
      <c r="E301" s="24"/>
      <c r="F301" s="24"/>
      <c r="G301" s="24"/>
      <c r="H301" s="24"/>
      <c r="I301" s="24"/>
      <c r="J301" s="36"/>
      <c r="K301" s="142"/>
    </row>
    <row r="302" spans="1:11">
      <c r="A302" s="121" t="str">
        <f>+A300</f>
        <v>OCTOBRE</v>
      </c>
      <c r="B302" s="37" t="s">
        <v>23</v>
      </c>
      <c r="C302" s="124">
        <f>+C259</f>
        <v>1128360</v>
      </c>
      <c r="D302" s="131">
        <f>+G259</f>
        <v>17814165</v>
      </c>
      <c r="E302" s="49"/>
      <c r="F302" s="49"/>
      <c r="G302" s="49"/>
      <c r="H302" s="51">
        <f>+F259</f>
        <v>4000000</v>
      </c>
      <c r="I302" s="53">
        <f>+E259</f>
        <v>4131785</v>
      </c>
      <c r="J302" s="30">
        <f>+SUM(C302:G302)-(H302+I302)</f>
        <v>10810740</v>
      </c>
      <c r="K302" s="143" t="b">
        <f>+J302=I259</f>
        <v>1</v>
      </c>
    </row>
    <row r="303" spans="1:11">
      <c r="A303" s="121" t="str">
        <f t="shared" ref="A303" si="163">+A302</f>
        <v>OCTOBRE</v>
      </c>
      <c r="B303" s="37" t="s">
        <v>63</v>
      </c>
      <c r="C303" s="124">
        <f>+C260</f>
        <v>2160340</v>
      </c>
      <c r="D303" s="49">
        <f>+G260</f>
        <v>0</v>
      </c>
      <c r="E303" s="48"/>
      <c r="F303" s="48"/>
      <c r="G303" s="48">
        <f>+D260</f>
        <v>0</v>
      </c>
      <c r="H303" s="32">
        <f>+F260</f>
        <v>1000000</v>
      </c>
      <c r="I303" s="50">
        <f>+E260</f>
        <v>1062505</v>
      </c>
      <c r="J303" s="30">
        <f>+SUM(C303:G303)-(H303+I303)</f>
        <v>97835</v>
      </c>
      <c r="K303" s="143" t="b">
        <f>+J303=I260</f>
        <v>1</v>
      </c>
    </row>
    <row r="304" spans="1:11" ht="15.75">
      <c r="C304" s="140">
        <f>SUM(C286:C303)</f>
        <v>4625233</v>
      </c>
      <c r="I304" s="139">
        <f>SUM(I286:I303)</f>
        <v>10213735</v>
      </c>
      <c r="J304" s="104">
        <f>+SUM(J286:J303)</f>
        <v>12225663</v>
      </c>
      <c r="K304" s="5" t="b">
        <f>J304=I275</f>
        <v>1</v>
      </c>
    </row>
    <row r="305" spans="1:16" ht="15.75">
      <c r="C305" s="140"/>
      <c r="I305" s="139"/>
      <c r="J305" s="104"/>
    </row>
    <row r="306" spans="1:16" ht="15.75">
      <c r="A306" s="157"/>
      <c r="B306" s="157"/>
      <c r="C306" s="158"/>
      <c r="D306" s="157"/>
      <c r="E306" s="157"/>
      <c r="F306" s="157"/>
      <c r="G306" s="157"/>
      <c r="H306" s="157"/>
      <c r="I306" s="159"/>
      <c r="J306" s="160"/>
      <c r="K306" s="157"/>
      <c r="L306" s="161"/>
      <c r="M306" s="161"/>
      <c r="N306" s="161"/>
      <c r="O306" s="161"/>
      <c r="P306" s="157"/>
    </row>
    <row r="308" spans="1:16" ht="15.75">
      <c r="A308" s="6" t="s">
        <v>35</v>
      </c>
      <c r="B308" s="6" t="s">
        <v>1</v>
      </c>
      <c r="C308" s="6">
        <v>45170</v>
      </c>
      <c r="D308" s="7" t="s">
        <v>36</v>
      </c>
      <c r="E308" s="7" t="s">
        <v>37</v>
      </c>
      <c r="F308" s="7" t="s">
        <v>38</v>
      </c>
      <c r="G308" s="7" t="s">
        <v>39</v>
      </c>
      <c r="H308" s="6">
        <v>45199</v>
      </c>
      <c r="I308" s="7" t="s">
        <v>40</v>
      </c>
      <c r="K308" s="45"/>
      <c r="L308" s="45" t="s">
        <v>41</v>
      </c>
      <c r="M308" s="45" t="s">
        <v>42</v>
      </c>
      <c r="N308" s="45" t="s">
        <v>43</v>
      </c>
      <c r="O308" s="45" t="s">
        <v>44</v>
      </c>
    </row>
    <row r="309" spans="1:16" ht="16.5">
      <c r="A309" s="58" t="str">
        <f>K309</f>
        <v>BCI</v>
      </c>
      <c r="B309" s="59" t="s">
        <v>45</v>
      </c>
      <c r="C309" s="61">
        <v>7301705</v>
      </c>
      <c r="D309" s="61">
        <f>+L309</f>
        <v>0</v>
      </c>
      <c r="E309" s="61">
        <f>+N309</f>
        <v>173345</v>
      </c>
      <c r="F309" s="61">
        <f>+M309</f>
        <v>6000000</v>
      </c>
      <c r="G309" s="61">
        <f t="shared" ref="G309:G324" si="164">+O309</f>
        <v>0</v>
      </c>
      <c r="H309" s="61">
        <v>1128360</v>
      </c>
      <c r="I309" s="61">
        <f>+C309+D309-E309-F309+G309</f>
        <v>1128360</v>
      </c>
      <c r="J309" s="9">
        <f>I309-H309</f>
        <v>0</v>
      </c>
      <c r="K309" s="45" t="s">
        <v>23</v>
      </c>
      <c r="L309" s="177">
        <v>0</v>
      </c>
      <c r="M309" s="177">
        <v>6000000</v>
      </c>
      <c r="N309" s="177">
        <v>173345</v>
      </c>
      <c r="O309" s="177">
        <v>0</v>
      </c>
    </row>
    <row r="310" spans="1:16" ht="16.5">
      <c r="A310" s="58" t="str">
        <f t="shared" ref="A310:A324" si="165">K310</f>
        <v>BCI-Sous Compte</v>
      </c>
      <c r="B310" s="59" t="s">
        <v>45</v>
      </c>
      <c r="C310" s="61">
        <v>9607481</v>
      </c>
      <c r="D310" s="61">
        <f>+L310</f>
        <v>0</v>
      </c>
      <c r="E310" s="61">
        <f t="shared" ref="E310:E315" si="166">+N310</f>
        <v>5447141</v>
      </c>
      <c r="F310" s="61">
        <f t="shared" ref="F310:F317" si="167">+M310</f>
        <v>2000000</v>
      </c>
      <c r="G310" s="61">
        <f t="shared" si="164"/>
        <v>0</v>
      </c>
      <c r="H310" s="61">
        <v>2160340</v>
      </c>
      <c r="I310" s="61">
        <f t="shared" ref="I310:I315" si="168">+C310+D310-E310-F310+G310</f>
        <v>2160340</v>
      </c>
      <c r="J310" s="9">
        <f t="shared" ref="J310:J312" si="169">I310-H310</f>
        <v>0</v>
      </c>
      <c r="K310" s="45" t="s">
        <v>146</v>
      </c>
      <c r="L310" s="177">
        <v>0</v>
      </c>
      <c r="M310" s="177">
        <v>2000000</v>
      </c>
      <c r="N310" s="177">
        <v>5447141</v>
      </c>
      <c r="O310" s="177">
        <v>0</v>
      </c>
    </row>
    <row r="311" spans="1:16" ht="16.5">
      <c r="A311" s="58" t="str">
        <f t="shared" si="165"/>
        <v>Caisse</v>
      </c>
      <c r="B311" s="59" t="s">
        <v>24</v>
      </c>
      <c r="C311" s="61">
        <v>376082</v>
      </c>
      <c r="D311" s="61">
        <f t="shared" ref="D311:D324" si="170">+L311</f>
        <v>8502900</v>
      </c>
      <c r="E311" s="61">
        <f t="shared" si="166"/>
        <v>2813207</v>
      </c>
      <c r="F311" s="61">
        <f t="shared" si="167"/>
        <v>5730800</v>
      </c>
      <c r="G311" s="61">
        <f t="shared" si="164"/>
        <v>0</v>
      </c>
      <c r="H311" s="61">
        <v>334975</v>
      </c>
      <c r="I311" s="61">
        <f t="shared" si="168"/>
        <v>334975</v>
      </c>
      <c r="J311" s="9">
        <f t="shared" si="169"/>
        <v>0</v>
      </c>
      <c r="K311" s="45" t="s">
        <v>24</v>
      </c>
      <c r="L311" s="177">
        <v>8502900</v>
      </c>
      <c r="M311" s="177">
        <v>5730800</v>
      </c>
      <c r="N311" s="177">
        <v>2813207</v>
      </c>
      <c r="O311" s="177">
        <v>0</v>
      </c>
    </row>
    <row r="312" spans="1:16" ht="16.5">
      <c r="A312" s="58" t="str">
        <f t="shared" si="165"/>
        <v>Crépin</v>
      </c>
      <c r="B312" s="59" t="s">
        <v>2</v>
      </c>
      <c r="C312" s="61">
        <v>483120</v>
      </c>
      <c r="D312" s="61">
        <f t="shared" si="170"/>
        <v>1652000</v>
      </c>
      <c r="E312" s="61">
        <f t="shared" si="166"/>
        <v>1631750</v>
      </c>
      <c r="F312" s="61">
        <f t="shared" si="167"/>
        <v>280000</v>
      </c>
      <c r="G312" s="61">
        <f t="shared" si="164"/>
        <v>0</v>
      </c>
      <c r="H312" s="61">
        <v>223370</v>
      </c>
      <c r="I312" s="61">
        <f t="shared" si="168"/>
        <v>223370</v>
      </c>
      <c r="J312" s="9">
        <f t="shared" si="169"/>
        <v>0</v>
      </c>
      <c r="K312" s="45" t="s">
        <v>46</v>
      </c>
      <c r="L312" s="177">
        <v>1652000</v>
      </c>
      <c r="M312" s="177">
        <v>280000</v>
      </c>
      <c r="N312" s="177">
        <v>1631750</v>
      </c>
      <c r="O312" s="177">
        <v>0</v>
      </c>
    </row>
    <row r="313" spans="1:16" ht="16.5">
      <c r="A313" s="58" t="str">
        <f t="shared" si="165"/>
        <v>Donald-Roméo</v>
      </c>
      <c r="B313" s="59" t="s">
        <v>152</v>
      </c>
      <c r="C313" s="61">
        <v>88855</v>
      </c>
      <c r="D313" s="61">
        <f t="shared" si="170"/>
        <v>719800</v>
      </c>
      <c r="E313" s="61">
        <f t="shared" si="166"/>
        <v>807050</v>
      </c>
      <c r="F313" s="61">
        <f t="shared" si="167"/>
        <v>0</v>
      </c>
      <c r="G313" s="61">
        <f t="shared" si="164"/>
        <v>0</v>
      </c>
      <c r="H313" s="61">
        <v>1605</v>
      </c>
      <c r="I313" s="61">
        <f t="shared" si="168"/>
        <v>1605</v>
      </c>
      <c r="J313" s="9">
        <f t="shared" ref="J313:J324" si="171">I313-H313</f>
        <v>0</v>
      </c>
      <c r="K313" s="45" t="s">
        <v>292</v>
      </c>
      <c r="L313" s="177">
        <v>719800</v>
      </c>
      <c r="M313" s="177">
        <v>0</v>
      </c>
      <c r="N313" s="177">
        <v>807050</v>
      </c>
      <c r="O313" s="177">
        <v>0</v>
      </c>
    </row>
    <row r="314" spans="1:16" ht="16.5">
      <c r="A314" s="58" t="str">
        <f t="shared" si="165"/>
        <v>Dovi</v>
      </c>
      <c r="B314" s="59" t="s">
        <v>2</v>
      </c>
      <c r="C314" s="61">
        <v>415000</v>
      </c>
      <c r="D314" s="61">
        <f t="shared" si="170"/>
        <v>520000</v>
      </c>
      <c r="E314" s="61">
        <f t="shared" si="166"/>
        <v>247750</v>
      </c>
      <c r="F314" s="61">
        <f t="shared" si="167"/>
        <v>629250</v>
      </c>
      <c r="G314" s="61">
        <f t="shared" si="164"/>
        <v>0</v>
      </c>
      <c r="H314" s="61">
        <v>58000</v>
      </c>
      <c r="I314" s="61">
        <f t="shared" si="168"/>
        <v>58000</v>
      </c>
      <c r="J314" s="9">
        <f t="shared" si="171"/>
        <v>0</v>
      </c>
      <c r="K314" s="45" t="s">
        <v>299</v>
      </c>
      <c r="L314" s="177">
        <v>520000</v>
      </c>
      <c r="M314" s="177">
        <v>629250</v>
      </c>
      <c r="N314" s="177">
        <v>247750</v>
      </c>
      <c r="O314" s="177">
        <v>0</v>
      </c>
    </row>
    <row r="315" spans="1:16" ht="16.5">
      <c r="A315" s="58" t="str">
        <f t="shared" si="165"/>
        <v>Evariste</v>
      </c>
      <c r="B315" s="59" t="s">
        <v>153</v>
      </c>
      <c r="C315" s="61">
        <v>75975</v>
      </c>
      <c r="D315" s="61">
        <f t="shared" si="170"/>
        <v>562000</v>
      </c>
      <c r="E315" s="61">
        <f t="shared" si="166"/>
        <v>635500</v>
      </c>
      <c r="F315" s="61">
        <f t="shared" si="167"/>
        <v>0</v>
      </c>
      <c r="G315" s="61">
        <f t="shared" si="164"/>
        <v>0</v>
      </c>
      <c r="H315" s="61">
        <v>2475</v>
      </c>
      <c r="I315" s="61">
        <f t="shared" si="168"/>
        <v>2475</v>
      </c>
      <c r="J315" s="9">
        <f t="shared" si="171"/>
        <v>0</v>
      </c>
      <c r="K315" s="45" t="s">
        <v>30</v>
      </c>
      <c r="L315" s="177">
        <v>562000</v>
      </c>
      <c r="M315" s="177">
        <v>0</v>
      </c>
      <c r="N315" s="177">
        <v>635500</v>
      </c>
      <c r="O315" s="177">
        <v>0</v>
      </c>
    </row>
    <row r="316" spans="1:16" ht="16.5">
      <c r="A316" s="58" t="str">
        <f t="shared" si="165"/>
        <v>I55S</v>
      </c>
      <c r="B316" s="115" t="s">
        <v>4</v>
      </c>
      <c r="C316" s="117">
        <v>233614</v>
      </c>
      <c r="D316" s="117">
        <f t="shared" si="170"/>
        <v>0</v>
      </c>
      <c r="E316" s="117">
        <f>+N316</f>
        <v>0</v>
      </c>
      <c r="F316" s="117">
        <f t="shared" si="167"/>
        <v>0</v>
      </c>
      <c r="G316" s="117">
        <f t="shared" si="164"/>
        <v>0</v>
      </c>
      <c r="H316" s="117">
        <v>233614</v>
      </c>
      <c r="I316" s="117">
        <f>+C316+D316-E316-F316+G316</f>
        <v>233614</v>
      </c>
      <c r="J316" s="9">
        <f t="shared" si="171"/>
        <v>0</v>
      </c>
      <c r="K316" s="45" t="s">
        <v>83</v>
      </c>
      <c r="L316" s="177">
        <v>0</v>
      </c>
      <c r="M316" s="177">
        <v>0</v>
      </c>
      <c r="N316" s="177">
        <v>0</v>
      </c>
      <c r="O316" s="177">
        <v>0</v>
      </c>
    </row>
    <row r="317" spans="1:16" ht="16.5">
      <c r="A317" s="58" t="str">
        <f t="shared" si="165"/>
        <v>I73X</v>
      </c>
      <c r="B317" s="115" t="s">
        <v>4</v>
      </c>
      <c r="C317" s="117">
        <v>249769</v>
      </c>
      <c r="D317" s="117">
        <f t="shared" si="170"/>
        <v>0</v>
      </c>
      <c r="E317" s="117">
        <f>+N317</f>
        <v>0</v>
      </c>
      <c r="F317" s="117">
        <f t="shared" si="167"/>
        <v>0</v>
      </c>
      <c r="G317" s="117">
        <f t="shared" si="164"/>
        <v>0</v>
      </c>
      <c r="H317" s="117">
        <v>249769</v>
      </c>
      <c r="I317" s="117">
        <f t="shared" ref="I317:I324" si="172">+C317+D317-E317-F317+G317</f>
        <v>249769</v>
      </c>
      <c r="J317" s="9">
        <f t="shared" si="171"/>
        <v>0</v>
      </c>
      <c r="K317" s="45" t="s">
        <v>82</v>
      </c>
      <c r="L317" s="177">
        <v>0</v>
      </c>
      <c r="M317" s="177">
        <v>0</v>
      </c>
      <c r="N317" s="177">
        <v>0</v>
      </c>
      <c r="O317" s="177">
        <v>0</v>
      </c>
    </row>
    <row r="318" spans="1:16" ht="16.5">
      <c r="A318" s="58" t="str">
        <f t="shared" si="165"/>
        <v>Grace</v>
      </c>
      <c r="B318" s="59" t="s">
        <v>2</v>
      </c>
      <c r="C318" s="180">
        <v>136150</v>
      </c>
      <c r="D318" s="61">
        <f t="shared" si="170"/>
        <v>0</v>
      </c>
      <c r="E318" s="61">
        <f t="shared" ref="E318:E324" si="173">+N318</f>
        <v>44500</v>
      </c>
      <c r="F318" s="61">
        <f>+M318</f>
        <v>91650</v>
      </c>
      <c r="G318" s="61">
        <f t="shared" si="164"/>
        <v>0</v>
      </c>
      <c r="H318" s="180">
        <v>0</v>
      </c>
      <c r="I318" s="180">
        <f t="shared" si="172"/>
        <v>0</v>
      </c>
      <c r="J318" s="9">
        <f t="shared" si="171"/>
        <v>0</v>
      </c>
      <c r="K318" s="182" t="s">
        <v>141</v>
      </c>
      <c r="L318" s="177">
        <v>0</v>
      </c>
      <c r="M318" s="177">
        <v>91650</v>
      </c>
      <c r="N318" s="177">
        <v>44500</v>
      </c>
      <c r="O318" s="177">
        <v>0</v>
      </c>
    </row>
    <row r="319" spans="1:16" ht="16.5">
      <c r="A319" s="58" t="str">
        <f t="shared" si="165"/>
        <v>Hurielle</v>
      </c>
      <c r="B319" s="97" t="s">
        <v>152</v>
      </c>
      <c r="C319" s="61">
        <v>114500</v>
      </c>
      <c r="D319" s="61">
        <f t="shared" si="170"/>
        <v>298000</v>
      </c>
      <c r="E319" s="61">
        <f t="shared" si="173"/>
        <v>365800</v>
      </c>
      <c r="F319" s="61">
        <f t="shared" ref="F319:F324" si="174">+M319</f>
        <v>20000</v>
      </c>
      <c r="G319" s="61">
        <f t="shared" si="164"/>
        <v>0</v>
      </c>
      <c r="H319" s="180">
        <v>26700</v>
      </c>
      <c r="I319" s="180">
        <f t="shared" si="172"/>
        <v>26700</v>
      </c>
      <c r="J319" s="9">
        <f t="shared" si="171"/>
        <v>0</v>
      </c>
      <c r="K319" s="45" t="s">
        <v>195</v>
      </c>
      <c r="L319" s="177">
        <v>298000</v>
      </c>
      <c r="M319" s="177">
        <v>20000</v>
      </c>
      <c r="N319" s="177">
        <v>365800</v>
      </c>
      <c r="O319" s="177">
        <v>0</v>
      </c>
    </row>
    <row r="320" spans="1:16" ht="16.5">
      <c r="A320" s="58" t="str">
        <f t="shared" si="165"/>
        <v>IT87</v>
      </c>
      <c r="B320" s="59" t="s">
        <v>4</v>
      </c>
      <c r="C320" s="180">
        <v>6000</v>
      </c>
      <c r="D320" s="61">
        <f t="shared" si="170"/>
        <v>564000</v>
      </c>
      <c r="E320" s="61">
        <f t="shared" si="173"/>
        <v>543600</v>
      </c>
      <c r="F320" s="61">
        <f t="shared" si="174"/>
        <v>0</v>
      </c>
      <c r="G320" s="61">
        <f t="shared" si="164"/>
        <v>0</v>
      </c>
      <c r="H320" s="180">
        <v>26400</v>
      </c>
      <c r="I320" s="180">
        <f t="shared" si="172"/>
        <v>26400</v>
      </c>
      <c r="J320" s="9">
        <f t="shared" si="171"/>
        <v>0</v>
      </c>
      <c r="K320" s="182" t="s">
        <v>306</v>
      </c>
      <c r="L320" s="177">
        <v>564000</v>
      </c>
      <c r="M320" s="177">
        <v>0</v>
      </c>
      <c r="N320" s="177">
        <v>543600</v>
      </c>
      <c r="O320" s="177">
        <v>0</v>
      </c>
    </row>
    <row r="321" spans="1:15" ht="16.5">
      <c r="A321" s="58" t="str">
        <f t="shared" si="165"/>
        <v>Merveille</v>
      </c>
      <c r="B321" s="97" t="s">
        <v>312</v>
      </c>
      <c r="C321" s="61">
        <v>155600</v>
      </c>
      <c r="D321" s="61">
        <f t="shared" si="170"/>
        <v>270000</v>
      </c>
      <c r="E321" s="61">
        <f t="shared" si="173"/>
        <v>398200</v>
      </c>
      <c r="F321" s="61">
        <f t="shared" si="174"/>
        <v>15000</v>
      </c>
      <c r="G321" s="61">
        <f t="shared" si="164"/>
        <v>0</v>
      </c>
      <c r="H321" s="180">
        <v>12400</v>
      </c>
      <c r="I321" s="180">
        <f t="shared" si="172"/>
        <v>12400</v>
      </c>
      <c r="J321" s="9">
        <f t="shared" si="171"/>
        <v>0</v>
      </c>
      <c r="K321" s="45" t="s">
        <v>92</v>
      </c>
      <c r="L321" s="177">
        <v>270000</v>
      </c>
      <c r="M321" s="177">
        <v>15000</v>
      </c>
      <c r="N321" s="177">
        <v>398200</v>
      </c>
      <c r="O321" s="177">
        <v>0</v>
      </c>
    </row>
    <row r="322" spans="1:15" ht="16.5">
      <c r="A322" s="58" t="str">
        <f t="shared" si="165"/>
        <v>Oracle</v>
      </c>
      <c r="B322" s="97" t="s">
        <v>152</v>
      </c>
      <c r="C322" s="61">
        <v>117425</v>
      </c>
      <c r="D322" s="61">
        <f t="shared" si="170"/>
        <v>290000</v>
      </c>
      <c r="E322" s="61">
        <f t="shared" si="173"/>
        <v>353600</v>
      </c>
      <c r="F322" s="61">
        <f t="shared" si="174"/>
        <v>17000</v>
      </c>
      <c r="G322" s="61">
        <f t="shared" si="164"/>
        <v>0</v>
      </c>
      <c r="H322" s="180">
        <v>36825</v>
      </c>
      <c r="I322" s="180">
        <f t="shared" si="172"/>
        <v>36825</v>
      </c>
      <c r="J322" s="9">
        <f t="shared" si="171"/>
        <v>0</v>
      </c>
      <c r="K322" s="45" t="s">
        <v>293</v>
      </c>
      <c r="L322" s="177">
        <v>290000</v>
      </c>
      <c r="M322" s="177">
        <v>17000</v>
      </c>
      <c r="N322" s="177">
        <v>353600</v>
      </c>
      <c r="O322" s="177">
        <v>0</v>
      </c>
    </row>
    <row r="323" spans="1:15" ht="16.5">
      <c r="A323" s="58" t="str">
        <f t="shared" si="165"/>
        <v>P29</v>
      </c>
      <c r="B323" s="59" t="s">
        <v>4</v>
      </c>
      <c r="C323" s="61">
        <v>125100</v>
      </c>
      <c r="D323" s="61">
        <f t="shared" si="170"/>
        <v>631000</v>
      </c>
      <c r="E323" s="61">
        <f t="shared" si="173"/>
        <v>669200</v>
      </c>
      <c r="F323" s="61">
        <f t="shared" si="174"/>
        <v>0</v>
      </c>
      <c r="G323" s="61">
        <f t="shared" si="164"/>
        <v>0</v>
      </c>
      <c r="H323" s="180">
        <v>86900</v>
      </c>
      <c r="I323" s="180">
        <f t="shared" si="172"/>
        <v>86900</v>
      </c>
      <c r="J323" s="9">
        <f t="shared" si="171"/>
        <v>0</v>
      </c>
      <c r="K323" s="45" t="s">
        <v>28</v>
      </c>
      <c r="L323" s="177">
        <v>631000</v>
      </c>
      <c r="M323" s="177">
        <v>0</v>
      </c>
      <c r="N323" s="177">
        <v>669200</v>
      </c>
      <c r="O323" s="177">
        <v>0</v>
      </c>
    </row>
    <row r="324" spans="1:15" ht="16.5">
      <c r="A324" s="58" t="str">
        <f t="shared" si="165"/>
        <v>T73</v>
      </c>
      <c r="B324" s="59" t="s">
        <v>4</v>
      </c>
      <c r="C324" s="61">
        <v>59200</v>
      </c>
      <c r="D324" s="61">
        <f t="shared" si="170"/>
        <v>774000</v>
      </c>
      <c r="E324" s="61">
        <f t="shared" si="173"/>
        <v>789700</v>
      </c>
      <c r="F324" s="61">
        <f t="shared" si="174"/>
        <v>0</v>
      </c>
      <c r="G324" s="61">
        <f t="shared" si="164"/>
        <v>0</v>
      </c>
      <c r="H324" s="180">
        <v>43500</v>
      </c>
      <c r="I324" s="180">
        <f t="shared" si="172"/>
        <v>43500</v>
      </c>
      <c r="J324" s="9">
        <f t="shared" si="171"/>
        <v>0</v>
      </c>
      <c r="K324" s="45" t="s">
        <v>263</v>
      </c>
      <c r="L324" s="177">
        <v>774000</v>
      </c>
      <c r="M324" s="177">
        <v>0</v>
      </c>
      <c r="N324" s="177">
        <v>789700</v>
      </c>
      <c r="O324" s="177">
        <v>0</v>
      </c>
    </row>
    <row r="325" spans="1:15" ht="16.5">
      <c r="A325" s="10" t="s">
        <v>49</v>
      </c>
      <c r="B325" s="11"/>
      <c r="C325" s="12">
        <f t="shared" ref="C325:I325" si="175">SUM(C309:C324)</f>
        <v>19545576</v>
      </c>
      <c r="D325" s="57">
        <f t="shared" si="175"/>
        <v>14783700</v>
      </c>
      <c r="E325" s="57">
        <f t="shared" si="175"/>
        <v>14920343</v>
      </c>
      <c r="F325" s="57">
        <f t="shared" si="175"/>
        <v>14783700</v>
      </c>
      <c r="G325" s="57">
        <f t="shared" si="175"/>
        <v>0</v>
      </c>
      <c r="H325" s="57">
        <f t="shared" si="175"/>
        <v>4625233</v>
      </c>
      <c r="I325" s="57">
        <f t="shared" si="175"/>
        <v>4625233</v>
      </c>
      <c r="J325" s="9"/>
      <c r="K325" s="3"/>
      <c r="L325" s="47">
        <f>+SUM(L309:L324)</f>
        <v>14783700</v>
      </c>
      <c r="M325" s="47">
        <f>+SUM(M309:M324)</f>
        <v>14783700</v>
      </c>
      <c r="N325" s="47">
        <f>+SUM(N309:N324)</f>
        <v>14920343</v>
      </c>
      <c r="O325" s="47">
        <f>+SUM(O309:O324)</f>
        <v>0</v>
      </c>
    </row>
    <row r="326" spans="1:15" ht="16.5">
      <c r="A326" s="10"/>
      <c r="B326" s="11"/>
      <c r="C326" s="12"/>
      <c r="D326" s="13"/>
      <c r="E326" s="12"/>
      <c r="F326" s="13"/>
      <c r="G326" s="12"/>
      <c r="H326" s="12"/>
      <c r="I326" s="13" t="b">
        <f>I325=D328</f>
        <v>1</v>
      </c>
      <c r="J326" s="9"/>
      <c r="L326" s="5"/>
      <c r="M326" s="5"/>
      <c r="N326" s="5"/>
      <c r="O326" s="5"/>
    </row>
    <row r="327" spans="1:15" ht="16.5">
      <c r="A327" s="10" t="s">
        <v>314</v>
      </c>
      <c r="B327" s="11" t="s">
        <v>238</v>
      </c>
      <c r="C327" s="12" t="s">
        <v>237</v>
      </c>
      <c r="D327" s="12" t="s">
        <v>315</v>
      </c>
      <c r="E327" s="12" t="s">
        <v>50</v>
      </c>
      <c r="F327" s="12"/>
      <c r="G327" s="12">
        <f>+D325-F325</f>
        <v>0</v>
      </c>
      <c r="H327" s="12"/>
      <c r="I327" s="185"/>
    </row>
    <row r="328" spans="1:15" ht="16.5">
      <c r="A328" s="14">
        <f>C325</f>
        <v>19545576</v>
      </c>
      <c r="B328" s="15">
        <f>G325</f>
        <v>0</v>
      </c>
      <c r="C328" s="12">
        <f>E325</f>
        <v>14920343</v>
      </c>
      <c r="D328" s="12">
        <f>A328+B328-C328</f>
        <v>4625233</v>
      </c>
      <c r="E328" s="13">
        <f>I325-D328</f>
        <v>0</v>
      </c>
      <c r="F328" s="12"/>
      <c r="G328" s="12"/>
      <c r="H328" s="12"/>
      <c r="I328" s="12"/>
    </row>
    <row r="329" spans="1:15" ht="16.5">
      <c r="A329" s="14"/>
      <c r="B329" s="15"/>
      <c r="C329" s="12"/>
      <c r="D329" s="12"/>
      <c r="E329" s="13"/>
      <c r="F329" s="12"/>
      <c r="G329" s="12"/>
      <c r="H329" s="12"/>
      <c r="I329" s="12"/>
    </row>
    <row r="330" spans="1:15">
      <c r="A330" s="16" t="s">
        <v>51</v>
      </c>
      <c r="B330" s="16"/>
      <c r="C330" s="16"/>
      <c r="D330" s="17"/>
      <c r="E330" s="17"/>
      <c r="F330" s="17"/>
      <c r="G330" s="17"/>
      <c r="H330" s="17"/>
      <c r="I330" s="17"/>
    </row>
    <row r="331" spans="1:15">
      <c r="A331" s="18" t="s">
        <v>316</v>
      </c>
      <c r="B331" s="18"/>
      <c r="C331" s="18"/>
      <c r="D331" s="18"/>
      <c r="E331" s="18"/>
      <c r="F331" s="18"/>
      <c r="G331" s="18"/>
      <c r="H331" s="18"/>
      <c r="I331" s="18"/>
      <c r="J331" s="18"/>
    </row>
    <row r="332" spans="1:15">
      <c r="A332" s="19"/>
      <c r="B332" s="17"/>
      <c r="C332" s="20"/>
      <c r="D332" s="20"/>
      <c r="E332" s="20"/>
      <c r="F332" s="20"/>
      <c r="G332" s="20"/>
      <c r="H332" s="17"/>
      <c r="I332" s="17"/>
    </row>
    <row r="333" spans="1:15">
      <c r="A333" s="166" t="s">
        <v>52</v>
      </c>
      <c r="B333" s="168" t="s">
        <v>53</v>
      </c>
      <c r="C333" s="170" t="s">
        <v>317</v>
      </c>
      <c r="D333" s="171" t="s">
        <v>54</v>
      </c>
      <c r="E333" s="172"/>
      <c r="F333" s="172"/>
      <c r="G333" s="173"/>
      <c r="H333" s="174" t="s">
        <v>55</v>
      </c>
      <c r="I333" s="162" t="s">
        <v>56</v>
      </c>
      <c r="J333" s="184"/>
    </row>
    <row r="334" spans="1:15" ht="25.5">
      <c r="A334" s="167"/>
      <c r="B334" s="169"/>
      <c r="C334" s="22"/>
      <c r="D334" s="21" t="s">
        <v>23</v>
      </c>
      <c r="E334" s="21" t="s">
        <v>24</v>
      </c>
      <c r="F334" s="22" t="s">
        <v>121</v>
      </c>
      <c r="G334" s="21" t="s">
        <v>57</v>
      </c>
      <c r="H334" s="175"/>
      <c r="I334" s="163"/>
      <c r="J334" s="165" t="s">
        <v>318</v>
      </c>
      <c r="K334" s="142"/>
    </row>
    <row r="335" spans="1:15">
      <c r="A335" s="23"/>
      <c r="B335" s="24" t="s">
        <v>58</v>
      </c>
      <c r="C335" s="25"/>
      <c r="D335" s="25"/>
      <c r="E335" s="25"/>
      <c r="F335" s="25"/>
      <c r="G335" s="25"/>
      <c r="H335" s="25"/>
      <c r="I335" s="26"/>
      <c r="J335" s="165"/>
      <c r="K335" s="142"/>
    </row>
    <row r="336" spans="1:15">
      <c r="A336" s="121" t="s">
        <v>78</v>
      </c>
      <c r="B336" s="126" t="str">
        <f t="shared" ref="B336:B348" si="176">A312</f>
        <v>Crépin</v>
      </c>
      <c r="C336" s="32">
        <f t="shared" ref="C336:C348" si="177">+C312</f>
        <v>483120</v>
      </c>
      <c r="D336" s="31"/>
      <c r="E336" s="32">
        <f>+D312</f>
        <v>1652000</v>
      </c>
      <c r="F336" s="32"/>
      <c r="G336" s="32"/>
      <c r="H336" s="55">
        <f t="shared" ref="H336:H348" si="178">+F312</f>
        <v>280000</v>
      </c>
      <c r="I336" s="32">
        <f t="shared" ref="I336:I348" si="179">+E312</f>
        <v>1631750</v>
      </c>
      <c r="J336" s="30">
        <f t="shared" ref="J336:J337" si="180">+SUM(C336:G336)-(H336+I336)</f>
        <v>223370</v>
      </c>
      <c r="K336" s="143" t="b">
        <f t="shared" ref="K336:K348" si="181">J336=I312</f>
        <v>1</v>
      </c>
    </row>
    <row r="337" spans="1:11">
      <c r="A337" s="121" t="str">
        <f>+A336</f>
        <v>SEPTEMBRE</v>
      </c>
      <c r="B337" s="126" t="str">
        <f t="shared" si="176"/>
        <v>Donald-Roméo</v>
      </c>
      <c r="C337" s="32">
        <f t="shared" si="177"/>
        <v>88855</v>
      </c>
      <c r="D337" s="31"/>
      <c r="E337" s="32">
        <f t="shared" ref="E337:E339" si="182">+D313</f>
        <v>719800</v>
      </c>
      <c r="F337" s="32"/>
      <c r="G337" s="32"/>
      <c r="H337" s="55">
        <f t="shared" si="178"/>
        <v>0</v>
      </c>
      <c r="I337" s="32">
        <f t="shared" si="179"/>
        <v>807050</v>
      </c>
      <c r="J337" s="30">
        <f t="shared" si="180"/>
        <v>1605</v>
      </c>
      <c r="K337" s="143" t="b">
        <f t="shared" si="181"/>
        <v>1</v>
      </c>
    </row>
    <row r="338" spans="1:11">
      <c r="A338" s="121" t="str">
        <f t="shared" ref="A338:A348" si="183">+A337</f>
        <v>SEPTEMBRE</v>
      </c>
      <c r="B338" s="126" t="str">
        <f t="shared" si="176"/>
        <v>Dovi</v>
      </c>
      <c r="C338" s="32">
        <f t="shared" si="177"/>
        <v>415000</v>
      </c>
      <c r="D338" s="31"/>
      <c r="E338" s="32">
        <f t="shared" si="182"/>
        <v>520000</v>
      </c>
      <c r="F338" s="32"/>
      <c r="G338" s="32"/>
      <c r="H338" s="55">
        <f t="shared" si="178"/>
        <v>629250</v>
      </c>
      <c r="I338" s="32">
        <f t="shared" si="179"/>
        <v>247750</v>
      </c>
      <c r="J338" s="30">
        <f t="shared" ref="J338" si="184">+SUM(C338:G338)-(H338+I338)</f>
        <v>58000</v>
      </c>
      <c r="K338" s="143" t="b">
        <f t="shared" si="181"/>
        <v>1</v>
      </c>
    </row>
    <row r="339" spans="1:11">
      <c r="A339" s="121" t="str">
        <f t="shared" si="183"/>
        <v>SEPTEMBRE</v>
      </c>
      <c r="B339" s="126" t="str">
        <f t="shared" si="176"/>
        <v>Evariste</v>
      </c>
      <c r="C339" s="32">
        <f t="shared" si="177"/>
        <v>75975</v>
      </c>
      <c r="D339" s="31"/>
      <c r="E339" s="32">
        <f t="shared" si="182"/>
        <v>562000</v>
      </c>
      <c r="F339" s="32"/>
      <c r="G339" s="32"/>
      <c r="H339" s="55">
        <f t="shared" si="178"/>
        <v>0</v>
      </c>
      <c r="I339" s="32">
        <f t="shared" si="179"/>
        <v>635500</v>
      </c>
      <c r="J339" s="30">
        <f t="shared" ref="J339" si="185">+SUM(C339:G339)-(H339+I339)</f>
        <v>2475</v>
      </c>
      <c r="K339" s="143" t="b">
        <f t="shared" si="181"/>
        <v>1</v>
      </c>
    </row>
    <row r="340" spans="1:11">
      <c r="A340" s="121" t="str">
        <f t="shared" si="183"/>
        <v>SEPTEMBRE</v>
      </c>
      <c r="B340" s="128" t="str">
        <f t="shared" si="176"/>
        <v>I55S</v>
      </c>
      <c r="C340" s="119">
        <f t="shared" si="177"/>
        <v>233614</v>
      </c>
      <c r="D340" s="122"/>
      <c r="E340" s="119">
        <f>+D316</f>
        <v>0</v>
      </c>
      <c r="F340" s="136"/>
      <c r="G340" s="136"/>
      <c r="H340" s="154">
        <f t="shared" si="178"/>
        <v>0</v>
      </c>
      <c r="I340" s="119">
        <f t="shared" si="179"/>
        <v>0</v>
      </c>
      <c r="J340" s="120">
        <f>+SUM(C340:G340)-(H340+I340)</f>
        <v>233614</v>
      </c>
      <c r="K340" s="143" t="b">
        <f t="shared" si="181"/>
        <v>1</v>
      </c>
    </row>
    <row r="341" spans="1:11">
      <c r="A341" s="121" t="str">
        <f t="shared" si="183"/>
        <v>SEPTEMBRE</v>
      </c>
      <c r="B341" s="128" t="str">
        <f t="shared" si="176"/>
        <v>I73X</v>
      </c>
      <c r="C341" s="119">
        <f t="shared" si="177"/>
        <v>249769</v>
      </c>
      <c r="D341" s="122"/>
      <c r="E341" s="119">
        <f>+D317</f>
        <v>0</v>
      </c>
      <c r="F341" s="136"/>
      <c r="G341" s="136"/>
      <c r="H341" s="154">
        <f t="shared" si="178"/>
        <v>0</v>
      </c>
      <c r="I341" s="119">
        <f t="shared" si="179"/>
        <v>0</v>
      </c>
      <c r="J341" s="120">
        <f t="shared" ref="J341:J348" si="186">+SUM(C341:G341)-(H341+I341)</f>
        <v>249769</v>
      </c>
      <c r="K341" s="143" t="b">
        <f t="shared" si="181"/>
        <v>1</v>
      </c>
    </row>
    <row r="342" spans="1:11">
      <c r="A342" s="121" t="str">
        <f t="shared" si="183"/>
        <v>SEPTEMBRE</v>
      </c>
      <c r="B342" s="126" t="str">
        <f t="shared" si="176"/>
        <v>Grace</v>
      </c>
      <c r="C342" s="32">
        <f t="shared" si="177"/>
        <v>136150</v>
      </c>
      <c r="D342" s="31"/>
      <c r="E342" s="32">
        <f>+D318</f>
        <v>0</v>
      </c>
      <c r="F342" s="32"/>
      <c r="G342" s="103"/>
      <c r="H342" s="55">
        <f t="shared" si="178"/>
        <v>91650</v>
      </c>
      <c r="I342" s="32">
        <f t="shared" si="179"/>
        <v>44500</v>
      </c>
      <c r="J342" s="30">
        <f t="shared" si="186"/>
        <v>0</v>
      </c>
      <c r="K342" s="143" t="b">
        <f t="shared" si="181"/>
        <v>1</v>
      </c>
    </row>
    <row r="343" spans="1:11">
      <c r="A343" s="121" t="str">
        <f t="shared" si="183"/>
        <v>SEPTEMBRE</v>
      </c>
      <c r="B343" s="126" t="str">
        <f t="shared" si="176"/>
        <v>Hurielle</v>
      </c>
      <c r="C343" s="32">
        <f t="shared" si="177"/>
        <v>114500</v>
      </c>
      <c r="D343" s="31"/>
      <c r="E343" s="32">
        <f t="shared" ref="E343:E348" si="187">+D319</f>
        <v>298000</v>
      </c>
      <c r="F343" s="32"/>
      <c r="G343" s="103"/>
      <c r="H343" s="55">
        <f t="shared" si="178"/>
        <v>20000</v>
      </c>
      <c r="I343" s="32">
        <f t="shared" si="179"/>
        <v>365800</v>
      </c>
      <c r="J343" s="30">
        <f t="shared" si="186"/>
        <v>26700</v>
      </c>
      <c r="K343" s="143" t="b">
        <f t="shared" si="181"/>
        <v>1</v>
      </c>
    </row>
    <row r="344" spans="1:11">
      <c r="A344" s="121" t="str">
        <f t="shared" si="183"/>
        <v>SEPTEMBRE</v>
      </c>
      <c r="B344" s="126" t="str">
        <f t="shared" si="176"/>
        <v>IT87</v>
      </c>
      <c r="C344" s="32">
        <f t="shared" si="177"/>
        <v>6000</v>
      </c>
      <c r="D344" s="31"/>
      <c r="E344" s="32">
        <f t="shared" si="187"/>
        <v>564000</v>
      </c>
      <c r="F344" s="32"/>
      <c r="G344" s="103"/>
      <c r="H344" s="55">
        <f t="shared" si="178"/>
        <v>0</v>
      </c>
      <c r="I344" s="32">
        <f t="shared" si="179"/>
        <v>543600</v>
      </c>
      <c r="J344" s="30">
        <f t="shared" si="186"/>
        <v>26400</v>
      </c>
      <c r="K344" s="143" t="b">
        <f t="shared" si="181"/>
        <v>1</v>
      </c>
    </row>
    <row r="345" spans="1:11">
      <c r="A345" s="121" t="str">
        <f t="shared" si="183"/>
        <v>SEPTEMBRE</v>
      </c>
      <c r="B345" s="126" t="str">
        <f t="shared" si="176"/>
        <v>Merveille</v>
      </c>
      <c r="C345" s="32">
        <f t="shared" si="177"/>
        <v>155600</v>
      </c>
      <c r="D345" s="31"/>
      <c r="E345" s="32">
        <f t="shared" si="187"/>
        <v>270000</v>
      </c>
      <c r="F345" s="32"/>
      <c r="G345" s="103"/>
      <c r="H345" s="55">
        <f t="shared" si="178"/>
        <v>15000</v>
      </c>
      <c r="I345" s="32">
        <f t="shared" si="179"/>
        <v>398200</v>
      </c>
      <c r="J345" s="30">
        <f t="shared" si="186"/>
        <v>12400</v>
      </c>
      <c r="K345" s="143" t="b">
        <f t="shared" si="181"/>
        <v>1</v>
      </c>
    </row>
    <row r="346" spans="1:11">
      <c r="A346" s="121" t="str">
        <f t="shared" si="183"/>
        <v>SEPTEMBRE</v>
      </c>
      <c r="B346" s="126" t="str">
        <f t="shared" si="176"/>
        <v>Oracle</v>
      </c>
      <c r="C346" s="32">
        <f t="shared" si="177"/>
        <v>117425</v>
      </c>
      <c r="D346" s="31"/>
      <c r="E346" s="32">
        <f t="shared" si="187"/>
        <v>290000</v>
      </c>
      <c r="F346" s="32"/>
      <c r="G346" s="103"/>
      <c r="H346" s="55">
        <f t="shared" si="178"/>
        <v>17000</v>
      </c>
      <c r="I346" s="32">
        <f t="shared" si="179"/>
        <v>353600</v>
      </c>
      <c r="J346" s="30">
        <f t="shared" si="186"/>
        <v>36825</v>
      </c>
      <c r="K346" s="143" t="b">
        <f t="shared" si="181"/>
        <v>1</v>
      </c>
    </row>
    <row r="347" spans="1:11">
      <c r="A347" s="121" t="str">
        <f t="shared" si="183"/>
        <v>SEPTEMBRE</v>
      </c>
      <c r="B347" s="126" t="str">
        <f t="shared" si="176"/>
        <v>P29</v>
      </c>
      <c r="C347" s="32">
        <f t="shared" si="177"/>
        <v>125100</v>
      </c>
      <c r="D347" s="118"/>
      <c r="E347" s="32">
        <f t="shared" si="187"/>
        <v>631000</v>
      </c>
      <c r="F347" s="51"/>
      <c r="G347" s="137"/>
      <c r="H347" s="55">
        <f t="shared" si="178"/>
        <v>0</v>
      </c>
      <c r="I347" s="32">
        <f t="shared" si="179"/>
        <v>669200</v>
      </c>
      <c r="J347" s="30">
        <f t="shared" si="186"/>
        <v>86900</v>
      </c>
      <c r="K347" s="143" t="b">
        <f t="shared" si="181"/>
        <v>1</v>
      </c>
    </row>
    <row r="348" spans="1:11">
      <c r="A348" s="121" t="str">
        <f t="shared" si="183"/>
        <v>SEPTEMBRE</v>
      </c>
      <c r="B348" s="126" t="str">
        <f t="shared" si="176"/>
        <v>T73</v>
      </c>
      <c r="C348" s="32">
        <f t="shared" si="177"/>
        <v>59200</v>
      </c>
      <c r="D348" s="118"/>
      <c r="E348" s="32">
        <f t="shared" si="187"/>
        <v>774000</v>
      </c>
      <c r="F348" s="51"/>
      <c r="G348" s="137"/>
      <c r="H348" s="55">
        <f t="shared" si="178"/>
        <v>0</v>
      </c>
      <c r="I348" s="32">
        <f t="shared" si="179"/>
        <v>789700</v>
      </c>
      <c r="J348" s="30">
        <f t="shared" si="186"/>
        <v>43500</v>
      </c>
      <c r="K348" s="143" t="b">
        <f t="shared" si="181"/>
        <v>1</v>
      </c>
    </row>
    <row r="349" spans="1:11">
      <c r="A349" s="34" t="s">
        <v>59</v>
      </c>
      <c r="B349" s="35"/>
      <c r="C349" s="35"/>
      <c r="D349" s="35"/>
      <c r="E349" s="35"/>
      <c r="F349" s="35"/>
      <c r="G349" s="35"/>
      <c r="H349" s="35"/>
      <c r="I349" s="35"/>
      <c r="J349" s="36"/>
      <c r="K349" s="142"/>
    </row>
    <row r="350" spans="1:11">
      <c r="A350" s="121" t="str">
        <f>A348</f>
        <v>SEPTEMBRE</v>
      </c>
      <c r="B350" s="37" t="s">
        <v>60</v>
      </c>
      <c r="C350" s="38">
        <f>+C311</f>
        <v>376082</v>
      </c>
      <c r="D350" s="49"/>
      <c r="E350" s="49">
        <f>D311</f>
        <v>8502900</v>
      </c>
      <c r="F350" s="49"/>
      <c r="G350" s="124"/>
      <c r="H350" s="51">
        <f>+F311</f>
        <v>5730800</v>
      </c>
      <c r="I350" s="125">
        <f>+E311</f>
        <v>2813207</v>
      </c>
      <c r="J350" s="30">
        <f>+SUM(C350:G350)-(H350+I350)</f>
        <v>334975</v>
      </c>
      <c r="K350" s="143" t="b">
        <f>J350=I311</f>
        <v>1</v>
      </c>
    </row>
    <row r="351" spans="1:11">
      <c r="A351" s="43" t="s">
        <v>61</v>
      </c>
      <c r="B351" s="24"/>
      <c r="C351" s="35"/>
      <c r="D351" s="24"/>
      <c r="E351" s="24"/>
      <c r="F351" s="24"/>
      <c r="G351" s="24"/>
      <c r="H351" s="24"/>
      <c r="I351" s="24"/>
      <c r="J351" s="36"/>
      <c r="K351" s="142"/>
    </row>
    <row r="352" spans="1:11">
      <c r="A352" s="121" t="str">
        <f>+A350</f>
        <v>SEPTEMBRE</v>
      </c>
      <c r="B352" s="37" t="s">
        <v>23</v>
      </c>
      <c r="C352" s="124">
        <f>+C309</f>
        <v>7301705</v>
      </c>
      <c r="D352" s="131">
        <f>+G309</f>
        <v>0</v>
      </c>
      <c r="E352" s="49"/>
      <c r="F352" s="49"/>
      <c r="G352" s="49"/>
      <c r="H352" s="51">
        <f>+F309</f>
        <v>6000000</v>
      </c>
      <c r="I352" s="53">
        <f>+E309</f>
        <v>173345</v>
      </c>
      <c r="J352" s="30">
        <f>+SUM(C352:G352)-(H352+I352)</f>
        <v>1128360</v>
      </c>
      <c r="K352" s="143" t="b">
        <f>+J352=I309</f>
        <v>1</v>
      </c>
    </row>
    <row r="353" spans="1:16">
      <c r="A353" s="121" t="str">
        <f t="shared" ref="A353" si="188">+A352</f>
        <v>SEPTEMBRE</v>
      </c>
      <c r="B353" s="37" t="s">
        <v>63</v>
      </c>
      <c r="C353" s="124">
        <f>+C310</f>
        <v>9607481</v>
      </c>
      <c r="D353" s="49">
        <f>+G310</f>
        <v>0</v>
      </c>
      <c r="E353" s="48"/>
      <c r="F353" s="48"/>
      <c r="G353" s="48">
        <f>+D310</f>
        <v>0</v>
      </c>
      <c r="H353" s="32">
        <f>+F310</f>
        <v>2000000</v>
      </c>
      <c r="I353" s="50">
        <f>+E310</f>
        <v>5447141</v>
      </c>
      <c r="J353" s="30">
        <f>+SUM(C353:G353)-(H353+I353)</f>
        <v>2160340</v>
      </c>
      <c r="K353" s="143" t="b">
        <f>+J353=I310</f>
        <v>1</v>
      </c>
    </row>
    <row r="354" spans="1:16" ht="15.75">
      <c r="C354" s="140">
        <f>SUM(C336:C353)</f>
        <v>19545576</v>
      </c>
      <c r="I354" s="139">
        <f>SUM(I336:I353)</f>
        <v>14920343</v>
      </c>
      <c r="J354" s="104">
        <f>+SUM(J336:J353)</f>
        <v>4625233</v>
      </c>
      <c r="K354" s="5" t="b">
        <f>J354=I325</f>
        <v>1</v>
      </c>
    </row>
    <row r="355" spans="1:16" ht="15.75">
      <c r="C355" s="140"/>
      <c r="I355" s="139"/>
      <c r="J355" s="104"/>
    </row>
    <row r="356" spans="1:16" ht="15.75">
      <c r="A356" s="157"/>
      <c r="B356" s="157"/>
      <c r="C356" s="158"/>
      <c r="D356" s="157"/>
      <c r="E356" s="157"/>
      <c r="F356" s="157"/>
      <c r="G356" s="157"/>
      <c r="H356" s="157"/>
      <c r="I356" s="159"/>
      <c r="J356" s="160"/>
      <c r="K356" s="157"/>
      <c r="L356" s="161"/>
      <c r="M356" s="161"/>
      <c r="N356" s="161"/>
      <c r="O356" s="161"/>
      <c r="P356" s="157"/>
    </row>
    <row r="358" spans="1:16" ht="15.75">
      <c r="A358" s="6" t="s">
        <v>35</v>
      </c>
      <c r="B358" s="6" t="s">
        <v>1</v>
      </c>
      <c r="C358" s="6">
        <v>45139</v>
      </c>
      <c r="D358" s="7" t="s">
        <v>36</v>
      </c>
      <c r="E358" s="7" t="s">
        <v>37</v>
      </c>
      <c r="F358" s="7" t="s">
        <v>38</v>
      </c>
      <c r="G358" s="7" t="s">
        <v>39</v>
      </c>
      <c r="H358" s="6">
        <v>45169</v>
      </c>
      <c r="I358" s="7" t="s">
        <v>40</v>
      </c>
      <c r="K358" s="45"/>
      <c r="L358" s="45" t="s">
        <v>41</v>
      </c>
      <c r="M358" s="45" t="s">
        <v>42</v>
      </c>
      <c r="N358" s="45" t="s">
        <v>43</v>
      </c>
      <c r="O358" s="45" t="s">
        <v>44</v>
      </c>
    </row>
    <row r="359" spans="1:16" ht="16.5">
      <c r="A359" s="58" t="str">
        <f>K359</f>
        <v>BCI</v>
      </c>
      <c r="B359" s="59" t="s">
        <v>45</v>
      </c>
      <c r="C359" s="61">
        <v>4607330</v>
      </c>
      <c r="D359" s="61">
        <f>+L359</f>
        <v>0</v>
      </c>
      <c r="E359" s="61">
        <f>+N359</f>
        <v>993345</v>
      </c>
      <c r="F359" s="61">
        <f>+M359</f>
        <v>2000000</v>
      </c>
      <c r="G359" s="61">
        <f t="shared" ref="G359:G375" si="189">+O359</f>
        <v>5687720</v>
      </c>
      <c r="H359" s="61">
        <v>7301705</v>
      </c>
      <c r="I359" s="61">
        <f>+C359+D359-E359-F359+G359</f>
        <v>7301705</v>
      </c>
      <c r="J359" s="9">
        <f>I359-H359</f>
        <v>0</v>
      </c>
      <c r="K359" s="45" t="s">
        <v>23</v>
      </c>
      <c r="L359" s="177">
        <v>0</v>
      </c>
      <c r="M359" s="177">
        <v>2000000</v>
      </c>
      <c r="N359" s="177">
        <v>993345</v>
      </c>
      <c r="O359" s="177">
        <v>5687720</v>
      </c>
    </row>
    <row r="360" spans="1:16" ht="16.5">
      <c r="A360" s="58" t="str">
        <f t="shared" ref="A360:A375" si="190">K360</f>
        <v>BCI-Sous Compte</v>
      </c>
      <c r="B360" s="59" t="s">
        <v>45</v>
      </c>
      <c r="C360" s="61">
        <v>16185729</v>
      </c>
      <c r="D360" s="61">
        <f>+L360</f>
        <v>0</v>
      </c>
      <c r="E360" s="61">
        <f t="shared" ref="E360:E366" si="191">+N360</f>
        <v>2578288</v>
      </c>
      <c r="F360" s="61">
        <f t="shared" ref="F360:F368" si="192">+M360</f>
        <v>4000000</v>
      </c>
      <c r="G360" s="61">
        <f t="shared" si="189"/>
        <v>0</v>
      </c>
      <c r="H360" s="61">
        <v>9607441</v>
      </c>
      <c r="I360" s="61">
        <f t="shared" ref="I360:I366" si="193">+C360+D360-E360-F360+G360</f>
        <v>9607441</v>
      </c>
      <c r="J360" s="9">
        <f t="shared" ref="J360:J375" si="194">I360-H360</f>
        <v>0</v>
      </c>
      <c r="K360" s="45" t="s">
        <v>146</v>
      </c>
      <c r="L360" s="177">
        <v>0</v>
      </c>
      <c r="M360" s="177">
        <v>4000000</v>
      </c>
      <c r="N360" s="177">
        <v>2578288</v>
      </c>
      <c r="O360" s="177">
        <v>0</v>
      </c>
    </row>
    <row r="361" spans="1:16" ht="16.5">
      <c r="A361" s="58" t="str">
        <f t="shared" si="190"/>
        <v>Caisse</v>
      </c>
      <c r="B361" s="59" t="s">
        <v>24</v>
      </c>
      <c r="C361" s="61">
        <v>1129247</v>
      </c>
      <c r="D361" s="61">
        <f t="shared" ref="D361:D375" si="195">+L361</f>
        <v>6074300</v>
      </c>
      <c r="E361" s="61">
        <f t="shared" si="191"/>
        <v>1821465</v>
      </c>
      <c r="F361" s="61">
        <f t="shared" si="192"/>
        <v>5006000</v>
      </c>
      <c r="G361" s="61">
        <f t="shared" si="189"/>
        <v>0</v>
      </c>
      <c r="H361" s="61">
        <v>376082</v>
      </c>
      <c r="I361" s="61">
        <f t="shared" si="193"/>
        <v>376082</v>
      </c>
      <c r="J361" s="9">
        <f t="shared" si="194"/>
        <v>0</v>
      </c>
      <c r="K361" s="45" t="s">
        <v>24</v>
      </c>
      <c r="L361" s="177">
        <v>6074300</v>
      </c>
      <c r="M361" s="177">
        <v>5006000</v>
      </c>
      <c r="N361" s="177">
        <v>1821465</v>
      </c>
      <c r="O361" s="177">
        <v>0</v>
      </c>
    </row>
    <row r="362" spans="1:16" ht="16.5">
      <c r="A362" s="58" t="str">
        <f t="shared" si="190"/>
        <v>Crépin</v>
      </c>
      <c r="B362" s="59" t="s">
        <v>2</v>
      </c>
      <c r="C362" s="61">
        <v>229120</v>
      </c>
      <c r="D362" s="61">
        <f t="shared" si="195"/>
        <v>845000</v>
      </c>
      <c r="E362" s="61">
        <f t="shared" si="191"/>
        <v>591000</v>
      </c>
      <c r="F362" s="61">
        <f t="shared" si="192"/>
        <v>0</v>
      </c>
      <c r="G362" s="61">
        <f t="shared" si="189"/>
        <v>0</v>
      </c>
      <c r="H362" s="61">
        <v>483120</v>
      </c>
      <c r="I362" s="61">
        <f t="shared" si="193"/>
        <v>483120</v>
      </c>
      <c r="J362" s="9">
        <f t="shared" si="194"/>
        <v>0</v>
      </c>
      <c r="K362" s="45" t="s">
        <v>46</v>
      </c>
      <c r="L362" s="177">
        <v>845000</v>
      </c>
      <c r="M362" s="177">
        <v>0</v>
      </c>
      <c r="N362" s="177">
        <v>591000</v>
      </c>
      <c r="O362" s="177">
        <v>0</v>
      </c>
    </row>
    <row r="363" spans="1:16" ht="16.5">
      <c r="A363" s="58" t="str">
        <f t="shared" si="190"/>
        <v>D58</v>
      </c>
      <c r="B363" s="59" t="s">
        <v>4</v>
      </c>
      <c r="C363" s="61">
        <v>44300</v>
      </c>
      <c r="D363" s="61">
        <f t="shared" si="195"/>
        <v>0</v>
      </c>
      <c r="E363" s="61">
        <f t="shared" si="191"/>
        <v>0</v>
      </c>
      <c r="F363" s="61">
        <f t="shared" si="192"/>
        <v>44300</v>
      </c>
      <c r="G363" s="61">
        <f t="shared" si="189"/>
        <v>0</v>
      </c>
      <c r="H363" s="61">
        <v>0</v>
      </c>
      <c r="I363" s="61">
        <f t="shared" si="193"/>
        <v>0</v>
      </c>
      <c r="J363" s="9">
        <f>I363-H363</f>
        <v>0</v>
      </c>
      <c r="K363" s="45" t="s">
        <v>264</v>
      </c>
      <c r="L363" s="177">
        <v>0</v>
      </c>
      <c r="M363" s="177">
        <v>44300</v>
      </c>
      <c r="N363" s="177">
        <v>0</v>
      </c>
      <c r="O363" s="177">
        <v>0</v>
      </c>
    </row>
    <row r="364" spans="1:16" ht="16.5">
      <c r="A364" s="58" t="str">
        <f t="shared" si="190"/>
        <v>Donald-Roméo</v>
      </c>
      <c r="B364" s="59" t="s">
        <v>152</v>
      </c>
      <c r="C364" s="61">
        <v>44655</v>
      </c>
      <c r="D364" s="61">
        <f t="shared" si="195"/>
        <v>517000</v>
      </c>
      <c r="E364" s="61">
        <f t="shared" si="191"/>
        <v>447800</v>
      </c>
      <c r="F364" s="61">
        <f t="shared" si="192"/>
        <v>25000</v>
      </c>
      <c r="G364" s="61">
        <f t="shared" si="189"/>
        <v>0</v>
      </c>
      <c r="H364" s="61">
        <v>88855</v>
      </c>
      <c r="I364" s="61">
        <f t="shared" si="193"/>
        <v>88855</v>
      </c>
      <c r="J364" s="9">
        <f t="shared" si="194"/>
        <v>0</v>
      </c>
      <c r="K364" s="45" t="s">
        <v>292</v>
      </c>
      <c r="L364" s="177">
        <v>517000</v>
      </c>
      <c r="M364" s="177">
        <v>25000</v>
      </c>
      <c r="N364" s="177">
        <v>447800</v>
      </c>
      <c r="O364" s="177">
        <v>0</v>
      </c>
    </row>
    <row r="365" spans="1:16" ht="16.5">
      <c r="A365" s="58" t="str">
        <f t="shared" si="190"/>
        <v>Dovi</v>
      </c>
      <c r="B365" s="59" t="s">
        <v>2</v>
      </c>
      <c r="C365" s="61">
        <v>48000</v>
      </c>
      <c r="D365" s="61">
        <f t="shared" si="195"/>
        <v>421000</v>
      </c>
      <c r="E365" s="61">
        <f t="shared" si="191"/>
        <v>54000</v>
      </c>
      <c r="F365" s="61">
        <f t="shared" si="192"/>
        <v>0</v>
      </c>
      <c r="G365" s="61">
        <f t="shared" si="189"/>
        <v>0</v>
      </c>
      <c r="H365" s="61">
        <v>415000</v>
      </c>
      <c r="I365" s="61">
        <f t="shared" si="193"/>
        <v>415000</v>
      </c>
      <c r="J365" s="9">
        <f t="shared" si="194"/>
        <v>0</v>
      </c>
      <c r="K365" s="45" t="s">
        <v>299</v>
      </c>
      <c r="L365" s="177">
        <v>421000</v>
      </c>
      <c r="M365" s="177">
        <v>0</v>
      </c>
      <c r="N365" s="177">
        <v>54000</v>
      </c>
      <c r="O365" s="177">
        <v>0</v>
      </c>
    </row>
    <row r="366" spans="1:16" ht="16.5">
      <c r="A366" s="58" t="str">
        <f t="shared" si="190"/>
        <v>Evariste</v>
      </c>
      <c r="B366" s="59" t="s">
        <v>153</v>
      </c>
      <c r="C366" s="61">
        <v>17975</v>
      </c>
      <c r="D366" s="61">
        <f t="shared" si="195"/>
        <v>297000</v>
      </c>
      <c r="E366" s="61">
        <f t="shared" si="191"/>
        <v>239000</v>
      </c>
      <c r="F366" s="61">
        <f t="shared" si="192"/>
        <v>0</v>
      </c>
      <c r="G366" s="61">
        <f t="shared" si="189"/>
        <v>0</v>
      </c>
      <c r="H366" s="61">
        <v>75975</v>
      </c>
      <c r="I366" s="61">
        <f t="shared" si="193"/>
        <v>75975</v>
      </c>
      <c r="J366" s="9">
        <f t="shared" si="194"/>
        <v>0</v>
      </c>
      <c r="K366" s="45" t="s">
        <v>30</v>
      </c>
      <c r="L366" s="177">
        <v>297000</v>
      </c>
      <c r="M366" s="177">
        <v>0</v>
      </c>
      <c r="N366" s="177">
        <v>239000</v>
      </c>
      <c r="O366" s="177">
        <v>0</v>
      </c>
    </row>
    <row r="367" spans="1:16" ht="16.5">
      <c r="A367" s="58" t="str">
        <f t="shared" si="190"/>
        <v>I55S</v>
      </c>
      <c r="B367" s="115" t="s">
        <v>4</v>
      </c>
      <c r="C367" s="117">
        <v>233614</v>
      </c>
      <c r="D367" s="117">
        <f t="shared" si="195"/>
        <v>0</v>
      </c>
      <c r="E367" s="117">
        <f>+N367</f>
        <v>0</v>
      </c>
      <c r="F367" s="117">
        <f t="shared" si="192"/>
        <v>0</v>
      </c>
      <c r="G367" s="117">
        <f t="shared" si="189"/>
        <v>0</v>
      </c>
      <c r="H367" s="117">
        <v>233614</v>
      </c>
      <c r="I367" s="117">
        <f>+C367+D367-E367-F367+G367</f>
        <v>233614</v>
      </c>
      <c r="J367" s="9">
        <f t="shared" si="194"/>
        <v>0</v>
      </c>
      <c r="K367" s="45" t="s">
        <v>83</v>
      </c>
      <c r="L367" s="177">
        <v>0</v>
      </c>
      <c r="M367" s="177">
        <v>0</v>
      </c>
      <c r="N367" s="177">
        <v>0</v>
      </c>
      <c r="O367" s="177">
        <v>0</v>
      </c>
    </row>
    <row r="368" spans="1:16" ht="16.5">
      <c r="A368" s="58" t="str">
        <f t="shared" si="190"/>
        <v>I73X</v>
      </c>
      <c r="B368" s="115" t="s">
        <v>4</v>
      </c>
      <c r="C368" s="117">
        <v>249769</v>
      </c>
      <c r="D368" s="117">
        <f t="shared" si="195"/>
        <v>0</v>
      </c>
      <c r="E368" s="117">
        <f>+N368</f>
        <v>0</v>
      </c>
      <c r="F368" s="117">
        <f t="shared" si="192"/>
        <v>0</v>
      </c>
      <c r="G368" s="117">
        <f t="shared" si="189"/>
        <v>0</v>
      </c>
      <c r="H368" s="117">
        <v>249769</v>
      </c>
      <c r="I368" s="117">
        <f t="shared" ref="I368:I375" si="196">+C368+D368-E368-F368+G368</f>
        <v>249769</v>
      </c>
      <c r="J368" s="9">
        <f t="shared" si="194"/>
        <v>0</v>
      </c>
      <c r="K368" s="45" t="s">
        <v>82</v>
      </c>
      <c r="L368" s="177">
        <v>0</v>
      </c>
      <c r="M368" s="177">
        <v>0</v>
      </c>
      <c r="N368" s="177">
        <v>0</v>
      </c>
      <c r="O368" s="177">
        <v>0</v>
      </c>
    </row>
    <row r="369" spans="1:15" ht="16.5">
      <c r="A369" s="58" t="str">
        <f t="shared" si="190"/>
        <v>Grace</v>
      </c>
      <c r="B369" s="59" t="s">
        <v>2</v>
      </c>
      <c r="C369" s="180">
        <v>155150</v>
      </c>
      <c r="D369" s="61">
        <f t="shared" si="195"/>
        <v>0</v>
      </c>
      <c r="E369" s="61">
        <f t="shared" ref="E369:E375" si="197">+N369</f>
        <v>19000</v>
      </c>
      <c r="F369" s="61">
        <f>+M369</f>
        <v>0</v>
      </c>
      <c r="G369" s="61">
        <f t="shared" si="189"/>
        <v>0</v>
      </c>
      <c r="H369" s="180">
        <v>136150</v>
      </c>
      <c r="I369" s="180">
        <f t="shared" si="196"/>
        <v>136150</v>
      </c>
      <c r="J369" s="9">
        <f t="shared" si="194"/>
        <v>0</v>
      </c>
      <c r="K369" s="182" t="s">
        <v>141</v>
      </c>
      <c r="L369" s="177">
        <v>0</v>
      </c>
      <c r="M369" s="177">
        <v>0</v>
      </c>
      <c r="N369" s="177">
        <v>19000</v>
      </c>
      <c r="O369" s="177">
        <v>0</v>
      </c>
    </row>
    <row r="370" spans="1:15" ht="16.5">
      <c r="A370" s="58" t="str">
        <f t="shared" si="190"/>
        <v>Hurielle</v>
      </c>
      <c r="B370" s="97" t="s">
        <v>152</v>
      </c>
      <c r="C370" s="61">
        <v>3500</v>
      </c>
      <c r="D370" s="61">
        <f t="shared" si="195"/>
        <v>166000</v>
      </c>
      <c r="E370" s="61">
        <f t="shared" si="197"/>
        <v>55000</v>
      </c>
      <c r="F370" s="61">
        <f t="shared" ref="F370:F375" si="198">+M370</f>
        <v>0</v>
      </c>
      <c r="G370" s="61">
        <f t="shared" si="189"/>
        <v>0</v>
      </c>
      <c r="H370" s="180">
        <v>114500</v>
      </c>
      <c r="I370" s="180">
        <f t="shared" si="196"/>
        <v>114500</v>
      </c>
      <c r="J370" s="9">
        <f t="shared" si="194"/>
        <v>0</v>
      </c>
      <c r="K370" s="45" t="s">
        <v>195</v>
      </c>
      <c r="L370" s="177">
        <v>166000</v>
      </c>
      <c r="M370" s="177">
        <v>0</v>
      </c>
      <c r="N370" s="177">
        <v>55000</v>
      </c>
      <c r="O370" s="177">
        <v>0</v>
      </c>
    </row>
    <row r="371" spans="1:15" ht="16.5">
      <c r="A371" s="58" t="str">
        <f t="shared" si="190"/>
        <v>IT87</v>
      </c>
      <c r="B371" s="59" t="s">
        <v>4</v>
      </c>
      <c r="C371" s="180">
        <v>2000</v>
      </c>
      <c r="D371" s="61">
        <f t="shared" si="195"/>
        <v>560000</v>
      </c>
      <c r="E371" s="61">
        <f t="shared" si="197"/>
        <v>556000</v>
      </c>
      <c r="F371" s="61">
        <f t="shared" si="198"/>
        <v>0</v>
      </c>
      <c r="G371" s="61">
        <f t="shared" si="189"/>
        <v>0</v>
      </c>
      <c r="H371" s="180">
        <v>6000</v>
      </c>
      <c r="I371" s="180">
        <f t="shared" si="196"/>
        <v>6000</v>
      </c>
      <c r="J371" s="9">
        <f t="shared" si="194"/>
        <v>0</v>
      </c>
      <c r="K371" s="182" t="s">
        <v>306</v>
      </c>
      <c r="L371" s="177">
        <v>560000</v>
      </c>
      <c r="M371" s="177">
        <v>0</v>
      </c>
      <c r="N371" s="177">
        <v>556000</v>
      </c>
      <c r="O371" s="177">
        <v>0</v>
      </c>
    </row>
    <row r="372" spans="1:15" ht="16.5">
      <c r="A372" s="58" t="str">
        <f t="shared" si="190"/>
        <v>Merveille</v>
      </c>
      <c r="B372" s="97" t="s">
        <v>312</v>
      </c>
      <c r="C372" s="61">
        <v>36600</v>
      </c>
      <c r="D372" s="61">
        <f t="shared" si="195"/>
        <v>209000</v>
      </c>
      <c r="E372" s="61">
        <f t="shared" si="197"/>
        <v>85000</v>
      </c>
      <c r="F372" s="61">
        <f t="shared" si="198"/>
        <v>5000</v>
      </c>
      <c r="G372" s="61">
        <f t="shared" si="189"/>
        <v>0</v>
      </c>
      <c r="H372" s="180">
        <v>155600</v>
      </c>
      <c r="I372" s="180">
        <f t="shared" si="196"/>
        <v>155600</v>
      </c>
      <c r="J372" s="9">
        <f t="shared" si="194"/>
        <v>0</v>
      </c>
      <c r="K372" s="45" t="s">
        <v>92</v>
      </c>
      <c r="L372" s="177">
        <v>209000</v>
      </c>
      <c r="M372" s="177">
        <v>5000</v>
      </c>
      <c r="N372" s="177">
        <v>85000</v>
      </c>
      <c r="O372" s="177">
        <v>0</v>
      </c>
    </row>
    <row r="373" spans="1:15" ht="16.5">
      <c r="A373" s="58" t="str">
        <f t="shared" si="190"/>
        <v>Oracle</v>
      </c>
      <c r="B373" s="97" t="s">
        <v>152</v>
      </c>
      <c r="C373" s="61">
        <v>96225</v>
      </c>
      <c r="D373" s="61">
        <f t="shared" si="195"/>
        <v>270000</v>
      </c>
      <c r="E373" s="61">
        <f t="shared" si="197"/>
        <v>248800</v>
      </c>
      <c r="F373" s="61">
        <f t="shared" si="198"/>
        <v>0</v>
      </c>
      <c r="G373" s="61">
        <f t="shared" si="189"/>
        <v>0</v>
      </c>
      <c r="H373" s="180">
        <v>117425</v>
      </c>
      <c r="I373" s="180">
        <f t="shared" si="196"/>
        <v>117425</v>
      </c>
      <c r="J373" s="9">
        <f t="shared" si="194"/>
        <v>0</v>
      </c>
      <c r="K373" s="45" t="s">
        <v>293</v>
      </c>
      <c r="L373" s="177">
        <v>270000</v>
      </c>
      <c r="M373" s="177">
        <v>0</v>
      </c>
      <c r="N373" s="177">
        <v>248800</v>
      </c>
      <c r="O373" s="177">
        <v>0</v>
      </c>
    </row>
    <row r="374" spans="1:15" ht="16.5">
      <c r="A374" s="58" t="str">
        <f t="shared" si="190"/>
        <v>P29</v>
      </c>
      <c r="B374" s="59" t="s">
        <v>4</v>
      </c>
      <c r="C374" s="61">
        <v>47800</v>
      </c>
      <c r="D374" s="61">
        <f t="shared" si="195"/>
        <v>861000</v>
      </c>
      <c r="E374" s="61">
        <f t="shared" si="197"/>
        <v>783700</v>
      </c>
      <c r="F374" s="61">
        <f t="shared" si="198"/>
        <v>0</v>
      </c>
      <c r="G374" s="61">
        <f t="shared" si="189"/>
        <v>0</v>
      </c>
      <c r="H374" s="180">
        <v>125100</v>
      </c>
      <c r="I374" s="180">
        <f t="shared" si="196"/>
        <v>125100</v>
      </c>
      <c r="J374" s="9">
        <f t="shared" si="194"/>
        <v>0</v>
      </c>
      <c r="K374" s="45" t="s">
        <v>28</v>
      </c>
      <c r="L374" s="177">
        <v>861000</v>
      </c>
      <c r="M374" s="177">
        <v>0</v>
      </c>
      <c r="N374" s="177">
        <v>783700</v>
      </c>
      <c r="O374" s="177">
        <v>0</v>
      </c>
    </row>
    <row r="375" spans="1:15" ht="16.5">
      <c r="A375" s="58" t="str">
        <f t="shared" si="190"/>
        <v>T73</v>
      </c>
      <c r="B375" s="59" t="s">
        <v>4</v>
      </c>
      <c r="C375" s="61">
        <v>10200</v>
      </c>
      <c r="D375" s="61">
        <f t="shared" si="195"/>
        <v>860000</v>
      </c>
      <c r="E375" s="61">
        <f t="shared" si="197"/>
        <v>811000</v>
      </c>
      <c r="F375" s="61">
        <f t="shared" si="198"/>
        <v>0</v>
      </c>
      <c r="G375" s="61">
        <f t="shared" si="189"/>
        <v>0</v>
      </c>
      <c r="H375" s="180">
        <v>59200</v>
      </c>
      <c r="I375" s="180">
        <f t="shared" si="196"/>
        <v>59200</v>
      </c>
      <c r="J375" s="9">
        <f t="shared" si="194"/>
        <v>0</v>
      </c>
      <c r="K375" s="45" t="s">
        <v>263</v>
      </c>
      <c r="L375" s="177">
        <v>860000</v>
      </c>
      <c r="M375" s="177">
        <v>0</v>
      </c>
      <c r="N375" s="177">
        <v>811000</v>
      </c>
      <c r="O375" s="177">
        <v>0</v>
      </c>
    </row>
    <row r="376" spans="1:15" ht="16.5">
      <c r="A376" s="10" t="s">
        <v>49</v>
      </c>
      <c r="B376" s="11"/>
      <c r="C376" s="12">
        <f t="shared" ref="C376:I376" si="199">SUM(C359:C375)</f>
        <v>23141214</v>
      </c>
      <c r="D376" s="57">
        <f t="shared" si="199"/>
        <v>11080300</v>
      </c>
      <c r="E376" s="57">
        <f t="shared" si="199"/>
        <v>9283398</v>
      </c>
      <c r="F376" s="57">
        <f t="shared" si="199"/>
        <v>11080300</v>
      </c>
      <c r="G376" s="57">
        <f t="shared" si="199"/>
        <v>5687720</v>
      </c>
      <c r="H376" s="57">
        <f t="shared" si="199"/>
        <v>19545536</v>
      </c>
      <c r="I376" s="57">
        <f t="shared" si="199"/>
        <v>19545536</v>
      </c>
      <c r="J376" s="9"/>
      <c r="K376" s="3"/>
      <c r="L376" s="47">
        <f>+SUM(L359:L375)</f>
        <v>11080300</v>
      </c>
      <c r="M376" s="47">
        <f>+SUM(M359:M375)</f>
        <v>11080300</v>
      </c>
      <c r="N376" s="47">
        <f>+SUM(N359:N375)</f>
        <v>9283398</v>
      </c>
      <c r="O376" s="47">
        <f>+SUM(O359:O375)</f>
        <v>5687720</v>
      </c>
    </row>
    <row r="377" spans="1:15" ht="16.5">
      <c r="A377" s="10"/>
      <c r="B377" s="11"/>
      <c r="C377" s="12"/>
      <c r="D377" s="13"/>
      <c r="E377" s="12"/>
      <c r="F377" s="13"/>
      <c r="G377" s="12"/>
      <c r="H377" s="12"/>
      <c r="I377" s="13" t="b">
        <f>I376=D379</f>
        <v>1</v>
      </c>
      <c r="J377" s="9"/>
      <c r="L377" s="5"/>
      <c r="M377" s="5"/>
      <c r="N377" s="5"/>
      <c r="O377" s="5"/>
    </row>
    <row r="378" spans="1:15" ht="16.5">
      <c r="A378" s="10" t="s">
        <v>308</v>
      </c>
      <c r="B378" s="11" t="s">
        <v>228</v>
      </c>
      <c r="C378" s="12" t="s">
        <v>229</v>
      </c>
      <c r="D378" s="12" t="s">
        <v>309</v>
      </c>
      <c r="E378" s="12" t="s">
        <v>50</v>
      </c>
      <c r="F378" s="12"/>
      <c r="G378" s="12">
        <f>+D376-F376</f>
        <v>0</v>
      </c>
      <c r="H378" s="12"/>
      <c r="I378" s="185"/>
    </row>
    <row r="379" spans="1:15" ht="16.5">
      <c r="A379" s="14">
        <f>C376</f>
        <v>23141214</v>
      </c>
      <c r="B379" s="15">
        <f>G376</f>
        <v>5687720</v>
      </c>
      <c r="C379" s="12">
        <f>E376</f>
        <v>9283398</v>
      </c>
      <c r="D379" s="12">
        <f>A379+B379-C379</f>
        <v>19545536</v>
      </c>
      <c r="E379" s="13">
        <f>I376-D379</f>
        <v>0</v>
      </c>
      <c r="F379" s="12"/>
      <c r="G379" s="12"/>
      <c r="H379" s="12"/>
      <c r="I379" s="12"/>
    </row>
    <row r="380" spans="1:15" ht="16.5">
      <c r="A380" s="14"/>
      <c r="B380" s="15"/>
      <c r="C380" s="12"/>
      <c r="D380" s="12"/>
      <c r="E380" s="13"/>
      <c r="F380" s="12"/>
      <c r="G380" s="12"/>
      <c r="H380" s="12"/>
      <c r="I380" s="12"/>
    </row>
    <row r="381" spans="1:15">
      <c r="A381" s="16" t="s">
        <v>51</v>
      </c>
      <c r="B381" s="16"/>
      <c r="C381" s="16"/>
      <c r="D381" s="17"/>
      <c r="E381" s="17"/>
      <c r="F381" s="17"/>
      <c r="G381" s="17"/>
      <c r="H381" s="17"/>
      <c r="I381" s="17"/>
    </row>
    <row r="382" spans="1:15">
      <c r="A382" s="18" t="s">
        <v>313</v>
      </c>
      <c r="B382" s="18"/>
      <c r="C382" s="18"/>
      <c r="D382" s="18"/>
      <c r="E382" s="18"/>
      <c r="F382" s="18"/>
      <c r="G382" s="18"/>
      <c r="H382" s="18"/>
      <c r="I382" s="18"/>
      <c r="J382" s="18"/>
    </row>
    <row r="383" spans="1:15">
      <c r="A383" s="19"/>
      <c r="B383" s="17"/>
      <c r="C383" s="20"/>
      <c r="D383" s="20"/>
      <c r="E383" s="20"/>
      <c r="F383" s="20"/>
      <c r="G383" s="20"/>
      <c r="H383" s="17"/>
      <c r="I383" s="17"/>
    </row>
    <row r="384" spans="1:15">
      <c r="A384" s="166" t="s">
        <v>52</v>
      </c>
      <c r="B384" s="168" t="s">
        <v>53</v>
      </c>
      <c r="C384" s="170" t="s">
        <v>310</v>
      </c>
      <c r="D384" s="171" t="s">
        <v>54</v>
      </c>
      <c r="E384" s="172"/>
      <c r="F384" s="172"/>
      <c r="G384" s="173"/>
      <c r="H384" s="174" t="s">
        <v>55</v>
      </c>
      <c r="I384" s="162" t="s">
        <v>56</v>
      </c>
      <c r="J384" s="184"/>
    </row>
    <row r="385" spans="1:11">
      <c r="A385" s="167"/>
      <c r="B385" s="169"/>
      <c r="C385" s="22"/>
      <c r="D385" s="21" t="s">
        <v>23</v>
      </c>
      <c r="E385" s="21" t="s">
        <v>24</v>
      </c>
      <c r="F385" s="22" t="s">
        <v>121</v>
      </c>
      <c r="G385" s="21" t="s">
        <v>57</v>
      </c>
      <c r="H385" s="175"/>
      <c r="I385" s="163"/>
      <c r="J385" s="165" t="s">
        <v>311</v>
      </c>
      <c r="K385" s="142"/>
    </row>
    <row r="386" spans="1:11">
      <c r="A386" s="23"/>
      <c r="B386" s="24" t="s">
        <v>58</v>
      </c>
      <c r="C386" s="25"/>
      <c r="D386" s="25"/>
      <c r="E386" s="25"/>
      <c r="F386" s="25"/>
      <c r="G386" s="25"/>
      <c r="H386" s="25"/>
      <c r="I386" s="26"/>
      <c r="J386" s="165"/>
      <c r="K386" s="142"/>
    </row>
    <row r="387" spans="1:11">
      <c r="A387" s="121" t="s">
        <v>137</v>
      </c>
      <c r="B387" s="126" t="str">
        <f>A362</f>
        <v>Crépin</v>
      </c>
      <c r="C387" s="32">
        <f>+C362</f>
        <v>229120</v>
      </c>
      <c r="D387" s="31"/>
      <c r="E387" s="32">
        <f>+D362</f>
        <v>845000</v>
      </c>
      <c r="F387" s="32"/>
      <c r="G387" s="32"/>
      <c r="H387" s="55">
        <f>+F362</f>
        <v>0</v>
      </c>
      <c r="I387" s="32">
        <f t="shared" ref="I387:I400" si="200">+E362</f>
        <v>591000</v>
      </c>
      <c r="J387" s="30">
        <f t="shared" ref="J387:J389" si="201">+SUM(C387:G387)-(H387+I387)</f>
        <v>483120</v>
      </c>
      <c r="K387" s="143" t="b">
        <f t="shared" ref="K387:K400" si="202">J387=I362</f>
        <v>1</v>
      </c>
    </row>
    <row r="388" spans="1:11">
      <c r="A388" s="121" t="str">
        <f>+A387</f>
        <v>AOUT</v>
      </c>
      <c r="B388" s="126" t="str">
        <f t="shared" ref="B388:B400" si="203">A363</f>
        <v>D58</v>
      </c>
      <c r="C388" s="32">
        <f>+C363</f>
        <v>44300</v>
      </c>
      <c r="D388" s="31"/>
      <c r="E388" s="32">
        <f>+D363</f>
        <v>0</v>
      </c>
      <c r="F388" s="32"/>
      <c r="G388" s="32"/>
      <c r="H388" s="55">
        <f>+F363</f>
        <v>44300</v>
      </c>
      <c r="I388" s="32">
        <f t="shared" si="200"/>
        <v>0</v>
      </c>
      <c r="J388" s="30">
        <f t="shared" si="201"/>
        <v>0</v>
      </c>
      <c r="K388" s="143" t="b">
        <f t="shared" si="202"/>
        <v>1</v>
      </c>
    </row>
    <row r="389" spans="1:11">
      <c r="A389" s="121" t="str">
        <f t="shared" ref="A389:A400" si="204">+A388</f>
        <v>AOUT</v>
      </c>
      <c r="B389" s="126" t="str">
        <f t="shared" si="203"/>
        <v>Donald-Roméo</v>
      </c>
      <c r="C389" s="32">
        <f>+C364</f>
        <v>44655</v>
      </c>
      <c r="D389" s="31"/>
      <c r="E389" s="32">
        <f>+D364</f>
        <v>517000</v>
      </c>
      <c r="F389" s="32"/>
      <c r="G389" s="32"/>
      <c r="H389" s="55">
        <f>+F364</f>
        <v>25000</v>
      </c>
      <c r="I389" s="32">
        <f t="shared" si="200"/>
        <v>447800</v>
      </c>
      <c r="J389" s="30">
        <f t="shared" si="201"/>
        <v>88855</v>
      </c>
      <c r="K389" s="143" t="b">
        <f t="shared" si="202"/>
        <v>1</v>
      </c>
    </row>
    <row r="390" spans="1:11">
      <c r="A390" s="121" t="str">
        <f t="shared" si="204"/>
        <v>AOUT</v>
      </c>
      <c r="B390" s="126" t="str">
        <f t="shared" si="203"/>
        <v>Dovi</v>
      </c>
      <c r="C390" s="32">
        <f>+C365</f>
        <v>48000</v>
      </c>
      <c r="D390" s="31"/>
      <c r="E390" s="32">
        <f>+D365</f>
        <v>421000</v>
      </c>
      <c r="F390" s="32"/>
      <c r="G390" s="32"/>
      <c r="H390" s="55">
        <f>+F365</f>
        <v>0</v>
      </c>
      <c r="I390" s="32">
        <f t="shared" si="200"/>
        <v>54000</v>
      </c>
      <c r="J390" s="30">
        <f t="shared" ref="J390" si="205">+SUM(C390:G390)-(H390+I390)</f>
        <v>415000</v>
      </c>
      <c r="K390" s="143" t="b">
        <f t="shared" si="202"/>
        <v>1</v>
      </c>
    </row>
    <row r="391" spans="1:11">
      <c r="A391" s="121" t="str">
        <f t="shared" si="204"/>
        <v>AOUT</v>
      </c>
      <c r="B391" s="126" t="str">
        <f t="shared" si="203"/>
        <v>Evariste</v>
      </c>
      <c r="C391" s="32">
        <f t="shared" ref="C391:C400" si="206">+C366</f>
        <v>17975</v>
      </c>
      <c r="D391" s="31"/>
      <c r="E391" s="32">
        <f t="shared" ref="E391:E400" si="207">+D366</f>
        <v>297000</v>
      </c>
      <c r="F391" s="32"/>
      <c r="G391" s="32"/>
      <c r="H391" s="55">
        <f t="shared" ref="H391:H400" si="208">+F366</f>
        <v>0</v>
      </c>
      <c r="I391" s="32">
        <f t="shared" si="200"/>
        <v>239000</v>
      </c>
      <c r="J391" s="30">
        <f t="shared" ref="J391" si="209">+SUM(C391:G391)-(H391+I391)</f>
        <v>75975</v>
      </c>
      <c r="K391" s="143" t="b">
        <f t="shared" si="202"/>
        <v>1</v>
      </c>
    </row>
    <row r="392" spans="1:11">
      <c r="A392" s="121" t="str">
        <f t="shared" si="204"/>
        <v>AOUT</v>
      </c>
      <c r="B392" s="128" t="str">
        <f t="shared" si="203"/>
        <v>I55S</v>
      </c>
      <c r="C392" s="119">
        <f t="shared" si="206"/>
        <v>233614</v>
      </c>
      <c r="D392" s="122"/>
      <c r="E392" s="119">
        <f t="shared" si="207"/>
        <v>0</v>
      </c>
      <c r="F392" s="136"/>
      <c r="G392" s="136"/>
      <c r="H392" s="154">
        <f t="shared" si="208"/>
        <v>0</v>
      </c>
      <c r="I392" s="119">
        <f t="shared" si="200"/>
        <v>0</v>
      </c>
      <c r="J392" s="120">
        <f>+SUM(C392:G392)-(H392+I392)</f>
        <v>233614</v>
      </c>
      <c r="K392" s="143" t="b">
        <f t="shared" si="202"/>
        <v>1</v>
      </c>
    </row>
    <row r="393" spans="1:11">
      <c r="A393" s="121" t="str">
        <f t="shared" si="204"/>
        <v>AOUT</v>
      </c>
      <c r="B393" s="128" t="str">
        <f t="shared" si="203"/>
        <v>I73X</v>
      </c>
      <c r="C393" s="119">
        <f t="shared" si="206"/>
        <v>249769</v>
      </c>
      <c r="D393" s="122"/>
      <c r="E393" s="119">
        <f t="shared" si="207"/>
        <v>0</v>
      </c>
      <c r="F393" s="136"/>
      <c r="G393" s="136"/>
      <c r="H393" s="154">
        <f t="shared" si="208"/>
        <v>0</v>
      </c>
      <c r="I393" s="119">
        <f t="shared" si="200"/>
        <v>0</v>
      </c>
      <c r="J393" s="120">
        <f t="shared" ref="J393:J400" si="210">+SUM(C393:G393)-(H393+I393)</f>
        <v>249769</v>
      </c>
      <c r="K393" s="143" t="b">
        <f t="shared" si="202"/>
        <v>1</v>
      </c>
    </row>
    <row r="394" spans="1:11">
      <c r="A394" s="121" t="str">
        <f t="shared" si="204"/>
        <v>AOUT</v>
      </c>
      <c r="B394" s="126" t="str">
        <f t="shared" si="203"/>
        <v>Grace</v>
      </c>
      <c r="C394" s="32">
        <f t="shared" si="206"/>
        <v>155150</v>
      </c>
      <c r="D394" s="31"/>
      <c r="E394" s="32">
        <f t="shared" si="207"/>
        <v>0</v>
      </c>
      <c r="F394" s="32"/>
      <c r="G394" s="103"/>
      <c r="H394" s="55">
        <f t="shared" si="208"/>
        <v>0</v>
      </c>
      <c r="I394" s="32">
        <f t="shared" si="200"/>
        <v>19000</v>
      </c>
      <c r="J394" s="30">
        <f t="shared" si="210"/>
        <v>136150</v>
      </c>
      <c r="K394" s="143" t="b">
        <f t="shared" si="202"/>
        <v>1</v>
      </c>
    </row>
    <row r="395" spans="1:11">
      <c r="A395" s="121" t="str">
        <f t="shared" si="204"/>
        <v>AOUT</v>
      </c>
      <c r="B395" s="126" t="str">
        <f t="shared" si="203"/>
        <v>Hurielle</v>
      </c>
      <c r="C395" s="32">
        <f t="shared" si="206"/>
        <v>3500</v>
      </c>
      <c r="D395" s="31"/>
      <c r="E395" s="32">
        <f t="shared" si="207"/>
        <v>166000</v>
      </c>
      <c r="F395" s="32"/>
      <c r="G395" s="103"/>
      <c r="H395" s="55">
        <f t="shared" si="208"/>
        <v>0</v>
      </c>
      <c r="I395" s="32">
        <f t="shared" si="200"/>
        <v>55000</v>
      </c>
      <c r="J395" s="30">
        <f t="shared" si="210"/>
        <v>114500</v>
      </c>
      <c r="K395" s="143" t="b">
        <f t="shared" si="202"/>
        <v>1</v>
      </c>
    </row>
    <row r="396" spans="1:11">
      <c r="A396" s="121" t="str">
        <f t="shared" si="204"/>
        <v>AOUT</v>
      </c>
      <c r="B396" s="126" t="str">
        <f t="shared" si="203"/>
        <v>IT87</v>
      </c>
      <c r="C396" s="32">
        <f t="shared" si="206"/>
        <v>2000</v>
      </c>
      <c r="D396" s="31"/>
      <c r="E396" s="32">
        <f t="shared" si="207"/>
        <v>560000</v>
      </c>
      <c r="F396" s="32"/>
      <c r="G396" s="103"/>
      <c r="H396" s="55">
        <f t="shared" si="208"/>
        <v>0</v>
      </c>
      <c r="I396" s="32">
        <f t="shared" si="200"/>
        <v>556000</v>
      </c>
      <c r="J396" s="30">
        <f t="shared" si="210"/>
        <v>6000</v>
      </c>
      <c r="K396" s="143" t="b">
        <f t="shared" si="202"/>
        <v>1</v>
      </c>
    </row>
    <row r="397" spans="1:11">
      <c r="A397" s="121" t="str">
        <f t="shared" si="204"/>
        <v>AOUT</v>
      </c>
      <c r="B397" s="126" t="str">
        <f t="shared" si="203"/>
        <v>Merveille</v>
      </c>
      <c r="C397" s="32">
        <f t="shared" si="206"/>
        <v>36600</v>
      </c>
      <c r="D397" s="31"/>
      <c r="E397" s="32">
        <f t="shared" si="207"/>
        <v>209000</v>
      </c>
      <c r="F397" s="32"/>
      <c r="G397" s="103"/>
      <c r="H397" s="55">
        <f t="shared" si="208"/>
        <v>5000</v>
      </c>
      <c r="I397" s="32">
        <f t="shared" si="200"/>
        <v>85000</v>
      </c>
      <c r="J397" s="30">
        <f t="shared" si="210"/>
        <v>155600</v>
      </c>
      <c r="K397" s="143" t="b">
        <f t="shared" si="202"/>
        <v>1</v>
      </c>
    </row>
    <row r="398" spans="1:11">
      <c r="A398" s="121" t="str">
        <f t="shared" si="204"/>
        <v>AOUT</v>
      </c>
      <c r="B398" s="126" t="str">
        <f t="shared" si="203"/>
        <v>Oracle</v>
      </c>
      <c r="C398" s="32">
        <f t="shared" si="206"/>
        <v>96225</v>
      </c>
      <c r="D398" s="31"/>
      <c r="E398" s="32">
        <f t="shared" si="207"/>
        <v>270000</v>
      </c>
      <c r="F398" s="32"/>
      <c r="G398" s="103"/>
      <c r="H398" s="55">
        <f t="shared" si="208"/>
        <v>0</v>
      </c>
      <c r="I398" s="32">
        <f t="shared" si="200"/>
        <v>248800</v>
      </c>
      <c r="J398" s="30">
        <f t="shared" si="210"/>
        <v>117425</v>
      </c>
      <c r="K398" s="143" t="b">
        <f t="shared" si="202"/>
        <v>1</v>
      </c>
    </row>
    <row r="399" spans="1:11">
      <c r="A399" s="121" t="str">
        <f t="shared" si="204"/>
        <v>AOUT</v>
      </c>
      <c r="B399" s="126" t="str">
        <f t="shared" si="203"/>
        <v>P29</v>
      </c>
      <c r="C399" s="32">
        <f t="shared" si="206"/>
        <v>47800</v>
      </c>
      <c r="D399" s="118"/>
      <c r="E399" s="32">
        <f t="shared" si="207"/>
        <v>861000</v>
      </c>
      <c r="F399" s="51"/>
      <c r="G399" s="137"/>
      <c r="H399" s="55">
        <f t="shared" si="208"/>
        <v>0</v>
      </c>
      <c r="I399" s="32">
        <f t="shared" si="200"/>
        <v>783700</v>
      </c>
      <c r="J399" s="30">
        <f t="shared" si="210"/>
        <v>125100</v>
      </c>
      <c r="K399" s="143" t="b">
        <f t="shared" si="202"/>
        <v>1</v>
      </c>
    </row>
    <row r="400" spans="1:11">
      <c r="A400" s="121" t="str">
        <f t="shared" si="204"/>
        <v>AOUT</v>
      </c>
      <c r="B400" s="126" t="str">
        <f t="shared" si="203"/>
        <v>T73</v>
      </c>
      <c r="C400" s="32">
        <f t="shared" si="206"/>
        <v>10200</v>
      </c>
      <c r="D400" s="118"/>
      <c r="E400" s="32">
        <f t="shared" si="207"/>
        <v>860000</v>
      </c>
      <c r="F400" s="51"/>
      <c r="G400" s="137"/>
      <c r="H400" s="55">
        <f t="shared" si="208"/>
        <v>0</v>
      </c>
      <c r="I400" s="32">
        <f t="shared" si="200"/>
        <v>811000</v>
      </c>
      <c r="J400" s="30">
        <f t="shared" si="210"/>
        <v>59200</v>
      </c>
      <c r="K400" s="143" t="b">
        <f t="shared" si="202"/>
        <v>1</v>
      </c>
    </row>
    <row r="401" spans="1:16">
      <c r="A401" s="34" t="s">
        <v>59</v>
      </c>
      <c r="B401" s="35"/>
      <c r="C401" s="35"/>
      <c r="D401" s="35"/>
      <c r="E401" s="35"/>
      <c r="F401" s="35"/>
      <c r="G401" s="35"/>
      <c r="H401" s="35"/>
      <c r="I401" s="35"/>
      <c r="J401" s="36"/>
      <c r="K401" s="142"/>
    </row>
    <row r="402" spans="1:16">
      <c r="A402" s="121" t="str">
        <f>A400</f>
        <v>AOUT</v>
      </c>
      <c r="B402" s="37" t="s">
        <v>60</v>
      </c>
      <c r="C402" s="38">
        <f>+C361</f>
        <v>1129247</v>
      </c>
      <c r="D402" s="49"/>
      <c r="E402" s="49">
        <f>D361</f>
        <v>6074300</v>
      </c>
      <c r="F402" s="49"/>
      <c r="G402" s="124"/>
      <c r="H402" s="51">
        <f>+F361</f>
        <v>5006000</v>
      </c>
      <c r="I402" s="125">
        <f>+E361</f>
        <v>1821465</v>
      </c>
      <c r="J402" s="30">
        <f>+SUM(C402:G402)-(H402+I402)</f>
        <v>376082</v>
      </c>
      <c r="K402" s="143" t="b">
        <f>J402=I361</f>
        <v>1</v>
      </c>
    </row>
    <row r="403" spans="1:16">
      <c r="A403" s="43" t="s">
        <v>61</v>
      </c>
      <c r="B403" s="24"/>
      <c r="C403" s="35"/>
      <c r="D403" s="24"/>
      <c r="E403" s="24"/>
      <c r="F403" s="24"/>
      <c r="G403" s="24"/>
      <c r="H403" s="24"/>
      <c r="I403" s="24"/>
      <c r="J403" s="36"/>
      <c r="K403" s="142"/>
    </row>
    <row r="404" spans="1:16">
      <c r="A404" s="121" t="str">
        <f>+A402</f>
        <v>AOUT</v>
      </c>
      <c r="B404" s="37" t="s">
        <v>23</v>
      </c>
      <c r="C404" s="124">
        <f>+C359</f>
        <v>4607330</v>
      </c>
      <c r="D404" s="131">
        <f>+G359</f>
        <v>5687720</v>
      </c>
      <c r="E404" s="49"/>
      <c r="F404" s="49"/>
      <c r="G404" s="49"/>
      <c r="H404" s="51">
        <f>+F359</f>
        <v>2000000</v>
      </c>
      <c r="I404" s="53">
        <f>+E359</f>
        <v>993345</v>
      </c>
      <c r="J404" s="30">
        <f>+SUM(C404:G404)-(H404+I404)</f>
        <v>7301705</v>
      </c>
      <c r="K404" s="143" t="b">
        <f>+J404=I359</f>
        <v>1</v>
      </c>
    </row>
    <row r="405" spans="1:16">
      <c r="A405" s="121" t="str">
        <f t="shared" ref="A405" si="211">+A404</f>
        <v>AOUT</v>
      </c>
      <c r="B405" s="37" t="s">
        <v>63</v>
      </c>
      <c r="C405" s="124">
        <f>+C360</f>
        <v>16185729</v>
      </c>
      <c r="D405" s="49">
        <f>+G360</f>
        <v>0</v>
      </c>
      <c r="E405" s="48"/>
      <c r="F405" s="48"/>
      <c r="G405" s="48">
        <f>+D360</f>
        <v>0</v>
      </c>
      <c r="H405" s="32">
        <f>+F360</f>
        <v>4000000</v>
      </c>
      <c r="I405" s="50">
        <f>+E360</f>
        <v>2578288</v>
      </c>
      <c r="J405" s="30">
        <f>+SUM(C405:G405)-(H405+I405)</f>
        <v>9607441</v>
      </c>
      <c r="K405" s="143" t="b">
        <f>+J405=I360</f>
        <v>1</v>
      </c>
    </row>
    <row r="406" spans="1:16" ht="15.75">
      <c r="C406" s="140">
        <f>SUM(C387:C405)</f>
        <v>23141214</v>
      </c>
      <c r="I406" s="139">
        <f>SUM(I387:I405)</f>
        <v>9283398</v>
      </c>
      <c r="J406" s="104">
        <f>+SUM(J387:J405)</f>
        <v>19545536</v>
      </c>
      <c r="K406" s="5" t="b">
        <f>J406=I376</f>
        <v>1</v>
      </c>
    </row>
    <row r="407" spans="1:16" ht="15.75">
      <c r="C407" s="140"/>
      <c r="I407" s="139"/>
      <c r="J407" s="104"/>
    </row>
    <row r="408" spans="1:16" ht="15.75">
      <c r="A408" s="157"/>
      <c r="B408" s="157"/>
      <c r="C408" s="158"/>
      <c r="D408" s="157"/>
      <c r="E408" s="157"/>
      <c r="F408" s="157"/>
      <c r="G408" s="157"/>
      <c r="H408" s="157"/>
      <c r="I408" s="159"/>
      <c r="J408" s="160"/>
      <c r="K408" s="157"/>
      <c r="L408" s="161"/>
      <c r="M408" s="161"/>
      <c r="N408" s="161"/>
      <c r="O408" s="161"/>
      <c r="P408" s="157"/>
    </row>
    <row r="410" spans="1:16" ht="15.75">
      <c r="A410" s="6" t="s">
        <v>35</v>
      </c>
      <c r="B410" s="6" t="s">
        <v>1</v>
      </c>
      <c r="C410" s="6">
        <v>45108</v>
      </c>
      <c r="D410" s="7" t="s">
        <v>36</v>
      </c>
      <c r="E410" s="7" t="s">
        <v>37</v>
      </c>
      <c r="F410" s="7" t="s">
        <v>38</v>
      </c>
      <c r="G410" s="7" t="s">
        <v>39</v>
      </c>
      <c r="H410" s="6">
        <v>45138</v>
      </c>
      <c r="I410" s="7" t="s">
        <v>40</v>
      </c>
      <c r="K410" s="45"/>
      <c r="L410" s="45" t="s">
        <v>41</v>
      </c>
      <c r="M410" s="45" t="s">
        <v>42</v>
      </c>
      <c r="N410" s="45" t="s">
        <v>43</v>
      </c>
      <c r="O410" s="45" t="s">
        <v>44</v>
      </c>
    </row>
    <row r="411" spans="1:16" ht="16.5">
      <c r="A411" s="58" t="str">
        <f>K411</f>
        <v>BCI</v>
      </c>
      <c r="B411" s="59" t="s">
        <v>45</v>
      </c>
      <c r="C411" s="61">
        <v>7240675</v>
      </c>
      <c r="D411" s="61">
        <f>+L411</f>
        <v>0</v>
      </c>
      <c r="E411" s="61">
        <f>+N411</f>
        <v>633345</v>
      </c>
      <c r="F411" s="61">
        <f>+M411</f>
        <v>2000000</v>
      </c>
      <c r="G411" s="61">
        <f t="shared" ref="G411:G427" si="212">+O411</f>
        <v>0</v>
      </c>
      <c r="H411" s="61">
        <v>4607330</v>
      </c>
      <c r="I411" s="61">
        <f>+C411+D411-E411-F411+G411</f>
        <v>4607330</v>
      </c>
      <c r="J411" s="9">
        <f>I411-H411</f>
        <v>0</v>
      </c>
      <c r="K411" s="45" t="s">
        <v>23</v>
      </c>
      <c r="L411" s="177">
        <v>0</v>
      </c>
      <c r="M411" s="177">
        <v>2000000</v>
      </c>
      <c r="N411" s="177">
        <v>633345</v>
      </c>
      <c r="O411" s="177">
        <v>0</v>
      </c>
    </row>
    <row r="412" spans="1:16" ht="16.5">
      <c r="A412" s="58" t="str">
        <f t="shared" ref="A412:A427" si="213">K412</f>
        <v>BCI-Sous Compte</v>
      </c>
      <c r="B412" s="59" t="s">
        <v>45</v>
      </c>
      <c r="C412" s="61">
        <v>13642205</v>
      </c>
      <c r="D412" s="61">
        <f>+L412</f>
        <v>0</v>
      </c>
      <c r="E412" s="61">
        <f t="shared" ref="E412:E418" si="214">+N412</f>
        <v>5228280</v>
      </c>
      <c r="F412" s="61">
        <f t="shared" ref="F412:F420" si="215">+M412</f>
        <v>4000000</v>
      </c>
      <c r="G412" s="61">
        <f t="shared" si="212"/>
        <v>11771804</v>
      </c>
      <c r="H412" s="61">
        <v>16185729</v>
      </c>
      <c r="I412" s="61">
        <f t="shared" ref="I412:I418" si="216">+C412+D412-E412-F412+G412</f>
        <v>16185729</v>
      </c>
      <c r="J412" s="9">
        <f t="shared" ref="J412:J427" si="217">I412-H412</f>
        <v>0</v>
      </c>
      <c r="K412" s="45" t="s">
        <v>146</v>
      </c>
      <c r="L412" s="177">
        <v>0</v>
      </c>
      <c r="M412" s="177">
        <v>4000000</v>
      </c>
      <c r="N412" s="177">
        <v>5228280</v>
      </c>
      <c r="O412" s="177">
        <v>11771804</v>
      </c>
    </row>
    <row r="413" spans="1:16" ht="16.5">
      <c r="A413" s="58" t="str">
        <f t="shared" si="213"/>
        <v>Caisse</v>
      </c>
      <c r="B413" s="59" t="s">
        <v>24</v>
      </c>
      <c r="C413" s="61">
        <v>798884</v>
      </c>
      <c r="D413" s="61">
        <f t="shared" ref="D413:D427" si="218">+L413</f>
        <v>6705000</v>
      </c>
      <c r="E413" s="61">
        <f t="shared" si="214"/>
        <v>2962137</v>
      </c>
      <c r="F413" s="61">
        <f t="shared" si="215"/>
        <v>3412500</v>
      </c>
      <c r="G413" s="61">
        <f t="shared" si="212"/>
        <v>0</v>
      </c>
      <c r="H413" s="61">
        <v>1129247</v>
      </c>
      <c r="I413" s="61">
        <f t="shared" si="216"/>
        <v>1129247</v>
      </c>
      <c r="J413" s="9">
        <f t="shared" si="217"/>
        <v>0</v>
      </c>
      <c r="K413" s="45" t="s">
        <v>24</v>
      </c>
      <c r="L413" s="177">
        <v>6705000</v>
      </c>
      <c r="M413" s="177">
        <v>3412500</v>
      </c>
      <c r="N413" s="177">
        <v>2962137</v>
      </c>
      <c r="O413" s="177">
        <v>0</v>
      </c>
    </row>
    <row r="414" spans="1:16" ht="16.5">
      <c r="A414" s="58" t="str">
        <f t="shared" si="213"/>
        <v>Crépin</v>
      </c>
      <c r="B414" s="59" t="s">
        <v>2</v>
      </c>
      <c r="C414" s="61">
        <v>304020</v>
      </c>
      <c r="D414" s="61">
        <f t="shared" si="218"/>
        <v>317000</v>
      </c>
      <c r="E414" s="61">
        <f t="shared" si="214"/>
        <v>391900</v>
      </c>
      <c r="F414" s="61">
        <f t="shared" si="215"/>
        <v>0</v>
      </c>
      <c r="G414" s="61">
        <f t="shared" si="212"/>
        <v>0</v>
      </c>
      <c r="H414" s="61">
        <v>229120</v>
      </c>
      <c r="I414" s="61">
        <f t="shared" si="216"/>
        <v>229120</v>
      </c>
      <c r="J414" s="9">
        <f t="shared" si="217"/>
        <v>0</v>
      </c>
      <c r="K414" s="45" t="s">
        <v>46</v>
      </c>
      <c r="L414" s="177">
        <v>317000</v>
      </c>
      <c r="M414" s="177">
        <v>0</v>
      </c>
      <c r="N414" s="177">
        <v>391900</v>
      </c>
      <c r="O414" s="177">
        <v>0</v>
      </c>
    </row>
    <row r="415" spans="1:16" ht="16.5">
      <c r="A415" s="58" t="str">
        <f t="shared" si="213"/>
        <v>D58</v>
      </c>
      <c r="B415" s="59" t="s">
        <v>4</v>
      </c>
      <c r="C415" s="61">
        <v>53800</v>
      </c>
      <c r="D415" s="61">
        <f t="shared" si="218"/>
        <v>441000</v>
      </c>
      <c r="E415" s="61">
        <f t="shared" si="214"/>
        <v>450500</v>
      </c>
      <c r="F415" s="61">
        <f t="shared" si="215"/>
        <v>0</v>
      </c>
      <c r="G415" s="61">
        <f t="shared" si="212"/>
        <v>0</v>
      </c>
      <c r="H415" s="61">
        <v>44300</v>
      </c>
      <c r="I415" s="61">
        <f t="shared" si="216"/>
        <v>44300</v>
      </c>
      <c r="J415" s="9">
        <f t="shared" si="217"/>
        <v>0</v>
      </c>
      <c r="K415" s="45" t="s">
        <v>264</v>
      </c>
      <c r="L415" s="177">
        <v>441000</v>
      </c>
      <c r="M415" s="177">
        <v>0</v>
      </c>
      <c r="N415" s="177">
        <v>450500</v>
      </c>
      <c r="O415" s="177">
        <v>0</v>
      </c>
    </row>
    <row r="416" spans="1:16" ht="16.5">
      <c r="A416" s="58" t="str">
        <f t="shared" si="213"/>
        <v>Donald-Roméo</v>
      </c>
      <c r="B416" s="59" t="s">
        <v>152</v>
      </c>
      <c r="C416" s="61">
        <v>236135</v>
      </c>
      <c r="D416" s="61">
        <f t="shared" si="218"/>
        <v>649500</v>
      </c>
      <c r="E416" s="61">
        <f t="shared" si="214"/>
        <v>775980</v>
      </c>
      <c r="F416" s="61">
        <f t="shared" si="215"/>
        <v>65000</v>
      </c>
      <c r="G416" s="61">
        <f t="shared" si="212"/>
        <v>0</v>
      </c>
      <c r="H416" s="61">
        <v>44655</v>
      </c>
      <c r="I416" s="61">
        <f t="shared" si="216"/>
        <v>44655</v>
      </c>
      <c r="J416" s="9">
        <f t="shared" si="217"/>
        <v>0</v>
      </c>
      <c r="K416" s="45" t="s">
        <v>292</v>
      </c>
      <c r="L416" s="177">
        <v>649500</v>
      </c>
      <c r="M416" s="177">
        <v>65000</v>
      </c>
      <c r="N416" s="177">
        <v>775980</v>
      </c>
      <c r="O416" s="177">
        <v>0</v>
      </c>
    </row>
    <row r="417" spans="1:15" ht="16.5">
      <c r="A417" s="58" t="str">
        <f t="shared" si="213"/>
        <v>Dovi</v>
      </c>
      <c r="B417" s="59" t="s">
        <v>2</v>
      </c>
      <c r="C417" s="61">
        <v>76000</v>
      </c>
      <c r="D417" s="61">
        <f t="shared" si="218"/>
        <v>0</v>
      </c>
      <c r="E417" s="61">
        <f t="shared" si="214"/>
        <v>28000</v>
      </c>
      <c r="F417" s="61">
        <f t="shared" si="215"/>
        <v>0</v>
      </c>
      <c r="G417" s="61">
        <f t="shared" si="212"/>
        <v>0</v>
      </c>
      <c r="H417" s="61">
        <v>48000</v>
      </c>
      <c r="I417" s="61">
        <f t="shared" si="216"/>
        <v>48000</v>
      </c>
      <c r="J417" s="9">
        <f t="shared" si="217"/>
        <v>0</v>
      </c>
      <c r="K417" s="45" t="s">
        <v>299</v>
      </c>
      <c r="L417" s="177">
        <v>0</v>
      </c>
      <c r="M417" s="177">
        <v>0</v>
      </c>
      <c r="N417" s="177">
        <v>28000</v>
      </c>
      <c r="O417" s="177">
        <v>0</v>
      </c>
    </row>
    <row r="418" spans="1:15" ht="16.5">
      <c r="A418" s="58" t="str">
        <f t="shared" si="213"/>
        <v>Evariste</v>
      </c>
      <c r="B418" s="59" t="s">
        <v>153</v>
      </c>
      <c r="C418" s="61">
        <v>78975</v>
      </c>
      <c r="D418" s="61">
        <f t="shared" si="218"/>
        <v>75000</v>
      </c>
      <c r="E418" s="61">
        <f t="shared" si="214"/>
        <v>136000</v>
      </c>
      <c r="F418" s="61">
        <f t="shared" si="215"/>
        <v>0</v>
      </c>
      <c r="G418" s="61">
        <f t="shared" si="212"/>
        <v>0</v>
      </c>
      <c r="H418" s="61">
        <v>17975</v>
      </c>
      <c r="I418" s="61">
        <f t="shared" si="216"/>
        <v>17975</v>
      </c>
      <c r="J418" s="9">
        <f t="shared" si="217"/>
        <v>0</v>
      </c>
      <c r="K418" s="45" t="s">
        <v>30</v>
      </c>
      <c r="L418" s="177">
        <v>75000</v>
      </c>
      <c r="M418" s="177">
        <v>0</v>
      </c>
      <c r="N418" s="177">
        <v>136000</v>
      </c>
      <c r="O418" s="177">
        <v>0</v>
      </c>
    </row>
    <row r="419" spans="1:15" ht="16.5">
      <c r="A419" s="58" t="str">
        <f t="shared" si="213"/>
        <v>I55S</v>
      </c>
      <c r="B419" s="115" t="s">
        <v>4</v>
      </c>
      <c r="C419" s="117">
        <v>233614</v>
      </c>
      <c r="D419" s="117">
        <f t="shared" si="218"/>
        <v>0</v>
      </c>
      <c r="E419" s="117">
        <f>+N419</f>
        <v>0</v>
      </c>
      <c r="F419" s="117">
        <f t="shared" si="215"/>
        <v>0</v>
      </c>
      <c r="G419" s="117">
        <f t="shared" si="212"/>
        <v>0</v>
      </c>
      <c r="H419" s="117">
        <v>233614</v>
      </c>
      <c r="I419" s="117">
        <f>+C419+D419-E419-F419+G419</f>
        <v>233614</v>
      </c>
      <c r="J419" s="9">
        <f t="shared" si="217"/>
        <v>0</v>
      </c>
      <c r="K419" s="45" t="s">
        <v>83</v>
      </c>
      <c r="L419" s="177">
        <v>0</v>
      </c>
      <c r="M419" s="177">
        <v>0</v>
      </c>
      <c r="N419" s="177">
        <v>0</v>
      </c>
      <c r="O419" s="177">
        <v>0</v>
      </c>
    </row>
    <row r="420" spans="1:15" ht="16.5">
      <c r="A420" s="58" t="str">
        <f t="shared" si="213"/>
        <v>I73X</v>
      </c>
      <c r="B420" s="115" t="s">
        <v>4</v>
      </c>
      <c r="C420" s="117">
        <v>249769</v>
      </c>
      <c r="D420" s="117">
        <f t="shared" si="218"/>
        <v>0</v>
      </c>
      <c r="E420" s="117">
        <f>+N420</f>
        <v>0</v>
      </c>
      <c r="F420" s="117">
        <f t="shared" si="215"/>
        <v>0</v>
      </c>
      <c r="G420" s="117">
        <f t="shared" si="212"/>
        <v>0</v>
      </c>
      <c r="H420" s="117">
        <v>249769</v>
      </c>
      <c r="I420" s="117">
        <f t="shared" ref="I420:I421" si="219">+C420+D420-E420-F420+G420</f>
        <v>249769</v>
      </c>
      <c r="J420" s="9">
        <f t="shared" si="217"/>
        <v>0</v>
      </c>
      <c r="K420" s="45" t="s">
        <v>82</v>
      </c>
      <c r="L420" s="177">
        <v>0</v>
      </c>
      <c r="M420" s="177">
        <v>0</v>
      </c>
      <c r="N420" s="177">
        <v>0</v>
      </c>
      <c r="O420" s="177">
        <v>0</v>
      </c>
    </row>
    <row r="421" spans="1:15" ht="16.5">
      <c r="A421" s="58" t="str">
        <f t="shared" si="213"/>
        <v>Grace</v>
      </c>
      <c r="B421" s="59" t="s">
        <v>2</v>
      </c>
      <c r="C421" s="180">
        <v>300650</v>
      </c>
      <c r="D421" s="61">
        <f t="shared" si="218"/>
        <v>0</v>
      </c>
      <c r="E421" s="61">
        <f t="shared" ref="E421:E427" si="220">+N421</f>
        <v>25500</v>
      </c>
      <c r="F421" s="61">
        <f>+M421</f>
        <v>120000</v>
      </c>
      <c r="G421" s="61">
        <f t="shared" si="212"/>
        <v>0</v>
      </c>
      <c r="H421" s="180">
        <v>155150</v>
      </c>
      <c r="I421" s="180">
        <f t="shared" si="219"/>
        <v>155150</v>
      </c>
      <c r="J421" s="9">
        <f t="shared" si="217"/>
        <v>0</v>
      </c>
      <c r="K421" s="182" t="s">
        <v>141</v>
      </c>
      <c r="L421" s="177">
        <v>0</v>
      </c>
      <c r="M421" s="177">
        <v>120000</v>
      </c>
      <c r="N421" s="177">
        <v>25500</v>
      </c>
      <c r="O421" s="177">
        <v>0</v>
      </c>
    </row>
    <row r="422" spans="1:15" ht="16.5">
      <c r="A422" s="58" t="str">
        <f t="shared" si="213"/>
        <v>Hurielle</v>
      </c>
      <c r="B422" s="97" t="s">
        <v>152</v>
      </c>
      <c r="C422" s="61">
        <v>0</v>
      </c>
      <c r="D422" s="61">
        <f t="shared" si="218"/>
        <v>20000</v>
      </c>
      <c r="E422" s="61">
        <f t="shared" si="220"/>
        <v>16500</v>
      </c>
      <c r="F422" s="61">
        <f t="shared" ref="F422:F427" si="221">+M422</f>
        <v>0</v>
      </c>
      <c r="G422" s="61">
        <f t="shared" si="212"/>
        <v>0</v>
      </c>
      <c r="H422" s="180">
        <v>3500</v>
      </c>
      <c r="I422" s="180">
        <f>+C422+D422-E422-F422+G422</f>
        <v>3500</v>
      </c>
      <c r="J422" s="9">
        <f t="shared" si="217"/>
        <v>0</v>
      </c>
      <c r="K422" s="45" t="s">
        <v>195</v>
      </c>
      <c r="L422" s="177">
        <v>20000</v>
      </c>
      <c r="M422" s="177">
        <v>0</v>
      </c>
      <c r="N422" s="177">
        <v>16500</v>
      </c>
      <c r="O422" s="177">
        <v>0</v>
      </c>
    </row>
    <row r="423" spans="1:15" ht="16.5">
      <c r="A423" s="58" t="str">
        <f t="shared" si="213"/>
        <v>IT87</v>
      </c>
      <c r="B423" s="59" t="s">
        <v>4</v>
      </c>
      <c r="C423" s="180">
        <v>0</v>
      </c>
      <c r="D423" s="61">
        <f t="shared" si="218"/>
        <v>40000</v>
      </c>
      <c r="E423" s="61">
        <f t="shared" si="220"/>
        <v>38000</v>
      </c>
      <c r="F423" s="61">
        <f t="shared" si="221"/>
        <v>0</v>
      </c>
      <c r="G423" s="61">
        <f t="shared" si="212"/>
        <v>0</v>
      </c>
      <c r="H423" s="180">
        <v>2000</v>
      </c>
      <c r="I423" s="180">
        <f t="shared" ref="I423:I427" si="222">+C423+D423-E423-F423+G423</f>
        <v>2000</v>
      </c>
      <c r="J423" s="9">
        <f t="shared" si="217"/>
        <v>0</v>
      </c>
      <c r="K423" s="182" t="s">
        <v>306</v>
      </c>
      <c r="L423" s="177">
        <v>40000</v>
      </c>
      <c r="M423" s="177">
        <v>0</v>
      </c>
      <c r="N423" s="177">
        <v>38000</v>
      </c>
      <c r="O423" s="177">
        <v>0</v>
      </c>
    </row>
    <row r="424" spans="1:15" ht="16.5">
      <c r="A424" s="58" t="str">
        <f t="shared" si="213"/>
        <v>Merveille</v>
      </c>
      <c r="B424" s="97" t="s">
        <v>2</v>
      </c>
      <c r="C424" s="61">
        <v>225600</v>
      </c>
      <c r="D424" s="61">
        <f t="shared" si="218"/>
        <v>20000</v>
      </c>
      <c r="E424" s="61">
        <f t="shared" si="220"/>
        <v>49000</v>
      </c>
      <c r="F424" s="61">
        <f t="shared" si="221"/>
        <v>160000</v>
      </c>
      <c r="G424" s="61">
        <f t="shared" si="212"/>
        <v>0</v>
      </c>
      <c r="H424" s="180">
        <v>36600</v>
      </c>
      <c r="I424" s="180">
        <f t="shared" si="222"/>
        <v>36600</v>
      </c>
      <c r="J424" s="9">
        <f t="shared" si="217"/>
        <v>0</v>
      </c>
      <c r="K424" s="45" t="s">
        <v>92</v>
      </c>
      <c r="L424" s="177">
        <v>20000</v>
      </c>
      <c r="M424" s="177">
        <v>160000</v>
      </c>
      <c r="N424" s="177">
        <v>49000</v>
      </c>
      <c r="O424" s="177">
        <v>0</v>
      </c>
    </row>
    <row r="425" spans="1:15" ht="16.5">
      <c r="A425" s="58" t="str">
        <f t="shared" si="213"/>
        <v>Oracle</v>
      </c>
      <c r="B425" s="97" t="s">
        <v>152</v>
      </c>
      <c r="C425" s="61">
        <v>25225</v>
      </c>
      <c r="D425" s="61">
        <f t="shared" si="218"/>
        <v>449000</v>
      </c>
      <c r="E425" s="61">
        <f t="shared" si="220"/>
        <v>378000</v>
      </c>
      <c r="F425" s="61">
        <f t="shared" si="221"/>
        <v>0</v>
      </c>
      <c r="G425" s="61">
        <f t="shared" si="212"/>
        <v>0</v>
      </c>
      <c r="H425" s="180">
        <v>96225</v>
      </c>
      <c r="I425" s="180">
        <f t="shared" si="222"/>
        <v>96225</v>
      </c>
      <c r="J425" s="9">
        <f t="shared" si="217"/>
        <v>0</v>
      </c>
      <c r="K425" s="45" t="s">
        <v>293</v>
      </c>
      <c r="L425" s="177">
        <v>449000</v>
      </c>
      <c r="M425" s="177">
        <v>0</v>
      </c>
      <c r="N425" s="177">
        <v>378000</v>
      </c>
      <c r="O425" s="177">
        <v>0</v>
      </c>
    </row>
    <row r="426" spans="1:15" ht="16.5">
      <c r="A426" s="58" t="str">
        <f t="shared" si="213"/>
        <v>P29</v>
      </c>
      <c r="B426" s="59" t="s">
        <v>4</v>
      </c>
      <c r="C426" s="61">
        <v>92800</v>
      </c>
      <c r="D426" s="61">
        <f t="shared" si="218"/>
        <v>870000</v>
      </c>
      <c r="E426" s="61">
        <f t="shared" si="220"/>
        <v>555000</v>
      </c>
      <c r="F426" s="61">
        <f t="shared" si="221"/>
        <v>360000</v>
      </c>
      <c r="G426" s="61">
        <f t="shared" si="212"/>
        <v>0</v>
      </c>
      <c r="H426" s="180">
        <v>47800</v>
      </c>
      <c r="I426" s="180">
        <f t="shared" si="222"/>
        <v>47800</v>
      </c>
      <c r="J426" s="9">
        <f t="shared" si="217"/>
        <v>0</v>
      </c>
      <c r="K426" s="45" t="s">
        <v>28</v>
      </c>
      <c r="L426" s="177">
        <v>870000</v>
      </c>
      <c r="M426" s="177">
        <v>360000</v>
      </c>
      <c r="N426" s="177">
        <v>555000</v>
      </c>
      <c r="O426" s="177">
        <v>0</v>
      </c>
    </row>
    <row r="427" spans="1:15" ht="16.5">
      <c r="A427" s="58" t="str">
        <f t="shared" si="213"/>
        <v>T73</v>
      </c>
      <c r="B427" s="59" t="s">
        <v>2</v>
      </c>
      <c r="C427" s="61">
        <v>35200</v>
      </c>
      <c r="D427" s="61">
        <f t="shared" si="218"/>
        <v>531000</v>
      </c>
      <c r="E427" s="61">
        <f t="shared" si="220"/>
        <v>556000</v>
      </c>
      <c r="F427" s="61">
        <f t="shared" si="221"/>
        <v>0</v>
      </c>
      <c r="G427" s="61">
        <f t="shared" si="212"/>
        <v>0</v>
      </c>
      <c r="H427" s="180">
        <v>10200</v>
      </c>
      <c r="I427" s="180">
        <f t="shared" si="222"/>
        <v>10200</v>
      </c>
      <c r="J427" s="9">
        <f t="shared" si="217"/>
        <v>0</v>
      </c>
      <c r="K427" s="45" t="s">
        <v>263</v>
      </c>
      <c r="L427" s="177">
        <v>531000</v>
      </c>
      <c r="M427" s="177">
        <v>0</v>
      </c>
      <c r="N427" s="177">
        <v>556000</v>
      </c>
      <c r="O427" s="177">
        <v>0</v>
      </c>
    </row>
    <row r="428" spans="1:15" ht="16.5">
      <c r="A428" s="10" t="s">
        <v>49</v>
      </c>
      <c r="B428" s="11"/>
      <c r="C428" s="12">
        <f t="shared" ref="C428:I428" si="223">SUM(C411:C427)</f>
        <v>23593552</v>
      </c>
      <c r="D428" s="57">
        <f t="shared" si="223"/>
        <v>10117500</v>
      </c>
      <c r="E428" s="57">
        <f t="shared" si="223"/>
        <v>12224142</v>
      </c>
      <c r="F428" s="57">
        <f t="shared" si="223"/>
        <v>10117500</v>
      </c>
      <c r="G428" s="57">
        <f t="shared" si="223"/>
        <v>11771804</v>
      </c>
      <c r="H428" s="57">
        <f t="shared" si="223"/>
        <v>23141214</v>
      </c>
      <c r="I428" s="57">
        <f t="shared" si="223"/>
        <v>23141214</v>
      </c>
      <c r="J428" s="9"/>
      <c r="K428" s="3"/>
      <c r="L428" s="47">
        <f>+SUM(L411:L427)</f>
        <v>10117500</v>
      </c>
      <c r="M428" s="47">
        <f>+SUM(M411:M427)</f>
        <v>10117500</v>
      </c>
      <c r="N428" s="47">
        <f>+SUM(N411:N427)</f>
        <v>12224142</v>
      </c>
      <c r="O428" s="47">
        <f>+SUM(O411:O427)</f>
        <v>11771804</v>
      </c>
    </row>
    <row r="429" spans="1:15" ht="16.5">
      <c r="A429" s="10"/>
      <c r="B429" s="11"/>
      <c r="C429" s="12"/>
      <c r="D429" s="13"/>
      <c r="E429" s="12"/>
      <c r="F429" s="13"/>
      <c r="G429" s="12"/>
      <c r="H429" s="12"/>
      <c r="I429" s="133" t="b">
        <f>I428=D431</f>
        <v>1</v>
      </c>
      <c r="J429" s="9"/>
      <c r="L429" s="5"/>
      <c r="M429" s="5"/>
      <c r="N429" s="5"/>
      <c r="O429" s="5"/>
    </row>
    <row r="430" spans="1:15" ht="16.5">
      <c r="A430" s="10" t="s">
        <v>302</v>
      </c>
      <c r="B430" s="11" t="s">
        <v>231</v>
      </c>
      <c r="C430" s="12" t="s">
        <v>225</v>
      </c>
      <c r="D430" s="12" t="s">
        <v>307</v>
      </c>
      <c r="E430" s="12" t="s">
        <v>50</v>
      </c>
      <c r="F430" s="12"/>
      <c r="G430" s="12">
        <f>+D428-F428</f>
        <v>0</v>
      </c>
      <c r="H430" s="12"/>
      <c r="I430" s="185"/>
    </row>
    <row r="431" spans="1:15" ht="16.5">
      <c r="A431" s="14">
        <f>C428</f>
        <v>23593552</v>
      </c>
      <c r="B431" s="15">
        <f>G428</f>
        <v>11771804</v>
      </c>
      <c r="C431" s="12">
        <f>E428</f>
        <v>12224142</v>
      </c>
      <c r="D431" s="12">
        <f>A431+B431-C431</f>
        <v>23141214</v>
      </c>
      <c r="E431" s="13">
        <f>I428-D431</f>
        <v>0</v>
      </c>
      <c r="F431" s="12"/>
      <c r="G431" s="12"/>
      <c r="H431" s="12"/>
      <c r="I431" s="12"/>
    </row>
    <row r="432" spans="1:15" ht="16.5">
      <c r="A432" s="14"/>
      <c r="B432" s="15"/>
      <c r="C432" s="12"/>
      <c r="D432" s="12"/>
      <c r="E432" s="13"/>
      <c r="F432" s="12"/>
      <c r="G432" s="12"/>
      <c r="H432" s="12"/>
      <c r="I432" s="12"/>
    </row>
    <row r="433" spans="1:11">
      <c r="A433" s="16" t="s">
        <v>51</v>
      </c>
      <c r="B433" s="16"/>
      <c r="C433" s="16"/>
      <c r="D433" s="17"/>
      <c r="E433" s="17"/>
      <c r="F433" s="17"/>
      <c r="G433" s="17"/>
      <c r="H433" s="17"/>
      <c r="I433" s="17"/>
    </row>
    <row r="434" spans="1:11">
      <c r="A434" s="18" t="s">
        <v>303</v>
      </c>
      <c r="B434" s="18"/>
      <c r="C434" s="18"/>
      <c r="D434" s="18"/>
      <c r="E434" s="18"/>
      <c r="F434" s="18"/>
      <c r="G434" s="18"/>
      <c r="H434" s="18"/>
      <c r="I434" s="18"/>
      <c r="J434" s="18"/>
    </row>
    <row r="435" spans="1:11">
      <c r="A435" s="19"/>
      <c r="B435" s="17"/>
      <c r="C435" s="20"/>
      <c r="D435" s="20"/>
      <c r="E435" s="20"/>
      <c r="F435" s="20"/>
      <c r="G435" s="20"/>
      <c r="H435" s="17"/>
      <c r="I435" s="17"/>
    </row>
    <row r="436" spans="1:11">
      <c r="A436" s="166" t="s">
        <v>52</v>
      </c>
      <c r="B436" s="168" t="s">
        <v>53</v>
      </c>
      <c r="C436" s="170" t="s">
        <v>304</v>
      </c>
      <c r="D436" s="171" t="s">
        <v>54</v>
      </c>
      <c r="E436" s="172"/>
      <c r="F436" s="172"/>
      <c r="G436" s="173"/>
      <c r="H436" s="174" t="s">
        <v>55</v>
      </c>
      <c r="I436" s="162" t="s">
        <v>56</v>
      </c>
      <c r="J436" s="184"/>
    </row>
    <row r="437" spans="1:11">
      <c r="A437" s="167"/>
      <c r="B437" s="169"/>
      <c r="C437" s="22"/>
      <c r="D437" s="21" t="s">
        <v>23</v>
      </c>
      <c r="E437" s="21" t="s">
        <v>24</v>
      </c>
      <c r="F437" s="22" t="s">
        <v>121</v>
      </c>
      <c r="G437" s="21" t="s">
        <v>57</v>
      </c>
      <c r="H437" s="175"/>
      <c r="I437" s="163"/>
      <c r="J437" s="165" t="s">
        <v>305</v>
      </c>
      <c r="K437" s="142"/>
    </row>
    <row r="438" spans="1:11">
      <c r="A438" s="23"/>
      <c r="B438" s="24" t="s">
        <v>58</v>
      </c>
      <c r="C438" s="25"/>
      <c r="D438" s="25"/>
      <c r="E438" s="25"/>
      <c r="F438" s="25"/>
      <c r="G438" s="25"/>
      <c r="H438" s="25"/>
      <c r="I438" s="26"/>
      <c r="J438" s="165"/>
      <c r="K438" s="142"/>
    </row>
    <row r="439" spans="1:11">
      <c r="A439" s="121" t="s">
        <v>71</v>
      </c>
      <c r="B439" s="126" t="str">
        <f>A414</f>
        <v>Crépin</v>
      </c>
      <c r="C439" s="32">
        <f>+C414</f>
        <v>304020</v>
      </c>
      <c r="D439" s="31"/>
      <c r="E439" s="32">
        <f>+D414</f>
        <v>317000</v>
      </c>
      <c r="F439" s="32"/>
      <c r="G439" s="32"/>
      <c r="H439" s="55">
        <f>+F414</f>
        <v>0</v>
      </c>
      <c r="I439" s="32">
        <f t="shared" ref="I439:I452" si="224">+E414</f>
        <v>391900</v>
      </c>
      <c r="J439" s="30">
        <f t="shared" ref="J439:J441" si="225">+SUM(C439:G439)-(H439+I439)</f>
        <v>229120</v>
      </c>
      <c r="K439" s="143" t="b">
        <f t="shared" ref="K439:K452" si="226">J439=I414</f>
        <v>1</v>
      </c>
    </row>
    <row r="440" spans="1:11">
      <c r="A440" s="121" t="str">
        <f>+A439</f>
        <v>JUILLET</v>
      </c>
      <c r="B440" s="126" t="str">
        <f t="shared" ref="B440:B452" si="227">A415</f>
        <v>D58</v>
      </c>
      <c r="C440" s="32">
        <f>+C415</f>
        <v>53800</v>
      </c>
      <c r="D440" s="31"/>
      <c r="E440" s="32">
        <f>+D415</f>
        <v>441000</v>
      </c>
      <c r="F440" s="32"/>
      <c r="G440" s="32"/>
      <c r="H440" s="55">
        <f>+F415</f>
        <v>0</v>
      </c>
      <c r="I440" s="32">
        <f t="shared" si="224"/>
        <v>450500</v>
      </c>
      <c r="J440" s="30">
        <f t="shared" si="225"/>
        <v>44300</v>
      </c>
      <c r="K440" s="143" t="b">
        <f t="shared" si="226"/>
        <v>1</v>
      </c>
    </row>
    <row r="441" spans="1:11">
      <c r="A441" s="121" t="str">
        <f t="shared" ref="A441:A452" si="228">+A440</f>
        <v>JUILLET</v>
      </c>
      <c r="B441" s="126" t="str">
        <f t="shared" si="227"/>
        <v>Donald-Roméo</v>
      </c>
      <c r="C441" s="32">
        <f>+C416</f>
        <v>236135</v>
      </c>
      <c r="D441" s="31"/>
      <c r="E441" s="32">
        <f>+D416</f>
        <v>649500</v>
      </c>
      <c r="F441" s="32"/>
      <c r="G441" s="32"/>
      <c r="H441" s="55">
        <f>+F416</f>
        <v>65000</v>
      </c>
      <c r="I441" s="32">
        <f t="shared" si="224"/>
        <v>775980</v>
      </c>
      <c r="J441" s="30">
        <f t="shared" si="225"/>
        <v>44655</v>
      </c>
      <c r="K441" s="143" t="b">
        <f t="shared" si="226"/>
        <v>1</v>
      </c>
    </row>
    <row r="442" spans="1:11">
      <c r="A442" s="121" t="str">
        <f t="shared" si="228"/>
        <v>JUILLET</v>
      </c>
      <c r="B442" s="126" t="str">
        <f t="shared" si="227"/>
        <v>Dovi</v>
      </c>
      <c r="C442" s="32">
        <f>+C417</f>
        <v>76000</v>
      </c>
      <c r="D442" s="31"/>
      <c r="E442" s="32">
        <f>+D417</f>
        <v>0</v>
      </c>
      <c r="F442" s="32"/>
      <c r="G442" s="32"/>
      <c r="H442" s="55">
        <f>+F417</f>
        <v>0</v>
      </c>
      <c r="I442" s="32">
        <f t="shared" si="224"/>
        <v>28000</v>
      </c>
      <c r="J442" s="30">
        <f t="shared" ref="J442" si="229">+SUM(C442:G442)-(H442+I442)</f>
        <v>48000</v>
      </c>
      <c r="K442" s="143" t="b">
        <f t="shared" si="226"/>
        <v>1</v>
      </c>
    </row>
    <row r="443" spans="1:11">
      <c r="A443" s="121" t="str">
        <f t="shared" si="228"/>
        <v>JUILLET</v>
      </c>
      <c r="B443" s="126" t="str">
        <f t="shared" si="227"/>
        <v>Evariste</v>
      </c>
      <c r="C443" s="32">
        <f t="shared" ref="C443:C452" si="230">+C418</f>
        <v>78975</v>
      </c>
      <c r="D443" s="31"/>
      <c r="E443" s="32">
        <f t="shared" ref="E443:E452" si="231">+D418</f>
        <v>75000</v>
      </c>
      <c r="F443" s="32"/>
      <c r="G443" s="32"/>
      <c r="H443" s="55">
        <f t="shared" ref="H443:H452" si="232">+F418</f>
        <v>0</v>
      </c>
      <c r="I443" s="32">
        <f t="shared" si="224"/>
        <v>136000</v>
      </c>
      <c r="J443" s="30">
        <f t="shared" ref="J443" si="233">+SUM(C443:G443)-(H443+I443)</f>
        <v>17975</v>
      </c>
      <c r="K443" s="143" t="b">
        <f t="shared" si="226"/>
        <v>1</v>
      </c>
    </row>
    <row r="444" spans="1:11">
      <c r="A444" s="121" t="str">
        <f t="shared" si="228"/>
        <v>JUILLET</v>
      </c>
      <c r="B444" s="128" t="str">
        <f t="shared" si="227"/>
        <v>I55S</v>
      </c>
      <c r="C444" s="119">
        <f t="shared" si="230"/>
        <v>233614</v>
      </c>
      <c r="D444" s="122"/>
      <c r="E444" s="119">
        <f t="shared" si="231"/>
        <v>0</v>
      </c>
      <c r="F444" s="136"/>
      <c r="G444" s="136"/>
      <c r="H444" s="154">
        <f t="shared" si="232"/>
        <v>0</v>
      </c>
      <c r="I444" s="119">
        <f t="shared" si="224"/>
        <v>0</v>
      </c>
      <c r="J444" s="120">
        <f>+SUM(C444:G444)-(H444+I444)</f>
        <v>233614</v>
      </c>
      <c r="K444" s="143" t="b">
        <f t="shared" si="226"/>
        <v>1</v>
      </c>
    </row>
    <row r="445" spans="1:11">
      <c r="A445" s="121" t="str">
        <f t="shared" si="228"/>
        <v>JUILLET</v>
      </c>
      <c r="B445" s="128" t="str">
        <f t="shared" si="227"/>
        <v>I73X</v>
      </c>
      <c r="C445" s="119">
        <f t="shared" si="230"/>
        <v>249769</v>
      </c>
      <c r="D445" s="122"/>
      <c r="E445" s="119">
        <f t="shared" si="231"/>
        <v>0</v>
      </c>
      <c r="F445" s="136"/>
      <c r="G445" s="136"/>
      <c r="H445" s="154">
        <f t="shared" si="232"/>
        <v>0</v>
      </c>
      <c r="I445" s="119">
        <f t="shared" si="224"/>
        <v>0</v>
      </c>
      <c r="J445" s="120">
        <f t="shared" ref="J445:J452" si="234">+SUM(C445:G445)-(H445+I445)</f>
        <v>249769</v>
      </c>
      <c r="K445" s="143" t="b">
        <f t="shared" si="226"/>
        <v>1</v>
      </c>
    </row>
    <row r="446" spans="1:11">
      <c r="A446" s="121" t="str">
        <f t="shared" si="228"/>
        <v>JUILLET</v>
      </c>
      <c r="B446" s="126" t="str">
        <f t="shared" si="227"/>
        <v>Grace</v>
      </c>
      <c r="C446" s="32">
        <f t="shared" si="230"/>
        <v>300650</v>
      </c>
      <c r="D446" s="31"/>
      <c r="E446" s="32">
        <f t="shared" si="231"/>
        <v>0</v>
      </c>
      <c r="F446" s="32"/>
      <c r="G446" s="103"/>
      <c r="H446" s="55">
        <f t="shared" si="232"/>
        <v>120000</v>
      </c>
      <c r="I446" s="32">
        <f t="shared" si="224"/>
        <v>25500</v>
      </c>
      <c r="J446" s="30">
        <f t="shared" si="234"/>
        <v>155150</v>
      </c>
      <c r="K446" s="143" t="b">
        <f t="shared" si="226"/>
        <v>1</v>
      </c>
    </row>
    <row r="447" spans="1:11">
      <c r="A447" s="121" t="str">
        <f t="shared" si="228"/>
        <v>JUILLET</v>
      </c>
      <c r="B447" s="126" t="str">
        <f t="shared" si="227"/>
        <v>Hurielle</v>
      </c>
      <c r="C447" s="32">
        <f t="shared" si="230"/>
        <v>0</v>
      </c>
      <c r="D447" s="31"/>
      <c r="E447" s="32">
        <f t="shared" si="231"/>
        <v>20000</v>
      </c>
      <c r="F447" s="32"/>
      <c r="G447" s="103"/>
      <c r="H447" s="55">
        <f t="shared" si="232"/>
        <v>0</v>
      </c>
      <c r="I447" s="32">
        <f t="shared" si="224"/>
        <v>16500</v>
      </c>
      <c r="J447" s="30">
        <f t="shared" si="234"/>
        <v>3500</v>
      </c>
      <c r="K447" s="143" t="b">
        <f t="shared" si="226"/>
        <v>1</v>
      </c>
    </row>
    <row r="448" spans="1:11">
      <c r="A448" s="121" t="str">
        <f t="shared" si="228"/>
        <v>JUILLET</v>
      </c>
      <c r="B448" s="126" t="str">
        <f t="shared" si="227"/>
        <v>IT87</v>
      </c>
      <c r="C448" s="32">
        <f t="shared" si="230"/>
        <v>0</v>
      </c>
      <c r="D448" s="31"/>
      <c r="E448" s="32">
        <f t="shared" si="231"/>
        <v>40000</v>
      </c>
      <c r="F448" s="32"/>
      <c r="G448" s="103"/>
      <c r="H448" s="55">
        <f t="shared" si="232"/>
        <v>0</v>
      </c>
      <c r="I448" s="32">
        <f t="shared" si="224"/>
        <v>38000</v>
      </c>
      <c r="J448" s="30">
        <f t="shared" si="234"/>
        <v>2000</v>
      </c>
      <c r="K448" s="143" t="b">
        <f t="shared" si="226"/>
        <v>1</v>
      </c>
    </row>
    <row r="449" spans="1:16">
      <c r="A449" s="121" t="str">
        <f t="shared" si="228"/>
        <v>JUILLET</v>
      </c>
      <c r="B449" s="126" t="str">
        <f t="shared" si="227"/>
        <v>Merveille</v>
      </c>
      <c r="C449" s="32">
        <f t="shared" si="230"/>
        <v>225600</v>
      </c>
      <c r="D449" s="31"/>
      <c r="E449" s="32">
        <f t="shared" si="231"/>
        <v>20000</v>
      </c>
      <c r="F449" s="32"/>
      <c r="G449" s="103"/>
      <c r="H449" s="55">
        <f t="shared" si="232"/>
        <v>160000</v>
      </c>
      <c r="I449" s="32">
        <f t="shared" si="224"/>
        <v>49000</v>
      </c>
      <c r="J449" s="30">
        <f t="shared" si="234"/>
        <v>36600</v>
      </c>
      <c r="K449" s="143" t="b">
        <f t="shared" si="226"/>
        <v>1</v>
      </c>
    </row>
    <row r="450" spans="1:16">
      <c r="A450" s="121" t="str">
        <f t="shared" si="228"/>
        <v>JUILLET</v>
      </c>
      <c r="B450" s="126" t="str">
        <f t="shared" si="227"/>
        <v>Oracle</v>
      </c>
      <c r="C450" s="32">
        <f t="shared" si="230"/>
        <v>25225</v>
      </c>
      <c r="D450" s="31"/>
      <c r="E450" s="32">
        <f t="shared" si="231"/>
        <v>449000</v>
      </c>
      <c r="F450" s="32"/>
      <c r="G450" s="103"/>
      <c r="H450" s="55">
        <f t="shared" si="232"/>
        <v>0</v>
      </c>
      <c r="I450" s="32">
        <f t="shared" si="224"/>
        <v>378000</v>
      </c>
      <c r="J450" s="30">
        <f t="shared" si="234"/>
        <v>96225</v>
      </c>
      <c r="K450" s="143" t="b">
        <f t="shared" si="226"/>
        <v>1</v>
      </c>
    </row>
    <row r="451" spans="1:16">
      <c r="A451" s="121" t="str">
        <f t="shared" si="228"/>
        <v>JUILLET</v>
      </c>
      <c r="B451" s="126" t="str">
        <f t="shared" si="227"/>
        <v>P29</v>
      </c>
      <c r="C451" s="32">
        <f t="shared" si="230"/>
        <v>92800</v>
      </c>
      <c r="D451" s="118"/>
      <c r="E451" s="32">
        <f t="shared" si="231"/>
        <v>870000</v>
      </c>
      <c r="F451" s="51"/>
      <c r="G451" s="137"/>
      <c r="H451" s="55">
        <f t="shared" si="232"/>
        <v>360000</v>
      </c>
      <c r="I451" s="32">
        <f t="shared" si="224"/>
        <v>555000</v>
      </c>
      <c r="J451" s="30">
        <f t="shared" si="234"/>
        <v>47800</v>
      </c>
      <c r="K451" s="143" t="b">
        <f t="shared" si="226"/>
        <v>1</v>
      </c>
    </row>
    <row r="452" spans="1:16">
      <c r="A452" s="121" t="str">
        <f t="shared" si="228"/>
        <v>JUILLET</v>
      </c>
      <c r="B452" s="126" t="str">
        <f t="shared" si="227"/>
        <v>T73</v>
      </c>
      <c r="C452" s="32">
        <f t="shared" si="230"/>
        <v>35200</v>
      </c>
      <c r="D452" s="118"/>
      <c r="E452" s="32">
        <f t="shared" si="231"/>
        <v>531000</v>
      </c>
      <c r="F452" s="51"/>
      <c r="G452" s="137"/>
      <c r="H452" s="55">
        <f t="shared" si="232"/>
        <v>0</v>
      </c>
      <c r="I452" s="32">
        <f t="shared" si="224"/>
        <v>556000</v>
      </c>
      <c r="J452" s="30">
        <f t="shared" si="234"/>
        <v>10200</v>
      </c>
      <c r="K452" s="143" t="b">
        <f t="shared" si="226"/>
        <v>1</v>
      </c>
    </row>
    <row r="453" spans="1:16">
      <c r="A453" s="34" t="s">
        <v>59</v>
      </c>
      <c r="B453" s="35"/>
      <c r="C453" s="35"/>
      <c r="D453" s="35"/>
      <c r="E453" s="35"/>
      <c r="F453" s="35"/>
      <c r="G453" s="35"/>
      <c r="H453" s="35"/>
      <c r="I453" s="35"/>
      <c r="J453" s="36"/>
      <c r="K453" s="142"/>
    </row>
    <row r="454" spans="1:16">
      <c r="A454" s="121" t="str">
        <f>A452</f>
        <v>JUILLET</v>
      </c>
      <c r="B454" s="37" t="s">
        <v>60</v>
      </c>
      <c r="C454" s="38">
        <f>+C413</f>
        <v>798884</v>
      </c>
      <c r="D454" s="49"/>
      <c r="E454" s="49">
        <f>D413</f>
        <v>6705000</v>
      </c>
      <c r="F454" s="49"/>
      <c r="G454" s="124"/>
      <c r="H454" s="51">
        <f>+F413</f>
        <v>3412500</v>
      </c>
      <c r="I454" s="125">
        <f>+E413</f>
        <v>2962137</v>
      </c>
      <c r="J454" s="30">
        <f>+SUM(C454:G454)-(H454+I454)</f>
        <v>1129247</v>
      </c>
      <c r="K454" s="143" t="b">
        <f>J454=I413</f>
        <v>1</v>
      </c>
    </row>
    <row r="455" spans="1:16">
      <c r="A455" s="43" t="s">
        <v>61</v>
      </c>
      <c r="B455" s="24"/>
      <c r="C455" s="35"/>
      <c r="D455" s="24"/>
      <c r="E455" s="24"/>
      <c r="F455" s="24"/>
      <c r="G455" s="24"/>
      <c r="H455" s="24"/>
      <c r="I455" s="24"/>
      <c r="J455" s="36"/>
      <c r="K455" s="142"/>
    </row>
    <row r="456" spans="1:16">
      <c r="A456" s="121" t="str">
        <f>+A454</f>
        <v>JUILLET</v>
      </c>
      <c r="B456" s="37" t="s">
        <v>23</v>
      </c>
      <c r="C456" s="124">
        <f>+C411</f>
        <v>7240675</v>
      </c>
      <c r="D456" s="131">
        <f>+G411</f>
        <v>0</v>
      </c>
      <c r="E456" s="49"/>
      <c r="F456" s="49"/>
      <c r="G456" s="49"/>
      <c r="H456" s="51">
        <f>+F411</f>
        <v>2000000</v>
      </c>
      <c r="I456" s="53">
        <f>+E411</f>
        <v>633345</v>
      </c>
      <c r="J456" s="30">
        <f>+SUM(C456:G456)-(H456+I456)</f>
        <v>4607330</v>
      </c>
      <c r="K456" s="143" t="b">
        <f>+J456=I411</f>
        <v>1</v>
      </c>
    </row>
    <row r="457" spans="1:16">
      <c r="A457" s="121" t="str">
        <f t="shared" ref="A457" si="235">+A456</f>
        <v>JUILLET</v>
      </c>
      <c r="B457" s="37" t="s">
        <v>63</v>
      </c>
      <c r="C457" s="124">
        <f>+C412</f>
        <v>13642205</v>
      </c>
      <c r="D457" s="49">
        <f>+G412</f>
        <v>11771804</v>
      </c>
      <c r="E457" s="48"/>
      <c r="F457" s="48"/>
      <c r="G457" s="48">
        <f>+D412</f>
        <v>0</v>
      </c>
      <c r="H457" s="32">
        <f>+F412</f>
        <v>4000000</v>
      </c>
      <c r="I457" s="50">
        <f>+E412</f>
        <v>5228280</v>
      </c>
      <c r="J457" s="30">
        <f>+SUM(C457:G457)-(H457+I457)</f>
        <v>16185729</v>
      </c>
      <c r="K457" s="143" t="b">
        <f>+J457=I412</f>
        <v>1</v>
      </c>
    </row>
    <row r="458" spans="1:16" ht="15.75">
      <c r="C458" s="140">
        <f>SUM(C439:C457)</f>
        <v>23593552</v>
      </c>
      <c r="I458" s="139">
        <f>SUM(I439:I457)</f>
        <v>12224142</v>
      </c>
      <c r="J458" s="104">
        <f>+SUM(J439:J457)</f>
        <v>23141214</v>
      </c>
      <c r="K458" s="5" t="b">
        <f>J458=I428</f>
        <v>1</v>
      </c>
    </row>
    <row r="459" spans="1:16" ht="15.75">
      <c r="C459" s="140"/>
      <c r="I459" s="139"/>
      <c r="J459" s="104"/>
    </row>
    <row r="460" spans="1:16" ht="15.75">
      <c r="A460" s="157"/>
      <c r="B460" s="157"/>
      <c r="C460" s="158"/>
      <c r="D460" s="157"/>
      <c r="E460" s="157"/>
      <c r="F460" s="157"/>
      <c r="G460" s="157"/>
      <c r="H460" s="157"/>
      <c r="I460" s="159"/>
      <c r="J460" s="160"/>
      <c r="K460" s="157"/>
      <c r="L460" s="161"/>
      <c r="M460" s="161"/>
      <c r="N460" s="161"/>
      <c r="O460" s="161"/>
      <c r="P460" s="157"/>
    </row>
    <row r="462" spans="1:16" ht="15.75">
      <c r="A462" s="6" t="s">
        <v>35</v>
      </c>
      <c r="B462" s="6" t="s">
        <v>1</v>
      </c>
      <c r="C462" s="6">
        <v>45078</v>
      </c>
      <c r="D462" s="7" t="s">
        <v>36</v>
      </c>
      <c r="E462" s="7" t="s">
        <v>37</v>
      </c>
      <c r="F462" s="7" t="s">
        <v>38</v>
      </c>
      <c r="G462" s="7" t="s">
        <v>39</v>
      </c>
      <c r="H462" s="6">
        <v>45107</v>
      </c>
      <c r="I462" s="7" t="s">
        <v>40</v>
      </c>
      <c r="K462" s="45"/>
      <c r="L462" s="45" t="s">
        <v>41</v>
      </c>
      <c r="M462" s="45" t="s">
        <v>42</v>
      </c>
      <c r="N462" s="45" t="s">
        <v>43</v>
      </c>
      <c r="O462" s="45" t="s">
        <v>44</v>
      </c>
    </row>
    <row r="463" spans="1:16" ht="16.5">
      <c r="A463" s="58" t="str">
        <f>K463</f>
        <v>BCI</v>
      </c>
      <c r="B463" s="59" t="s">
        <v>45</v>
      </c>
      <c r="C463" s="61">
        <v>14703145</v>
      </c>
      <c r="D463" s="61">
        <f>+L463</f>
        <v>0</v>
      </c>
      <c r="E463" s="61">
        <f>+N463</f>
        <v>35235</v>
      </c>
      <c r="F463" s="61">
        <f>+M463</f>
        <v>25049328</v>
      </c>
      <c r="G463" s="61">
        <f t="shared" ref="G463:G479" si="236">+O463</f>
        <v>17622093</v>
      </c>
      <c r="H463" s="61">
        <v>7240675</v>
      </c>
      <c r="I463" s="61">
        <f>+C463+D463-E463-F463+G463</f>
        <v>7240675</v>
      </c>
      <c r="J463" s="9">
        <f>I463-H463</f>
        <v>0</v>
      </c>
      <c r="K463" s="45" t="s">
        <v>23</v>
      </c>
      <c r="L463" s="177">
        <v>0</v>
      </c>
      <c r="M463" s="177">
        <v>25049328</v>
      </c>
      <c r="N463" s="177">
        <v>35235</v>
      </c>
      <c r="O463" s="177">
        <v>17622093</v>
      </c>
    </row>
    <row r="464" spans="1:16" ht="16.5">
      <c r="A464" s="58" t="str">
        <f t="shared" ref="A464:A479" si="237">K464</f>
        <v>BCI-Sous Compte</v>
      </c>
      <c r="B464" s="59" t="s">
        <v>45</v>
      </c>
      <c r="C464" s="61">
        <v>499301</v>
      </c>
      <c r="D464" s="61">
        <f>+L464</f>
        <v>19049328</v>
      </c>
      <c r="E464" s="61">
        <f t="shared" ref="E464:E470" si="238">+N464</f>
        <v>3906424</v>
      </c>
      <c r="F464" s="61">
        <f t="shared" ref="F464:F470" si="239">+M464</f>
        <v>2000000</v>
      </c>
      <c r="G464" s="61">
        <f t="shared" si="236"/>
        <v>0</v>
      </c>
      <c r="H464" s="61">
        <v>13642205</v>
      </c>
      <c r="I464" s="61">
        <f t="shared" ref="I464:I470" si="240">+C464+D464-E464-F464+G464</f>
        <v>13642205</v>
      </c>
      <c r="J464" s="9">
        <f t="shared" ref="J464:J479" si="241">I464-H464</f>
        <v>0</v>
      </c>
      <c r="K464" s="45" t="s">
        <v>146</v>
      </c>
      <c r="L464" s="177">
        <v>19049328</v>
      </c>
      <c r="M464" s="177">
        <v>2000000</v>
      </c>
      <c r="N464" s="177">
        <v>3906424</v>
      </c>
      <c r="O464" s="177">
        <v>0</v>
      </c>
    </row>
    <row r="465" spans="1:15" ht="16.5">
      <c r="A465" s="58" t="str">
        <f t="shared" si="237"/>
        <v>Caisse</v>
      </c>
      <c r="B465" s="59" t="s">
        <v>24</v>
      </c>
      <c r="C465" s="61">
        <v>275723</v>
      </c>
      <c r="D465" s="61">
        <f t="shared" ref="D465:D470" si="242">+L465</f>
        <v>8454305</v>
      </c>
      <c r="E465" s="61">
        <f t="shared" si="238"/>
        <v>2771320</v>
      </c>
      <c r="F465" s="61">
        <f t="shared" si="239"/>
        <v>5159824</v>
      </c>
      <c r="G465" s="61">
        <f t="shared" si="236"/>
        <v>0</v>
      </c>
      <c r="H465" s="61">
        <v>798884</v>
      </c>
      <c r="I465" s="61">
        <f t="shared" si="240"/>
        <v>798884</v>
      </c>
      <c r="J465" s="9">
        <f t="shared" si="241"/>
        <v>0</v>
      </c>
      <c r="K465" s="45" t="s">
        <v>24</v>
      </c>
      <c r="L465" s="177">
        <v>8454305</v>
      </c>
      <c r="M465" s="177">
        <v>5159824</v>
      </c>
      <c r="N465" s="177">
        <v>2771320</v>
      </c>
      <c r="O465" s="177">
        <v>0</v>
      </c>
    </row>
    <row r="466" spans="1:15" ht="16.5">
      <c r="A466" s="58" t="str">
        <f t="shared" si="237"/>
        <v>Crépin</v>
      </c>
      <c r="B466" s="59" t="s">
        <v>152</v>
      </c>
      <c r="C466" s="61">
        <v>240620</v>
      </c>
      <c r="D466" s="61">
        <f t="shared" si="242"/>
        <v>555500</v>
      </c>
      <c r="E466" s="61">
        <f t="shared" si="238"/>
        <v>492100</v>
      </c>
      <c r="F466" s="61">
        <f t="shared" si="239"/>
        <v>0</v>
      </c>
      <c r="G466" s="61">
        <f t="shared" si="236"/>
        <v>0</v>
      </c>
      <c r="H466" s="61">
        <v>304020</v>
      </c>
      <c r="I466" s="61">
        <f t="shared" si="240"/>
        <v>304020</v>
      </c>
      <c r="J466" s="9">
        <f t="shared" si="241"/>
        <v>0</v>
      </c>
      <c r="K466" s="45" t="s">
        <v>46</v>
      </c>
      <c r="L466" s="177">
        <v>555500</v>
      </c>
      <c r="M466" s="177">
        <v>0</v>
      </c>
      <c r="N466" s="177">
        <v>492100</v>
      </c>
      <c r="O466" s="177">
        <v>0</v>
      </c>
    </row>
    <row r="467" spans="1:15" ht="16.5">
      <c r="A467" s="58" t="str">
        <f t="shared" si="237"/>
        <v>D58</v>
      </c>
      <c r="B467" s="59" t="s">
        <v>4</v>
      </c>
      <c r="C467" s="61">
        <v>14700</v>
      </c>
      <c r="D467" s="61">
        <f t="shared" si="242"/>
        <v>402500</v>
      </c>
      <c r="E467" s="61">
        <f t="shared" si="238"/>
        <v>363400</v>
      </c>
      <c r="F467" s="61">
        <f t="shared" si="239"/>
        <v>0</v>
      </c>
      <c r="G467" s="61">
        <f t="shared" si="236"/>
        <v>0</v>
      </c>
      <c r="H467" s="61">
        <v>53800</v>
      </c>
      <c r="I467" s="61">
        <f t="shared" si="240"/>
        <v>53800</v>
      </c>
      <c r="J467" s="9">
        <f t="shared" si="241"/>
        <v>0</v>
      </c>
      <c r="K467" s="45" t="s">
        <v>264</v>
      </c>
      <c r="L467" s="177">
        <v>402500</v>
      </c>
      <c r="M467" s="177">
        <v>0</v>
      </c>
      <c r="N467" s="177">
        <v>363400</v>
      </c>
      <c r="O467" s="177">
        <v>0</v>
      </c>
    </row>
    <row r="468" spans="1:15" ht="16.5">
      <c r="A468" s="58" t="str">
        <f t="shared" si="237"/>
        <v>Donald</v>
      </c>
      <c r="B468" s="59" t="s">
        <v>152</v>
      </c>
      <c r="C468" s="61">
        <v>111990</v>
      </c>
      <c r="D468" s="61">
        <f t="shared" si="242"/>
        <v>705000</v>
      </c>
      <c r="E468" s="61">
        <f t="shared" si="238"/>
        <v>557355</v>
      </c>
      <c r="F468" s="61">
        <f t="shared" si="239"/>
        <v>23500</v>
      </c>
      <c r="G468" s="61">
        <f t="shared" si="236"/>
        <v>0</v>
      </c>
      <c r="H468" s="61">
        <v>236135</v>
      </c>
      <c r="I468" s="61">
        <f t="shared" si="240"/>
        <v>236135</v>
      </c>
      <c r="J468" s="9">
        <f t="shared" si="241"/>
        <v>0</v>
      </c>
      <c r="K468" s="45" t="s">
        <v>251</v>
      </c>
      <c r="L468" s="177">
        <v>705000</v>
      </c>
      <c r="M468" s="177">
        <v>23500</v>
      </c>
      <c r="N468" s="177">
        <v>557355</v>
      </c>
      <c r="O468" s="177">
        <v>0</v>
      </c>
    </row>
    <row r="469" spans="1:15" ht="16.5">
      <c r="A469" s="58" t="str">
        <f t="shared" si="237"/>
        <v>Dovi</v>
      </c>
      <c r="B469" s="59" t="s">
        <v>2</v>
      </c>
      <c r="C469" s="61">
        <v>0</v>
      </c>
      <c r="D469" s="61">
        <f t="shared" si="242"/>
        <v>234000</v>
      </c>
      <c r="E469" s="61">
        <f t="shared" si="238"/>
        <v>158000</v>
      </c>
      <c r="F469" s="61">
        <f t="shared" si="239"/>
        <v>0</v>
      </c>
      <c r="G469" s="61">
        <f t="shared" si="236"/>
        <v>0</v>
      </c>
      <c r="H469" s="61">
        <v>76000</v>
      </c>
      <c r="I469" s="61">
        <f t="shared" si="240"/>
        <v>76000</v>
      </c>
      <c r="J469" s="9">
        <f t="shared" si="241"/>
        <v>0</v>
      </c>
      <c r="K469" s="45" t="s">
        <v>299</v>
      </c>
      <c r="L469" s="177">
        <v>234000</v>
      </c>
      <c r="M469" s="177">
        <v>0</v>
      </c>
      <c r="N469" s="177">
        <v>158000</v>
      </c>
      <c r="O469" s="177">
        <v>0</v>
      </c>
    </row>
    <row r="470" spans="1:15" ht="16.5">
      <c r="A470" s="58" t="str">
        <f t="shared" si="237"/>
        <v>Evariste</v>
      </c>
      <c r="B470" s="59" t="s">
        <v>153</v>
      </c>
      <c r="C470" s="61">
        <v>28375</v>
      </c>
      <c r="D470" s="61">
        <f t="shared" si="242"/>
        <v>322000</v>
      </c>
      <c r="E470" s="61">
        <f t="shared" si="238"/>
        <v>271400</v>
      </c>
      <c r="F470" s="61">
        <f t="shared" si="239"/>
        <v>0</v>
      </c>
      <c r="G470" s="61">
        <f t="shared" si="236"/>
        <v>0</v>
      </c>
      <c r="H470" s="61">
        <v>78975</v>
      </c>
      <c r="I470" s="61">
        <f t="shared" si="240"/>
        <v>78975</v>
      </c>
      <c r="J470" s="9">
        <f t="shared" si="241"/>
        <v>0</v>
      </c>
      <c r="K470" s="45" t="s">
        <v>30</v>
      </c>
      <c r="L470" s="177">
        <v>322000</v>
      </c>
      <c r="M470" s="177">
        <v>0</v>
      </c>
      <c r="N470" s="177">
        <v>271400</v>
      </c>
      <c r="O470" s="177">
        <v>0</v>
      </c>
    </row>
    <row r="471" spans="1:15" ht="16.5">
      <c r="A471" s="58" t="str">
        <f t="shared" si="237"/>
        <v>I55S</v>
      </c>
      <c r="B471" s="115" t="s">
        <v>4</v>
      </c>
      <c r="C471" s="117">
        <v>233614</v>
      </c>
      <c r="D471" s="117">
        <f t="shared" ref="D471:D479" si="243">+L471</f>
        <v>0</v>
      </c>
      <c r="E471" s="117">
        <f>+N471</f>
        <v>0</v>
      </c>
      <c r="F471" s="117">
        <f t="shared" ref="F471:F472" si="244">+M471</f>
        <v>0</v>
      </c>
      <c r="G471" s="117">
        <f t="shared" si="236"/>
        <v>0</v>
      </c>
      <c r="H471" s="117">
        <v>233614</v>
      </c>
      <c r="I471" s="117">
        <f>+C471+D471-E471-F471+G471</f>
        <v>233614</v>
      </c>
      <c r="J471" s="9">
        <f t="shared" si="241"/>
        <v>0</v>
      </c>
      <c r="K471" s="45" t="s">
        <v>83</v>
      </c>
      <c r="L471" s="177">
        <v>0</v>
      </c>
      <c r="M471" s="177">
        <v>0</v>
      </c>
      <c r="N471" s="177">
        <v>0</v>
      </c>
      <c r="O471" s="177">
        <v>0</v>
      </c>
    </row>
    <row r="472" spans="1:15" ht="16.5">
      <c r="A472" s="58" t="str">
        <f t="shared" si="237"/>
        <v>I73X</v>
      </c>
      <c r="B472" s="115" t="s">
        <v>4</v>
      </c>
      <c r="C472" s="117">
        <v>249769</v>
      </c>
      <c r="D472" s="117">
        <f t="shared" si="243"/>
        <v>0</v>
      </c>
      <c r="E472" s="117">
        <f>+N472</f>
        <v>0</v>
      </c>
      <c r="F472" s="117">
        <f t="shared" si="244"/>
        <v>0</v>
      </c>
      <c r="G472" s="117">
        <f t="shared" si="236"/>
        <v>0</v>
      </c>
      <c r="H472" s="117">
        <v>249769</v>
      </c>
      <c r="I472" s="117">
        <f t="shared" ref="I472:I479" si="245">+C472+D472-E472-F472+G472</f>
        <v>249769</v>
      </c>
      <c r="J472" s="9">
        <f t="shared" si="241"/>
        <v>0</v>
      </c>
      <c r="K472" s="45" t="s">
        <v>82</v>
      </c>
      <c r="L472" s="177">
        <v>0</v>
      </c>
      <c r="M472" s="177">
        <v>0</v>
      </c>
      <c r="N472" s="177">
        <v>0</v>
      </c>
      <c r="O472" s="177">
        <v>0</v>
      </c>
    </row>
    <row r="473" spans="1:15" ht="16.5">
      <c r="A473" s="58" t="str">
        <f t="shared" si="237"/>
        <v>Grace</v>
      </c>
      <c r="B473" s="59" t="s">
        <v>2</v>
      </c>
      <c r="C473" s="180">
        <v>46550</v>
      </c>
      <c r="D473" s="61">
        <f t="shared" si="243"/>
        <v>829000</v>
      </c>
      <c r="E473" s="61">
        <f t="shared" ref="E473:E479" si="246">+N473</f>
        <v>199900</v>
      </c>
      <c r="F473" s="61">
        <f>+M473</f>
        <v>375000</v>
      </c>
      <c r="G473" s="61">
        <f t="shared" si="236"/>
        <v>0</v>
      </c>
      <c r="H473" s="180">
        <v>300650</v>
      </c>
      <c r="I473" s="180">
        <f t="shared" si="245"/>
        <v>300650</v>
      </c>
      <c r="J473" s="9">
        <f t="shared" si="241"/>
        <v>0</v>
      </c>
      <c r="K473" s="182" t="s">
        <v>141</v>
      </c>
      <c r="L473" s="177">
        <v>829000</v>
      </c>
      <c r="M473" s="177">
        <v>375000</v>
      </c>
      <c r="N473" s="177">
        <v>199900</v>
      </c>
      <c r="O473" s="177">
        <v>0</v>
      </c>
    </row>
    <row r="474" spans="1:15" ht="16.5">
      <c r="A474" s="58" t="str">
        <f t="shared" si="237"/>
        <v>Hurielle</v>
      </c>
      <c r="B474" s="97" t="s">
        <v>152</v>
      </c>
      <c r="C474" s="61">
        <v>84605</v>
      </c>
      <c r="D474" s="61">
        <f t="shared" si="243"/>
        <v>38000</v>
      </c>
      <c r="E474" s="61">
        <f t="shared" si="246"/>
        <v>78800</v>
      </c>
      <c r="F474" s="61">
        <f t="shared" ref="F474:F479" si="247">+M474</f>
        <v>43805</v>
      </c>
      <c r="G474" s="61">
        <f t="shared" si="236"/>
        <v>0</v>
      </c>
      <c r="H474" s="180">
        <v>0</v>
      </c>
      <c r="I474" s="180">
        <f>+C474+D474-E474-F474+G474</f>
        <v>0</v>
      </c>
      <c r="J474" s="9">
        <f t="shared" si="241"/>
        <v>0</v>
      </c>
      <c r="K474" s="45" t="s">
        <v>195</v>
      </c>
      <c r="L474" s="177">
        <v>38000</v>
      </c>
      <c r="M474" s="177">
        <v>43805</v>
      </c>
      <c r="N474" s="177">
        <v>78800</v>
      </c>
      <c r="O474" s="177">
        <v>0</v>
      </c>
    </row>
    <row r="475" spans="1:15" ht="16.5">
      <c r="A475" s="58" t="str">
        <f t="shared" si="237"/>
        <v>Merveille</v>
      </c>
      <c r="B475" s="59" t="s">
        <v>2</v>
      </c>
      <c r="C475" s="180">
        <v>-7600</v>
      </c>
      <c r="D475" s="61">
        <f t="shared" si="243"/>
        <v>529000</v>
      </c>
      <c r="E475" s="61">
        <f t="shared" si="246"/>
        <v>275300</v>
      </c>
      <c r="F475" s="61">
        <f t="shared" si="247"/>
        <v>20500</v>
      </c>
      <c r="G475" s="61">
        <f t="shared" si="236"/>
        <v>0</v>
      </c>
      <c r="H475" s="180">
        <v>225600</v>
      </c>
      <c r="I475" s="180">
        <f t="shared" si="245"/>
        <v>225600</v>
      </c>
      <c r="J475" s="9">
        <f t="shared" si="241"/>
        <v>0</v>
      </c>
      <c r="K475" s="182" t="s">
        <v>92</v>
      </c>
      <c r="L475" s="177">
        <v>529000</v>
      </c>
      <c r="M475" s="177">
        <v>20500</v>
      </c>
      <c r="N475" s="177">
        <v>275300</v>
      </c>
      <c r="O475" s="177">
        <v>0</v>
      </c>
    </row>
    <row r="476" spans="1:15" ht="16.5">
      <c r="A476" s="58" t="str">
        <f t="shared" si="237"/>
        <v>Oracle</v>
      </c>
      <c r="B476" s="97" t="s">
        <v>152</v>
      </c>
      <c r="C476" s="61">
        <v>12000</v>
      </c>
      <c r="D476" s="61">
        <f t="shared" si="243"/>
        <v>421000</v>
      </c>
      <c r="E476" s="61">
        <f t="shared" si="246"/>
        <v>367775</v>
      </c>
      <c r="F476" s="61">
        <f t="shared" si="247"/>
        <v>40000</v>
      </c>
      <c r="G476" s="61">
        <f t="shared" si="236"/>
        <v>0</v>
      </c>
      <c r="H476" s="180">
        <v>25225</v>
      </c>
      <c r="I476" s="180">
        <f t="shared" si="245"/>
        <v>25225</v>
      </c>
      <c r="J476" s="9">
        <f t="shared" si="241"/>
        <v>0</v>
      </c>
      <c r="K476" s="45" t="s">
        <v>293</v>
      </c>
      <c r="L476" s="177">
        <v>421000</v>
      </c>
      <c r="M476" s="177">
        <v>40000</v>
      </c>
      <c r="N476" s="177">
        <v>367775</v>
      </c>
      <c r="O476" s="177">
        <v>0</v>
      </c>
    </row>
    <row r="477" spans="1:15" ht="16.5">
      <c r="A477" s="58" t="str">
        <f t="shared" si="237"/>
        <v>P29</v>
      </c>
      <c r="B477" s="97" t="s">
        <v>4</v>
      </c>
      <c r="C477" s="61">
        <v>149800</v>
      </c>
      <c r="D477" s="61">
        <f t="shared" si="243"/>
        <v>1048000</v>
      </c>
      <c r="E477" s="61">
        <f t="shared" si="246"/>
        <v>810000</v>
      </c>
      <c r="F477" s="61">
        <f t="shared" si="247"/>
        <v>295000</v>
      </c>
      <c r="G477" s="61">
        <f t="shared" si="236"/>
        <v>0</v>
      </c>
      <c r="H477" s="180">
        <v>92800</v>
      </c>
      <c r="I477" s="180">
        <f t="shared" si="245"/>
        <v>92800</v>
      </c>
      <c r="J477" s="9">
        <f t="shared" si="241"/>
        <v>0</v>
      </c>
      <c r="K477" s="45" t="s">
        <v>28</v>
      </c>
      <c r="L477" s="177">
        <v>1048000</v>
      </c>
      <c r="M477" s="177">
        <v>295000</v>
      </c>
      <c r="N477" s="177">
        <v>810000</v>
      </c>
      <c r="O477" s="177">
        <v>0</v>
      </c>
    </row>
    <row r="478" spans="1:15" ht="16.5">
      <c r="A478" s="58" t="str">
        <f t="shared" si="237"/>
        <v>T73</v>
      </c>
      <c r="B478" s="59" t="s">
        <v>4</v>
      </c>
      <c r="C478" s="61">
        <v>354300</v>
      </c>
      <c r="D478" s="61">
        <f t="shared" si="243"/>
        <v>574000</v>
      </c>
      <c r="E478" s="61">
        <f t="shared" si="246"/>
        <v>743100</v>
      </c>
      <c r="F478" s="61">
        <f t="shared" si="247"/>
        <v>150000</v>
      </c>
      <c r="G478" s="61">
        <f t="shared" si="236"/>
        <v>0</v>
      </c>
      <c r="H478" s="180">
        <v>35200</v>
      </c>
      <c r="I478" s="180">
        <f t="shared" si="245"/>
        <v>35200</v>
      </c>
      <c r="J478" s="9">
        <f t="shared" si="241"/>
        <v>0</v>
      </c>
      <c r="K478" s="45" t="s">
        <v>263</v>
      </c>
      <c r="L478" s="177">
        <v>574000</v>
      </c>
      <c r="M478" s="177">
        <v>150000</v>
      </c>
      <c r="N478" s="177">
        <v>743100</v>
      </c>
      <c r="O478" s="177">
        <v>0</v>
      </c>
    </row>
    <row r="479" spans="1:15" ht="16.5">
      <c r="A479" s="58" t="str">
        <f t="shared" si="237"/>
        <v>Tiffany</v>
      </c>
      <c r="B479" s="59" t="s">
        <v>2</v>
      </c>
      <c r="C479" s="61">
        <v>14676</v>
      </c>
      <c r="D479" s="61">
        <f t="shared" si="243"/>
        <v>25324</v>
      </c>
      <c r="E479" s="61">
        <f t="shared" si="246"/>
        <v>10000</v>
      </c>
      <c r="F479" s="61">
        <f t="shared" si="247"/>
        <v>30000</v>
      </c>
      <c r="G479" s="61">
        <f t="shared" si="236"/>
        <v>0</v>
      </c>
      <c r="H479" s="180">
        <v>0</v>
      </c>
      <c r="I479" s="180">
        <f t="shared" si="245"/>
        <v>0</v>
      </c>
      <c r="J479" s="9">
        <f t="shared" si="241"/>
        <v>0</v>
      </c>
      <c r="K479" s="45" t="s">
        <v>111</v>
      </c>
      <c r="L479" s="177">
        <v>25324</v>
      </c>
      <c r="M479" s="177">
        <v>30000</v>
      </c>
      <c r="N479" s="177">
        <v>10000</v>
      </c>
      <c r="O479" s="177">
        <v>0</v>
      </c>
    </row>
    <row r="480" spans="1:15" ht="16.5">
      <c r="A480" s="10" t="s">
        <v>49</v>
      </c>
      <c r="B480" s="11"/>
      <c r="C480" s="12">
        <f t="shared" ref="C480:I480" si="248">SUM(C463:C479)</f>
        <v>17011568</v>
      </c>
      <c r="D480" s="57">
        <f t="shared" si="248"/>
        <v>33186957</v>
      </c>
      <c r="E480" s="57">
        <f t="shared" si="248"/>
        <v>11040109</v>
      </c>
      <c r="F480" s="57">
        <f t="shared" si="248"/>
        <v>33186957</v>
      </c>
      <c r="G480" s="57">
        <f t="shared" si="248"/>
        <v>17622093</v>
      </c>
      <c r="H480" s="57">
        <f t="shared" si="248"/>
        <v>23593552</v>
      </c>
      <c r="I480" s="57">
        <f t="shared" si="248"/>
        <v>23593552</v>
      </c>
      <c r="J480" s="9"/>
      <c r="K480" s="3"/>
      <c r="L480" s="47">
        <f>+SUM(L463:L479)</f>
        <v>33186957</v>
      </c>
      <c r="M480" s="47">
        <f>+SUM(M463:M479)</f>
        <v>33186957</v>
      </c>
      <c r="N480" s="47">
        <f>+SUM(N463:N479)</f>
        <v>11040109</v>
      </c>
      <c r="O480" s="47">
        <f>+SUM(O463:O479)</f>
        <v>17622093</v>
      </c>
    </row>
    <row r="481" spans="1:15" ht="16.5">
      <c r="A481" s="10"/>
      <c r="B481" s="11"/>
      <c r="C481" s="12"/>
      <c r="D481" s="13"/>
      <c r="E481" s="12"/>
      <c r="F481" s="13"/>
      <c r="G481" s="12"/>
      <c r="H481" s="12"/>
      <c r="I481" s="133" t="b">
        <f>I480=D483</f>
        <v>1</v>
      </c>
      <c r="J481" s="9"/>
      <c r="L481" s="5"/>
      <c r="M481" s="5"/>
      <c r="N481" s="5"/>
      <c r="O481" s="5"/>
    </row>
    <row r="482" spans="1:15" ht="16.5">
      <c r="A482" s="10" t="s">
        <v>294</v>
      </c>
      <c r="B482" s="11" t="s">
        <v>215</v>
      </c>
      <c r="C482" s="12" t="s">
        <v>216</v>
      </c>
      <c r="D482" s="12" t="s">
        <v>295</v>
      </c>
      <c r="E482" s="12" t="s">
        <v>50</v>
      </c>
      <c r="F482" s="12"/>
      <c r="G482" s="12">
        <f>+D480-F480</f>
        <v>0</v>
      </c>
      <c r="H482" s="12"/>
      <c r="I482" s="185"/>
    </row>
    <row r="483" spans="1:15" ht="16.5">
      <c r="A483" s="14">
        <f>C480</f>
        <v>17011568</v>
      </c>
      <c r="B483" s="15">
        <f>G480</f>
        <v>17622093</v>
      </c>
      <c r="C483" s="12">
        <f>E480</f>
        <v>11040109</v>
      </c>
      <c r="D483" s="12">
        <f>A483+B483-C483</f>
        <v>23593552</v>
      </c>
      <c r="E483" s="13">
        <f>I480-D483</f>
        <v>0</v>
      </c>
      <c r="F483" s="12"/>
      <c r="G483" s="12"/>
      <c r="H483" s="12"/>
      <c r="I483" s="12"/>
    </row>
    <row r="484" spans="1:15" ht="16.5">
      <c r="A484" s="14"/>
      <c r="B484" s="15"/>
      <c r="C484" s="12"/>
      <c r="D484" s="12"/>
      <c r="E484" s="13"/>
      <c r="F484" s="12"/>
      <c r="G484" s="12"/>
      <c r="H484" s="12"/>
      <c r="I484" s="12"/>
    </row>
    <row r="485" spans="1:15">
      <c r="A485" s="16" t="s">
        <v>51</v>
      </c>
      <c r="B485" s="16"/>
      <c r="C485" s="16"/>
      <c r="D485" s="17"/>
      <c r="E485" s="17"/>
      <c r="F485" s="17"/>
      <c r="G485" s="17"/>
      <c r="H485" s="17"/>
      <c r="I485" s="17"/>
    </row>
    <row r="486" spans="1:15">
      <c r="A486" s="18" t="s">
        <v>296</v>
      </c>
      <c r="B486" s="18"/>
      <c r="C486" s="18"/>
      <c r="D486" s="18"/>
      <c r="E486" s="18"/>
      <c r="F486" s="18"/>
      <c r="G486" s="18"/>
      <c r="H486" s="18"/>
      <c r="I486" s="18"/>
      <c r="J486" s="18"/>
    </row>
    <row r="487" spans="1:15">
      <c r="A487" s="19"/>
      <c r="B487" s="17"/>
      <c r="C487" s="20"/>
      <c r="D487" s="20"/>
      <c r="E487" s="20"/>
      <c r="F487" s="20"/>
      <c r="G487" s="20"/>
      <c r="H487" s="17"/>
      <c r="I487" s="17"/>
    </row>
    <row r="488" spans="1:15">
      <c r="A488" s="166" t="s">
        <v>52</v>
      </c>
      <c r="B488" s="168" t="s">
        <v>53</v>
      </c>
      <c r="C488" s="170" t="s">
        <v>297</v>
      </c>
      <c r="D488" s="171" t="s">
        <v>54</v>
      </c>
      <c r="E488" s="172"/>
      <c r="F488" s="172"/>
      <c r="G488" s="173"/>
      <c r="H488" s="174" t="s">
        <v>55</v>
      </c>
      <c r="I488" s="162" t="s">
        <v>56</v>
      </c>
      <c r="J488" s="184"/>
    </row>
    <row r="489" spans="1:15">
      <c r="A489" s="167"/>
      <c r="B489" s="169"/>
      <c r="C489" s="22"/>
      <c r="D489" s="21" t="s">
        <v>23</v>
      </c>
      <c r="E489" s="21" t="s">
        <v>24</v>
      </c>
      <c r="F489" s="22" t="s">
        <v>121</v>
      </c>
      <c r="G489" s="21" t="s">
        <v>57</v>
      </c>
      <c r="H489" s="175"/>
      <c r="I489" s="163"/>
      <c r="J489" s="165" t="s">
        <v>298</v>
      </c>
      <c r="K489" s="142"/>
    </row>
    <row r="490" spans="1:15">
      <c r="A490" s="23"/>
      <c r="B490" s="24" t="s">
        <v>58</v>
      </c>
      <c r="C490" s="25"/>
      <c r="D490" s="25"/>
      <c r="E490" s="25"/>
      <c r="F490" s="25"/>
      <c r="G490" s="25"/>
      <c r="H490" s="25"/>
      <c r="I490" s="26"/>
      <c r="J490" s="165"/>
      <c r="K490" s="142"/>
    </row>
    <row r="491" spans="1:15">
      <c r="A491" s="121" t="s">
        <v>133</v>
      </c>
      <c r="B491" s="126" t="s">
        <v>46</v>
      </c>
      <c r="C491" s="32">
        <f>+C466</f>
        <v>240620</v>
      </c>
      <c r="D491" s="31"/>
      <c r="E491" s="32">
        <f>+D466</f>
        <v>555500</v>
      </c>
      <c r="F491" s="32"/>
      <c r="G491" s="32"/>
      <c r="H491" s="55">
        <f>+F466</f>
        <v>0</v>
      </c>
      <c r="I491" s="32">
        <f t="shared" ref="I491:I504" si="249">+E466</f>
        <v>492100</v>
      </c>
      <c r="J491" s="30">
        <f t="shared" ref="J491:J495" si="250">+SUM(C491:G491)-(H491+I491)</f>
        <v>304020</v>
      </c>
      <c r="K491" s="143" t="b">
        <f t="shared" ref="K491:K504" si="251">J491=I466</f>
        <v>1</v>
      </c>
    </row>
    <row r="492" spans="1:15">
      <c r="A492" s="121" t="str">
        <f>+A491</f>
        <v>JUIN</v>
      </c>
      <c r="B492" s="126" t="s">
        <v>264</v>
      </c>
      <c r="C492" s="32">
        <f>+C467</f>
        <v>14700</v>
      </c>
      <c r="D492" s="31"/>
      <c r="E492" s="32">
        <f>+D467</f>
        <v>402500</v>
      </c>
      <c r="F492" s="32"/>
      <c r="G492" s="32"/>
      <c r="H492" s="55">
        <f>+F467</f>
        <v>0</v>
      </c>
      <c r="I492" s="32">
        <f t="shared" si="249"/>
        <v>363400</v>
      </c>
      <c r="J492" s="30">
        <f t="shared" si="250"/>
        <v>53800</v>
      </c>
      <c r="K492" s="143" t="b">
        <f t="shared" si="251"/>
        <v>1</v>
      </c>
    </row>
    <row r="493" spans="1:15">
      <c r="A493" s="121" t="str">
        <f t="shared" ref="A493:A498" si="252">+A492</f>
        <v>JUIN</v>
      </c>
      <c r="B493" s="126" t="s">
        <v>251</v>
      </c>
      <c r="C493" s="32">
        <f>+C468</f>
        <v>111990</v>
      </c>
      <c r="D493" s="31"/>
      <c r="E493" s="32">
        <f>+D468</f>
        <v>705000</v>
      </c>
      <c r="F493" s="32"/>
      <c r="G493" s="32"/>
      <c r="H493" s="55">
        <f>+F468</f>
        <v>23500</v>
      </c>
      <c r="I493" s="32">
        <f t="shared" si="249"/>
        <v>557355</v>
      </c>
      <c r="J493" s="30">
        <f t="shared" si="250"/>
        <v>236135</v>
      </c>
      <c r="K493" s="143" t="b">
        <f t="shared" si="251"/>
        <v>1</v>
      </c>
    </row>
    <row r="494" spans="1:15">
      <c r="A494" s="121" t="str">
        <f t="shared" si="252"/>
        <v>JUIN</v>
      </c>
      <c r="B494" s="126" t="s">
        <v>299</v>
      </c>
      <c r="C494" s="32">
        <f>+C469</f>
        <v>0</v>
      </c>
      <c r="D494" s="31"/>
      <c r="E494" s="32">
        <f>+D469</f>
        <v>234000</v>
      </c>
      <c r="F494" s="32"/>
      <c r="G494" s="32"/>
      <c r="H494" s="55">
        <f>+F469</f>
        <v>0</v>
      </c>
      <c r="I494" s="32">
        <f t="shared" si="249"/>
        <v>158000</v>
      </c>
      <c r="J494" s="30">
        <f t="shared" ref="J494" si="253">+SUM(C494:G494)-(H494+I494)</f>
        <v>76000</v>
      </c>
      <c r="K494" s="143" t="b">
        <f t="shared" si="251"/>
        <v>1</v>
      </c>
    </row>
    <row r="495" spans="1:15">
      <c r="A495" s="121" t="str">
        <f t="shared" si="252"/>
        <v>JUIN</v>
      </c>
      <c r="B495" s="126" t="s">
        <v>30</v>
      </c>
      <c r="C495" s="32">
        <f t="shared" ref="C495" si="254">+C470</f>
        <v>28375</v>
      </c>
      <c r="D495" s="31"/>
      <c r="E495" s="32">
        <f t="shared" ref="E495" si="255">+D470</f>
        <v>322000</v>
      </c>
      <c r="F495" s="32"/>
      <c r="G495" s="32"/>
      <c r="H495" s="55">
        <f t="shared" ref="H495" si="256">+F470</f>
        <v>0</v>
      </c>
      <c r="I495" s="32">
        <f t="shared" si="249"/>
        <v>271400</v>
      </c>
      <c r="J495" s="30">
        <f t="shared" si="250"/>
        <v>78975</v>
      </c>
      <c r="K495" s="143" t="b">
        <f t="shared" si="251"/>
        <v>1</v>
      </c>
    </row>
    <row r="496" spans="1:15">
      <c r="A496" s="121" t="str">
        <f t="shared" si="252"/>
        <v>JUIN</v>
      </c>
      <c r="B496" s="128" t="s">
        <v>83</v>
      </c>
      <c r="C496" s="119">
        <f t="shared" ref="C496:C504" si="257">+C471</f>
        <v>233614</v>
      </c>
      <c r="D496" s="122"/>
      <c r="E496" s="119">
        <f t="shared" ref="E496:E504" si="258">+D471</f>
        <v>0</v>
      </c>
      <c r="F496" s="136"/>
      <c r="G496" s="136"/>
      <c r="H496" s="154">
        <f t="shared" ref="H496:H504" si="259">+F471</f>
        <v>0</v>
      </c>
      <c r="I496" s="119">
        <f t="shared" si="249"/>
        <v>0</v>
      </c>
      <c r="J496" s="120">
        <f>+SUM(C496:G496)-(H496+I496)</f>
        <v>233614</v>
      </c>
      <c r="K496" s="143" t="b">
        <f t="shared" si="251"/>
        <v>1</v>
      </c>
    </row>
    <row r="497" spans="1:16">
      <c r="A497" s="121" t="str">
        <f t="shared" si="252"/>
        <v>JUIN</v>
      </c>
      <c r="B497" s="128" t="s">
        <v>82</v>
      </c>
      <c r="C497" s="119">
        <f t="shared" si="257"/>
        <v>249769</v>
      </c>
      <c r="D497" s="122"/>
      <c r="E497" s="119">
        <f t="shared" si="258"/>
        <v>0</v>
      </c>
      <c r="F497" s="136"/>
      <c r="G497" s="136"/>
      <c r="H497" s="154">
        <f t="shared" si="259"/>
        <v>0</v>
      </c>
      <c r="I497" s="119">
        <f t="shared" si="249"/>
        <v>0</v>
      </c>
      <c r="J497" s="120">
        <f t="shared" ref="J497:J504" si="260">+SUM(C497:G497)-(H497+I497)</f>
        <v>249769</v>
      </c>
      <c r="K497" s="143" t="b">
        <f t="shared" si="251"/>
        <v>1</v>
      </c>
    </row>
    <row r="498" spans="1:16">
      <c r="A498" s="121" t="str">
        <f t="shared" si="252"/>
        <v>JUIN</v>
      </c>
      <c r="B498" s="126" t="s">
        <v>141</v>
      </c>
      <c r="C498" s="32">
        <f t="shared" si="257"/>
        <v>46550</v>
      </c>
      <c r="D498" s="31"/>
      <c r="E498" s="32">
        <f t="shared" si="258"/>
        <v>829000</v>
      </c>
      <c r="F498" s="32"/>
      <c r="G498" s="103"/>
      <c r="H498" s="55">
        <f t="shared" si="259"/>
        <v>375000</v>
      </c>
      <c r="I498" s="32">
        <f t="shared" si="249"/>
        <v>199900</v>
      </c>
      <c r="J498" s="30">
        <f t="shared" si="260"/>
        <v>300650</v>
      </c>
      <c r="K498" s="143" t="b">
        <f t="shared" si="251"/>
        <v>1</v>
      </c>
    </row>
    <row r="499" spans="1:16">
      <c r="A499" s="121" t="str">
        <f t="shared" ref="A499:A504" si="261">+A498</f>
        <v>JUIN</v>
      </c>
      <c r="B499" s="126" t="s">
        <v>195</v>
      </c>
      <c r="C499" s="32">
        <f t="shared" si="257"/>
        <v>84605</v>
      </c>
      <c r="D499" s="31"/>
      <c r="E499" s="32">
        <f t="shared" si="258"/>
        <v>38000</v>
      </c>
      <c r="F499" s="32"/>
      <c r="G499" s="103"/>
      <c r="H499" s="55">
        <f t="shared" si="259"/>
        <v>43805</v>
      </c>
      <c r="I499" s="32">
        <f t="shared" si="249"/>
        <v>78800</v>
      </c>
      <c r="J499" s="30">
        <f t="shared" si="260"/>
        <v>0</v>
      </c>
      <c r="K499" s="143" t="b">
        <f t="shared" si="251"/>
        <v>1</v>
      </c>
    </row>
    <row r="500" spans="1:16">
      <c r="A500" s="121" t="str">
        <f t="shared" si="261"/>
        <v>JUIN</v>
      </c>
      <c r="B500" s="126" t="s">
        <v>92</v>
      </c>
      <c r="C500" s="32">
        <f t="shared" si="257"/>
        <v>-7600</v>
      </c>
      <c r="D500" s="31"/>
      <c r="E500" s="32">
        <f t="shared" si="258"/>
        <v>529000</v>
      </c>
      <c r="F500" s="32"/>
      <c r="G500" s="103"/>
      <c r="H500" s="55">
        <f t="shared" si="259"/>
        <v>20500</v>
      </c>
      <c r="I500" s="32">
        <f t="shared" si="249"/>
        <v>275300</v>
      </c>
      <c r="J500" s="30">
        <f t="shared" si="260"/>
        <v>225600</v>
      </c>
      <c r="K500" s="143" t="b">
        <f t="shared" si="251"/>
        <v>1</v>
      </c>
    </row>
    <row r="501" spans="1:16">
      <c r="A501" s="121" t="str">
        <f t="shared" si="261"/>
        <v>JUIN</v>
      </c>
      <c r="B501" s="126" t="s">
        <v>293</v>
      </c>
      <c r="C501" s="32">
        <f t="shared" si="257"/>
        <v>12000</v>
      </c>
      <c r="D501" s="31"/>
      <c r="E501" s="32">
        <f t="shared" si="258"/>
        <v>421000</v>
      </c>
      <c r="F501" s="32"/>
      <c r="G501" s="103"/>
      <c r="H501" s="55">
        <f t="shared" si="259"/>
        <v>40000</v>
      </c>
      <c r="I501" s="32">
        <f t="shared" si="249"/>
        <v>367775</v>
      </c>
      <c r="J501" s="30">
        <f t="shared" si="260"/>
        <v>25225</v>
      </c>
      <c r="K501" s="143" t="b">
        <f t="shared" si="251"/>
        <v>1</v>
      </c>
    </row>
    <row r="502" spans="1:16">
      <c r="A502" s="121" t="str">
        <f t="shared" si="261"/>
        <v>JUIN</v>
      </c>
      <c r="B502" s="126" t="s">
        <v>28</v>
      </c>
      <c r="C502" s="32">
        <f t="shared" si="257"/>
        <v>149800</v>
      </c>
      <c r="D502" s="31"/>
      <c r="E502" s="32">
        <f t="shared" si="258"/>
        <v>1048000</v>
      </c>
      <c r="F502" s="32"/>
      <c r="G502" s="103"/>
      <c r="H502" s="55">
        <f t="shared" si="259"/>
        <v>295000</v>
      </c>
      <c r="I502" s="32">
        <f t="shared" si="249"/>
        <v>810000</v>
      </c>
      <c r="J502" s="30">
        <f t="shared" si="260"/>
        <v>92800</v>
      </c>
      <c r="K502" s="143" t="b">
        <f t="shared" si="251"/>
        <v>1</v>
      </c>
    </row>
    <row r="503" spans="1:16">
      <c r="A503" s="121" t="str">
        <f t="shared" si="261"/>
        <v>JUIN</v>
      </c>
      <c r="B503" s="127" t="s">
        <v>263</v>
      </c>
      <c r="C503" s="32">
        <f t="shared" si="257"/>
        <v>354300</v>
      </c>
      <c r="D503" s="118"/>
      <c r="E503" s="32">
        <f t="shared" si="258"/>
        <v>574000</v>
      </c>
      <c r="F503" s="51"/>
      <c r="G503" s="137"/>
      <c r="H503" s="55">
        <f t="shared" si="259"/>
        <v>150000</v>
      </c>
      <c r="I503" s="32">
        <f t="shared" si="249"/>
        <v>743100</v>
      </c>
      <c r="J503" s="30">
        <f t="shared" si="260"/>
        <v>35200</v>
      </c>
      <c r="K503" s="143" t="b">
        <f t="shared" si="251"/>
        <v>1</v>
      </c>
    </row>
    <row r="504" spans="1:16">
      <c r="A504" s="121" t="str">
        <f t="shared" si="261"/>
        <v>JUIN</v>
      </c>
      <c r="B504" s="127" t="s">
        <v>111</v>
      </c>
      <c r="C504" s="32">
        <f t="shared" si="257"/>
        <v>14676</v>
      </c>
      <c r="D504" s="118"/>
      <c r="E504" s="32">
        <f t="shared" si="258"/>
        <v>25324</v>
      </c>
      <c r="F504" s="51"/>
      <c r="G504" s="137"/>
      <c r="H504" s="55">
        <f t="shared" si="259"/>
        <v>30000</v>
      </c>
      <c r="I504" s="32">
        <f t="shared" si="249"/>
        <v>10000</v>
      </c>
      <c r="J504" s="30">
        <f t="shared" si="260"/>
        <v>0</v>
      </c>
      <c r="K504" s="143" t="b">
        <f t="shared" si="251"/>
        <v>1</v>
      </c>
    </row>
    <row r="505" spans="1:16">
      <c r="A505" s="34" t="s">
        <v>59</v>
      </c>
      <c r="B505" s="35"/>
      <c r="C505" s="35"/>
      <c r="D505" s="35"/>
      <c r="E505" s="35"/>
      <c r="F505" s="35"/>
      <c r="G505" s="35"/>
      <c r="H505" s="35"/>
      <c r="I505" s="35"/>
      <c r="J505" s="36"/>
      <c r="K505" s="142"/>
    </row>
    <row r="506" spans="1:16">
      <c r="A506" s="121" t="str">
        <f>A504</f>
        <v>JUIN</v>
      </c>
      <c r="B506" s="37" t="s">
        <v>60</v>
      </c>
      <c r="C506" s="38">
        <f>+C465</f>
        <v>275723</v>
      </c>
      <c r="D506" s="49"/>
      <c r="E506" s="49">
        <f>D465</f>
        <v>8454305</v>
      </c>
      <c r="F506" s="49"/>
      <c r="G506" s="124"/>
      <c r="H506" s="51">
        <f>+F465</f>
        <v>5159824</v>
      </c>
      <c r="I506" s="125">
        <f>+E465</f>
        <v>2771320</v>
      </c>
      <c r="J506" s="30">
        <f>+SUM(C506:G506)-(H506+I506)</f>
        <v>798884</v>
      </c>
      <c r="K506" s="143" t="b">
        <f>J506=I465</f>
        <v>1</v>
      </c>
    </row>
    <row r="507" spans="1:16">
      <c r="A507" s="43" t="s">
        <v>61</v>
      </c>
      <c r="B507" s="24"/>
      <c r="C507" s="35"/>
      <c r="D507" s="24"/>
      <c r="E507" s="24"/>
      <c r="F507" s="24"/>
      <c r="G507" s="24"/>
      <c r="H507" s="24"/>
      <c r="I507" s="24"/>
      <c r="J507" s="36"/>
      <c r="K507" s="142"/>
    </row>
    <row r="508" spans="1:16">
      <c r="A508" s="121" t="str">
        <f>+A506</f>
        <v>JUIN</v>
      </c>
      <c r="B508" s="37" t="s">
        <v>23</v>
      </c>
      <c r="C508" s="124">
        <f>+C463</f>
        <v>14703145</v>
      </c>
      <c r="D508" s="131">
        <f>+G463</f>
        <v>17622093</v>
      </c>
      <c r="E508" s="49"/>
      <c r="F508" s="49"/>
      <c r="G508" s="49"/>
      <c r="H508" s="51">
        <f>+F463</f>
        <v>25049328</v>
      </c>
      <c r="I508" s="53">
        <f>+E463</f>
        <v>35235</v>
      </c>
      <c r="J508" s="30">
        <f>+SUM(C508:G508)-(H508+I508)</f>
        <v>7240675</v>
      </c>
      <c r="K508" s="143" t="b">
        <f>+J508=I463</f>
        <v>1</v>
      </c>
    </row>
    <row r="509" spans="1:16">
      <c r="A509" s="121" t="str">
        <f t="shared" ref="A509" si="262">+A508</f>
        <v>JUIN</v>
      </c>
      <c r="B509" s="37" t="s">
        <v>63</v>
      </c>
      <c r="C509" s="124">
        <f>+C464</f>
        <v>499301</v>
      </c>
      <c r="D509" s="49">
        <f>+G464</f>
        <v>0</v>
      </c>
      <c r="E509" s="48"/>
      <c r="F509" s="48"/>
      <c r="G509" s="48">
        <f>+D464</f>
        <v>19049328</v>
      </c>
      <c r="H509" s="32">
        <f>+F464</f>
        <v>2000000</v>
      </c>
      <c r="I509" s="50">
        <f>+E464</f>
        <v>3906424</v>
      </c>
      <c r="J509" s="30">
        <f>+SUM(C509:G509)-(H509+I509)</f>
        <v>13642205</v>
      </c>
      <c r="K509" s="143" t="b">
        <f>+J509=I464</f>
        <v>1</v>
      </c>
    </row>
    <row r="510" spans="1:16" ht="15.75">
      <c r="C510" s="140">
        <f>SUM(C491:C509)</f>
        <v>17011568</v>
      </c>
      <c r="I510" s="139">
        <f>SUM(I491:I509)</f>
        <v>11040109</v>
      </c>
      <c r="J510" s="104">
        <f>+SUM(J491:J509)</f>
        <v>23593552</v>
      </c>
      <c r="K510" s="5" t="b">
        <f>J510=I480</f>
        <v>1</v>
      </c>
    </row>
    <row r="511" spans="1:16" ht="15.75">
      <c r="C511" s="140"/>
      <c r="I511" s="139"/>
      <c r="J511" s="104"/>
    </row>
    <row r="512" spans="1:16" ht="15.75">
      <c r="A512" s="157"/>
      <c r="B512" s="157"/>
      <c r="C512" s="158"/>
      <c r="D512" s="157"/>
      <c r="E512" s="157"/>
      <c r="F512" s="157"/>
      <c r="G512" s="157"/>
      <c r="H512" s="157"/>
      <c r="I512" s="159"/>
      <c r="J512" s="160"/>
      <c r="K512" s="157"/>
      <c r="L512" s="161"/>
      <c r="M512" s="161"/>
      <c r="N512" s="161"/>
      <c r="O512" s="161"/>
      <c r="P512" s="157"/>
    </row>
    <row r="515" spans="1:15" ht="15.75">
      <c r="A515" s="6" t="s">
        <v>35</v>
      </c>
      <c r="B515" s="6" t="s">
        <v>1</v>
      </c>
      <c r="C515" s="6">
        <v>45047</v>
      </c>
      <c r="D515" s="7" t="s">
        <v>36</v>
      </c>
      <c r="E515" s="7" t="s">
        <v>37</v>
      </c>
      <c r="F515" s="7" t="s">
        <v>38</v>
      </c>
      <c r="G515" s="7" t="s">
        <v>39</v>
      </c>
      <c r="H515" s="6">
        <v>45076</v>
      </c>
      <c r="I515" s="7" t="s">
        <v>40</v>
      </c>
      <c r="K515" s="45"/>
      <c r="L515" s="45" t="s">
        <v>41</v>
      </c>
      <c r="M515" s="45" t="s">
        <v>42</v>
      </c>
      <c r="N515" s="45" t="s">
        <v>43</v>
      </c>
      <c r="O515" s="45" t="s">
        <v>44</v>
      </c>
    </row>
    <row r="516" spans="1:15" ht="16.5">
      <c r="A516" s="58" t="str">
        <f>K516</f>
        <v>BCI</v>
      </c>
      <c r="B516" s="59" t="s">
        <v>45</v>
      </c>
      <c r="C516" s="61">
        <v>17286490</v>
      </c>
      <c r="D516" s="61">
        <f>+L516</f>
        <v>0</v>
      </c>
      <c r="E516" s="61">
        <f>+N516</f>
        <v>583345</v>
      </c>
      <c r="F516" s="61">
        <f>+M516</f>
        <v>2000000</v>
      </c>
      <c r="G516" s="61">
        <f t="shared" ref="G516:G531" si="263">+O516</f>
        <v>0</v>
      </c>
      <c r="H516" s="61">
        <v>14703145</v>
      </c>
      <c r="I516" s="61">
        <f>+C516+D516-E516-F516+G516</f>
        <v>14703145</v>
      </c>
      <c r="J516" s="9">
        <f>I516-H516</f>
        <v>0</v>
      </c>
      <c r="K516" s="45" t="s">
        <v>23</v>
      </c>
      <c r="L516" s="177">
        <v>0</v>
      </c>
      <c r="M516" s="177">
        <v>2000000</v>
      </c>
      <c r="N516" s="177">
        <v>583345</v>
      </c>
      <c r="O516" s="177">
        <v>0</v>
      </c>
    </row>
    <row r="517" spans="1:15" ht="16.5">
      <c r="A517" s="58" t="str">
        <f t="shared" ref="A517:A531" si="264">K517</f>
        <v>BCI-Sous Compte</v>
      </c>
      <c r="B517" s="59" t="s">
        <v>45</v>
      </c>
      <c r="C517" s="61">
        <v>5202151</v>
      </c>
      <c r="D517" s="61">
        <f t="shared" ref="D517:D531" si="265">+L517</f>
        <v>0</v>
      </c>
      <c r="E517" s="61">
        <f t="shared" ref="E517:E522" si="266">+N517</f>
        <v>4702850</v>
      </c>
      <c r="F517" s="61">
        <f t="shared" ref="F517:F531" si="267">+M517</f>
        <v>0</v>
      </c>
      <c r="G517" s="61">
        <f t="shared" si="263"/>
        <v>0</v>
      </c>
      <c r="H517" s="61">
        <v>499301</v>
      </c>
      <c r="I517" s="61">
        <f>+C517+D517-E517-F517+G517</f>
        <v>499301</v>
      </c>
      <c r="J517" s="9">
        <f t="shared" ref="J517:J524" si="268">I517-H517</f>
        <v>0</v>
      </c>
      <c r="K517" s="45" t="s">
        <v>146</v>
      </c>
      <c r="L517" s="177">
        <v>0</v>
      </c>
      <c r="M517" s="177">
        <v>0</v>
      </c>
      <c r="N517" s="177">
        <v>4702850</v>
      </c>
      <c r="O517" s="177">
        <v>0</v>
      </c>
    </row>
    <row r="518" spans="1:15" ht="16.5">
      <c r="A518" s="58" t="str">
        <f t="shared" si="264"/>
        <v>Caisse</v>
      </c>
      <c r="B518" s="59" t="s">
        <v>24</v>
      </c>
      <c r="C518" s="61">
        <v>3813317</v>
      </c>
      <c r="D518" s="61">
        <f t="shared" si="265"/>
        <v>2180000</v>
      </c>
      <c r="E518" s="61">
        <f t="shared" si="266"/>
        <v>1411594</v>
      </c>
      <c r="F518" s="61">
        <f t="shared" si="267"/>
        <v>4306000</v>
      </c>
      <c r="G518" s="61">
        <f t="shared" si="263"/>
        <v>0</v>
      </c>
      <c r="H518" s="61">
        <v>275723</v>
      </c>
      <c r="I518" s="61">
        <f>+C518+D518-E518-F518+G518</f>
        <v>275723</v>
      </c>
      <c r="J518" s="101">
        <f t="shared" si="268"/>
        <v>0</v>
      </c>
      <c r="K518" s="45" t="s">
        <v>24</v>
      </c>
      <c r="L518" s="177">
        <v>2180000</v>
      </c>
      <c r="M518" s="177">
        <v>4306000</v>
      </c>
      <c r="N518" s="177">
        <v>1411594</v>
      </c>
      <c r="O518" s="177">
        <v>0</v>
      </c>
    </row>
    <row r="519" spans="1:15" ht="16.5">
      <c r="A519" s="58" t="str">
        <f t="shared" si="264"/>
        <v>Crépin</v>
      </c>
      <c r="B519" s="59" t="s">
        <v>152</v>
      </c>
      <c r="C519" s="61">
        <v>74020</v>
      </c>
      <c r="D519" s="61">
        <f t="shared" si="265"/>
        <v>905000</v>
      </c>
      <c r="E519" s="61">
        <f t="shared" si="266"/>
        <v>665400</v>
      </c>
      <c r="F519" s="61">
        <f t="shared" si="267"/>
        <v>73000</v>
      </c>
      <c r="G519" s="61">
        <f t="shared" si="263"/>
        <v>0</v>
      </c>
      <c r="H519" s="61">
        <v>240620</v>
      </c>
      <c r="I519" s="61">
        <f>+C519+D519-E519-F519+G519</f>
        <v>240620</v>
      </c>
      <c r="J519" s="9">
        <f t="shared" si="268"/>
        <v>0</v>
      </c>
      <c r="K519" s="45" t="s">
        <v>46</v>
      </c>
      <c r="L519" s="177">
        <v>905000</v>
      </c>
      <c r="M519" s="177">
        <v>73000</v>
      </c>
      <c r="N519" s="177">
        <v>665400</v>
      </c>
      <c r="O519" s="177">
        <v>0</v>
      </c>
    </row>
    <row r="520" spans="1:15" ht="16.5">
      <c r="A520" s="58" t="str">
        <f t="shared" si="264"/>
        <v>D58</v>
      </c>
      <c r="B520" s="59" t="s">
        <v>4</v>
      </c>
      <c r="C520" s="61">
        <v>0</v>
      </c>
      <c r="D520" s="61">
        <f t="shared" si="265"/>
        <v>384500</v>
      </c>
      <c r="E520" s="61">
        <f t="shared" si="266"/>
        <v>369800</v>
      </c>
      <c r="F520" s="61">
        <f t="shared" si="267"/>
        <v>0</v>
      </c>
      <c r="G520" s="61">
        <f t="shared" si="263"/>
        <v>0</v>
      </c>
      <c r="H520" s="61">
        <v>14700</v>
      </c>
      <c r="I520" s="61">
        <f>+C520+D520-E520-F520+G520</f>
        <v>14700</v>
      </c>
      <c r="J520" s="9">
        <f t="shared" si="268"/>
        <v>0</v>
      </c>
      <c r="K520" s="45" t="s">
        <v>264</v>
      </c>
      <c r="L520" s="177">
        <v>384500</v>
      </c>
      <c r="M520" s="177">
        <v>0</v>
      </c>
      <c r="N520" s="177">
        <v>369800</v>
      </c>
      <c r="O520" s="177">
        <v>0</v>
      </c>
    </row>
    <row r="521" spans="1:15" ht="16.5">
      <c r="A521" s="58" t="str">
        <f t="shared" si="264"/>
        <v>Donald</v>
      </c>
      <c r="B521" s="59" t="s">
        <v>152</v>
      </c>
      <c r="C521" s="61">
        <v>28350</v>
      </c>
      <c r="D521" s="61">
        <f t="shared" si="265"/>
        <v>722000</v>
      </c>
      <c r="E521" s="61">
        <f t="shared" si="266"/>
        <v>540360</v>
      </c>
      <c r="F521" s="61">
        <f t="shared" si="267"/>
        <v>98000</v>
      </c>
      <c r="G521" s="61">
        <f t="shared" si="263"/>
        <v>0</v>
      </c>
      <c r="H521" s="61">
        <v>111990</v>
      </c>
      <c r="I521" s="61">
        <f t="shared" ref="I521:I522" si="269">+C521+D521-E521-F521+G521</f>
        <v>111990</v>
      </c>
      <c r="J521" s="9">
        <f t="shared" si="268"/>
        <v>0</v>
      </c>
      <c r="K521" s="45" t="s">
        <v>251</v>
      </c>
      <c r="L521" s="177">
        <v>722000</v>
      </c>
      <c r="M521" s="177">
        <v>98000</v>
      </c>
      <c r="N521" s="177">
        <v>540360</v>
      </c>
      <c r="O521" s="177">
        <v>0</v>
      </c>
    </row>
    <row r="522" spans="1:15" ht="16.5">
      <c r="A522" s="58" t="str">
        <f t="shared" si="264"/>
        <v>Evariste</v>
      </c>
      <c r="B522" s="59" t="s">
        <v>153</v>
      </c>
      <c r="C522" s="61">
        <v>39425</v>
      </c>
      <c r="D522" s="61">
        <f t="shared" si="265"/>
        <v>211000</v>
      </c>
      <c r="E522" s="61">
        <f t="shared" si="266"/>
        <v>222050</v>
      </c>
      <c r="F522" s="61">
        <f t="shared" si="267"/>
        <v>0</v>
      </c>
      <c r="G522" s="61">
        <f t="shared" si="263"/>
        <v>0</v>
      </c>
      <c r="H522" s="61">
        <v>28375</v>
      </c>
      <c r="I522" s="61">
        <f t="shared" si="269"/>
        <v>28375</v>
      </c>
      <c r="J522" s="9">
        <f t="shared" si="268"/>
        <v>0</v>
      </c>
      <c r="K522" s="45" t="s">
        <v>30</v>
      </c>
      <c r="L522" s="177">
        <v>211000</v>
      </c>
      <c r="M522" s="177">
        <v>0</v>
      </c>
      <c r="N522" s="177">
        <v>222050</v>
      </c>
      <c r="O522" s="177">
        <v>0</v>
      </c>
    </row>
    <row r="523" spans="1:15" ht="16.5">
      <c r="A523" s="58" t="str">
        <f t="shared" si="264"/>
        <v>I55S</v>
      </c>
      <c r="B523" s="115" t="s">
        <v>4</v>
      </c>
      <c r="C523" s="117">
        <v>233614</v>
      </c>
      <c r="D523" s="117">
        <f t="shared" si="265"/>
        <v>0</v>
      </c>
      <c r="E523" s="117">
        <f>+N523</f>
        <v>0</v>
      </c>
      <c r="F523" s="117">
        <f t="shared" si="267"/>
        <v>0</v>
      </c>
      <c r="G523" s="117">
        <f t="shared" si="263"/>
        <v>0</v>
      </c>
      <c r="H523" s="117">
        <v>233614</v>
      </c>
      <c r="I523" s="117">
        <f>+C523+D523-E523-F523+G523</f>
        <v>233614</v>
      </c>
      <c r="J523" s="9">
        <f t="shared" si="268"/>
        <v>0</v>
      </c>
      <c r="K523" s="45" t="s">
        <v>83</v>
      </c>
      <c r="L523" s="177">
        <v>0</v>
      </c>
      <c r="M523" s="177">
        <v>0</v>
      </c>
      <c r="N523" s="177">
        <v>0</v>
      </c>
      <c r="O523" s="177">
        <v>0</v>
      </c>
    </row>
    <row r="524" spans="1:15" ht="16.5">
      <c r="A524" s="58" t="str">
        <f t="shared" si="264"/>
        <v>I73X</v>
      </c>
      <c r="B524" s="115" t="s">
        <v>4</v>
      </c>
      <c r="C524" s="117">
        <v>249769</v>
      </c>
      <c r="D524" s="117">
        <f t="shared" si="265"/>
        <v>0</v>
      </c>
      <c r="E524" s="117">
        <f>+N524</f>
        <v>0</v>
      </c>
      <c r="F524" s="117">
        <f t="shared" si="267"/>
        <v>0</v>
      </c>
      <c r="G524" s="117">
        <f t="shared" si="263"/>
        <v>0</v>
      </c>
      <c r="H524" s="117">
        <v>249769</v>
      </c>
      <c r="I524" s="117">
        <f t="shared" ref="I524:I529" si="270">+C524+D524-E524-F524+G524</f>
        <v>249769</v>
      </c>
      <c r="J524" s="9">
        <f t="shared" si="268"/>
        <v>0</v>
      </c>
      <c r="K524" s="45" t="s">
        <v>82</v>
      </c>
      <c r="L524" s="177">
        <v>0</v>
      </c>
      <c r="M524" s="177">
        <v>0</v>
      </c>
      <c r="N524" s="177">
        <v>0</v>
      </c>
      <c r="O524" s="177">
        <v>0</v>
      </c>
    </row>
    <row r="525" spans="1:15" ht="16.5">
      <c r="A525" s="58" t="str">
        <f t="shared" si="264"/>
        <v>Grace</v>
      </c>
      <c r="B525" s="59" t="s">
        <v>2</v>
      </c>
      <c r="C525" s="180">
        <v>55550</v>
      </c>
      <c r="D525" s="61">
        <f t="shared" si="265"/>
        <v>382000</v>
      </c>
      <c r="E525" s="61">
        <f t="shared" ref="E525:E531" si="271">+N525</f>
        <v>91000</v>
      </c>
      <c r="F525" s="61">
        <f t="shared" si="267"/>
        <v>300000</v>
      </c>
      <c r="G525" s="61">
        <f t="shared" si="263"/>
        <v>0</v>
      </c>
      <c r="H525" s="180">
        <v>46550</v>
      </c>
      <c r="I525" s="180">
        <f t="shared" si="270"/>
        <v>46550</v>
      </c>
      <c r="J525" s="181">
        <f>I525-H525</f>
        <v>0</v>
      </c>
      <c r="K525" s="182" t="s">
        <v>141</v>
      </c>
      <c r="L525" s="177">
        <v>382000</v>
      </c>
      <c r="M525" s="177">
        <v>300000</v>
      </c>
      <c r="N525" s="177">
        <v>91000</v>
      </c>
      <c r="O525" s="177">
        <v>0</v>
      </c>
    </row>
    <row r="526" spans="1:15" ht="16.5">
      <c r="A526" s="58" t="str">
        <f t="shared" si="264"/>
        <v>Hurielle</v>
      </c>
      <c r="B526" s="97" t="s">
        <v>152</v>
      </c>
      <c r="C526" s="61">
        <v>30005</v>
      </c>
      <c r="D526" s="61">
        <f t="shared" si="265"/>
        <v>335000</v>
      </c>
      <c r="E526" s="61">
        <f t="shared" si="271"/>
        <v>280400</v>
      </c>
      <c r="F526" s="61">
        <f t="shared" si="267"/>
        <v>0</v>
      </c>
      <c r="G526" s="61">
        <f t="shared" si="263"/>
        <v>0</v>
      </c>
      <c r="H526" s="61">
        <v>84605</v>
      </c>
      <c r="I526" s="61">
        <f t="shared" si="270"/>
        <v>84605</v>
      </c>
      <c r="J526" s="9">
        <f t="shared" ref="J526" si="272">I526-H526</f>
        <v>0</v>
      </c>
      <c r="K526" s="45" t="s">
        <v>195</v>
      </c>
      <c r="L526" s="177">
        <v>335000</v>
      </c>
      <c r="M526" s="177">
        <v>0</v>
      </c>
      <c r="N526" s="177">
        <v>280400</v>
      </c>
      <c r="O526" s="177">
        <v>0</v>
      </c>
    </row>
    <row r="527" spans="1:15" ht="16.5">
      <c r="A527" s="58" t="str">
        <f t="shared" si="264"/>
        <v>Merveille</v>
      </c>
      <c r="B527" s="59" t="s">
        <v>2</v>
      </c>
      <c r="C527" s="180">
        <v>20800</v>
      </c>
      <c r="D527" s="61">
        <f t="shared" si="265"/>
        <v>132000</v>
      </c>
      <c r="E527" s="61">
        <f t="shared" si="271"/>
        <v>160400</v>
      </c>
      <c r="F527" s="61">
        <f t="shared" si="267"/>
        <v>0</v>
      </c>
      <c r="G527" s="61">
        <f t="shared" si="263"/>
        <v>0</v>
      </c>
      <c r="H527" s="180">
        <v>-7600</v>
      </c>
      <c r="I527" s="180">
        <f t="shared" si="270"/>
        <v>-7600</v>
      </c>
      <c r="J527" s="181">
        <f>I527-H527</f>
        <v>0</v>
      </c>
      <c r="K527" s="182" t="s">
        <v>92</v>
      </c>
      <c r="L527" s="177">
        <v>132000</v>
      </c>
      <c r="M527" s="177">
        <v>0</v>
      </c>
      <c r="N527" s="177">
        <v>160400</v>
      </c>
      <c r="O527" s="177">
        <v>0</v>
      </c>
    </row>
    <row r="528" spans="1:15" ht="16.5">
      <c r="A528" s="58" t="s">
        <v>293</v>
      </c>
      <c r="B528" s="97" t="s">
        <v>152</v>
      </c>
      <c r="C528" s="61">
        <v>0</v>
      </c>
      <c r="D528" s="61">
        <f t="shared" si="265"/>
        <v>35000</v>
      </c>
      <c r="E528" s="61">
        <f t="shared" si="271"/>
        <v>23000</v>
      </c>
      <c r="F528" s="61">
        <f t="shared" si="267"/>
        <v>0</v>
      </c>
      <c r="G528" s="61">
        <f t="shared" si="263"/>
        <v>0</v>
      </c>
      <c r="H528" s="61">
        <v>12000</v>
      </c>
      <c r="I528" s="61">
        <f t="shared" ref="I528" si="273">+C528+D528-E528-F528+G528</f>
        <v>12000</v>
      </c>
      <c r="J528" s="9">
        <f t="shared" ref="J528" si="274">I528-H528</f>
        <v>0</v>
      </c>
      <c r="K528" s="45" t="s">
        <v>293</v>
      </c>
      <c r="L528" s="177">
        <v>35000</v>
      </c>
      <c r="M528" s="177">
        <v>0</v>
      </c>
      <c r="N528" s="177">
        <v>23000</v>
      </c>
      <c r="O528" s="177">
        <v>0</v>
      </c>
    </row>
    <row r="529" spans="1:15" ht="16.5">
      <c r="A529" s="58" t="str">
        <f t="shared" si="264"/>
        <v>P29</v>
      </c>
      <c r="B529" s="97" t="s">
        <v>4</v>
      </c>
      <c r="C529" s="61">
        <v>11000</v>
      </c>
      <c r="D529" s="61">
        <f t="shared" si="265"/>
        <v>653000</v>
      </c>
      <c r="E529" s="61">
        <f t="shared" si="271"/>
        <v>514200</v>
      </c>
      <c r="F529" s="61">
        <f t="shared" si="267"/>
        <v>0</v>
      </c>
      <c r="G529" s="61">
        <f t="shared" si="263"/>
        <v>0</v>
      </c>
      <c r="H529" s="61">
        <v>149800</v>
      </c>
      <c r="I529" s="61">
        <f t="shared" si="270"/>
        <v>149800</v>
      </c>
      <c r="J529" s="9">
        <f t="shared" ref="J529:J530" si="275">I529-H529</f>
        <v>0</v>
      </c>
      <c r="K529" s="45" t="s">
        <v>28</v>
      </c>
      <c r="L529" s="177">
        <v>653000</v>
      </c>
      <c r="M529" s="177">
        <v>0</v>
      </c>
      <c r="N529" s="177">
        <v>514200</v>
      </c>
      <c r="O529" s="177">
        <v>0</v>
      </c>
    </row>
    <row r="530" spans="1:15" ht="16.5">
      <c r="A530" s="58" t="str">
        <f t="shared" si="264"/>
        <v>T73</v>
      </c>
      <c r="B530" s="59" t="s">
        <v>4</v>
      </c>
      <c r="C530" s="61">
        <v>173700</v>
      </c>
      <c r="D530" s="61">
        <f t="shared" si="265"/>
        <v>837500</v>
      </c>
      <c r="E530" s="61">
        <f t="shared" si="271"/>
        <v>656900</v>
      </c>
      <c r="F530" s="61">
        <f t="shared" si="267"/>
        <v>0</v>
      </c>
      <c r="G530" s="61">
        <f t="shared" si="263"/>
        <v>0</v>
      </c>
      <c r="H530" s="61">
        <v>354300</v>
      </c>
      <c r="I530" s="61">
        <f>+C530+D530-E530-F530+G530</f>
        <v>354300</v>
      </c>
      <c r="J530" s="9">
        <f t="shared" si="275"/>
        <v>0</v>
      </c>
      <c r="K530" s="45" t="s">
        <v>263</v>
      </c>
      <c r="L530" s="177">
        <v>837500</v>
      </c>
      <c r="M530" s="177">
        <v>0</v>
      </c>
      <c r="N530" s="177">
        <v>656900</v>
      </c>
      <c r="O530" s="177">
        <v>0</v>
      </c>
    </row>
    <row r="531" spans="1:15" ht="16.5">
      <c r="A531" s="58" t="str">
        <f t="shared" si="264"/>
        <v>Tiffany</v>
      </c>
      <c r="B531" s="59" t="s">
        <v>2</v>
      </c>
      <c r="C531" s="61">
        <v>24676</v>
      </c>
      <c r="D531" s="61">
        <f t="shared" si="265"/>
        <v>0</v>
      </c>
      <c r="E531" s="61">
        <f t="shared" si="271"/>
        <v>10000</v>
      </c>
      <c r="F531" s="61">
        <f t="shared" si="267"/>
        <v>0</v>
      </c>
      <c r="G531" s="61">
        <f t="shared" si="263"/>
        <v>0</v>
      </c>
      <c r="H531" s="61">
        <v>14676</v>
      </c>
      <c r="I531" s="61">
        <f>+C531+D531-E531-F531+G531</f>
        <v>14676</v>
      </c>
      <c r="J531" s="9">
        <f>I531-H531</f>
        <v>0</v>
      </c>
      <c r="K531" s="45" t="s">
        <v>111</v>
      </c>
      <c r="L531" s="177">
        <v>0</v>
      </c>
      <c r="M531" s="177">
        <v>0</v>
      </c>
      <c r="N531" s="177">
        <v>10000</v>
      </c>
      <c r="O531" s="177">
        <v>0</v>
      </c>
    </row>
    <row r="532" spans="1:15" ht="16.5">
      <c r="A532" s="10" t="s">
        <v>49</v>
      </c>
      <c r="B532" s="11"/>
      <c r="C532" s="12">
        <f t="shared" ref="C532:I532" si="276">SUM(C516:C531)</f>
        <v>27242867</v>
      </c>
      <c r="D532" s="57">
        <f t="shared" si="276"/>
        <v>6777000</v>
      </c>
      <c r="E532" s="57">
        <f t="shared" si="276"/>
        <v>10231299</v>
      </c>
      <c r="F532" s="57">
        <f t="shared" si="276"/>
        <v>6777000</v>
      </c>
      <c r="G532" s="57">
        <f t="shared" si="276"/>
        <v>0</v>
      </c>
      <c r="H532" s="57">
        <f t="shared" si="276"/>
        <v>17011568</v>
      </c>
      <c r="I532" s="57">
        <f t="shared" si="276"/>
        <v>17011568</v>
      </c>
      <c r="J532" s="9">
        <f>I532-H532</f>
        <v>0</v>
      </c>
      <c r="K532" s="3"/>
      <c r="L532" s="47">
        <f>+SUM(L516:L531)</f>
        <v>6777000</v>
      </c>
      <c r="M532" s="47">
        <f>+SUM(M516:M531)</f>
        <v>6777000</v>
      </c>
      <c r="N532" s="47">
        <f>+SUM(N516:N531)</f>
        <v>10231299</v>
      </c>
      <c r="O532" s="47">
        <f>+SUM(O516:O531)</f>
        <v>0</v>
      </c>
    </row>
    <row r="533" spans="1:15" ht="16.5">
      <c r="A533" s="10"/>
      <c r="B533" s="11"/>
      <c r="C533" s="12"/>
      <c r="D533" s="13"/>
      <c r="E533" s="12"/>
      <c r="F533" s="13"/>
      <c r="G533" s="12"/>
      <c r="H533" s="12"/>
      <c r="I533" s="133" t="b">
        <f>I532=D535</f>
        <v>1</v>
      </c>
      <c r="J533" s="9">
        <f>H532-I532</f>
        <v>0</v>
      </c>
      <c r="L533" s="5"/>
      <c r="M533" s="5"/>
      <c r="N533" s="5"/>
      <c r="O533" s="5"/>
    </row>
    <row r="534" spans="1:15" ht="16.5">
      <c r="A534" s="10" t="s">
        <v>287</v>
      </c>
      <c r="B534" s="11" t="s">
        <v>207</v>
      </c>
      <c r="C534" s="12" t="s">
        <v>206</v>
      </c>
      <c r="D534" s="12" t="s">
        <v>288</v>
      </c>
      <c r="E534" s="12" t="s">
        <v>50</v>
      </c>
      <c r="F534" s="12"/>
      <c r="G534" s="12">
        <f>+D532-F532</f>
        <v>0</v>
      </c>
      <c r="H534" s="12"/>
      <c r="I534" s="185"/>
    </row>
    <row r="535" spans="1:15" ht="16.5">
      <c r="A535" s="14">
        <f>C532</f>
        <v>27242867</v>
      </c>
      <c r="B535" s="15">
        <f>G532</f>
        <v>0</v>
      </c>
      <c r="C535" s="12">
        <f>E532</f>
        <v>10231299</v>
      </c>
      <c r="D535" s="12">
        <f>A535+B535-C535</f>
        <v>17011568</v>
      </c>
      <c r="E535" s="13">
        <f>I532-D535</f>
        <v>0</v>
      </c>
      <c r="F535" s="12"/>
      <c r="G535" s="12"/>
      <c r="H535" s="12"/>
      <c r="I535" s="12"/>
    </row>
    <row r="536" spans="1:15" ht="16.5">
      <c r="A536" s="14"/>
      <c r="B536" s="15"/>
      <c r="C536" s="12"/>
      <c r="D536" s="12"/>
      <c r="E536" s="13"/>
      <c r="F536" s="12"/>
      <c r="G536" s="12"/>
      <c r="H536" s="12"/>
      <c r="I536" s="12"/>
    </row>
    <row r="537" spans="1:15">
      <c r="A537" s="16" t="s">
        <v>51</v>
      </c>
      <c r="B537" s="16"/>
      <c r="C537" s="16"/>
      <c r="D537" s="17"/>
      <c r="E537" s="17"/>
      <c r="F537" s="17"/>
      <c r="G537" s="17"/>
      <c r="H537" s="17"/>
      <c r="I537" s="17"/>
    </row>
    <row r="538" spans="1:15">
      <c r="A538" s="18" t="s">
        <v>289</v>
      </c>
      <c r="B538" s="18"/>
      <c r="C538" s="18"/>
      <c r="D538" s="18"/>
      <c r="E538" s="18"/>
      <c r="F538" s="18"/>
      <c r="G538" s="18"/>
      <c r="H538" s="18"/>
      <c r="I538" s="18"/>
      <c r="J538" s="18"/>
    </row>
    <row r="539" spans="1:15">
      <c r="A539" s="19"/>
      <c r="B539" s="17"/>
      <c r="C539" s="20"/>
      <c r="D539" s="20"/>
      <c r="E539" s="20"/>
      <c r="F539" s="20"/>
      <c r="G539" s="20"/>
      <c r="H539" s="17"/>
      <c r="I539" s="17"/>
    </row>
    <row r="540" spans="1:15">
      <c r="A540" s="166" t="s">
        <v>52</v>
      </c>
      <c r="B540" s="168" t="s">
        <v>53</v>
      </c>
      <c r="C540" s="170" t="s">
        <v>290</v>
      </c>
      <c r="D540" s="171" t="s">
        <v>54</v>
      </c>
      <c r="E540" s="172"/>
      <c r="F540" s="172"/>
      <c r="G540" s="173"/>
      <c r="H540" s="174" t="s">
        <v>55</v>
      </c>
      <c r="I540" s="162" t="s">
        <v>56</v>
      </c>
      <c r="J540" s="184"/>
    </row>
    <row r="541" spans="1:15">
      <c r="A541" s="167"/>
      <c r="B541" s="169"/>
      <c r="C541" s="22"/>
      <c r="D541" s="21" t="s">
        <v>23</v>
      </c>
      <c r="E541" s="21" t="s">
        <v>24</v>
      </c>
      <c r="F541" s="22" t="s">
        <v>121</v>
      </c>
      <c r="G541" s="21" t="s">
        <v>57</v>
      </c>
      <c r="H541" s="175"/>
      <c r="I541" s="163"/>
      <c r="J541" s="165" t="s">
        <v>291</v>
      </c>
      <c r="K541" s="142"/>
    </row>
    <row r="542" spans="1:15">
      <c r="A542" s="23"/>
      <c r="B542" s="24" t="s">
        <v>58</v>
      </c>
      <c r="C542" s="25"/>
      <c r="D542" s="25"/>
      <c r="E542" s="25"/>
      <c r="F542" s="25"/>
      <c r="G542" s="25"/>
      <c r="H542" s="25"/>
      <c r="I542" s="26"/>
      <c r="J542" s="165"/>
      <c r="K542" s="142"/>
    </row>
    <row r="543" spans="1:15">
      <c r="A543" s="121" t="s">
        <v>129</v>
      </c>
      <c r="B543" s="126" t="s">
        <v>46</v>
      </c>
      <c r="C543" s="32">
        <f>+C519</f>
        <v>74020</v>
      </c>
      <c r="D543" s="31"/>
      <c r="E543" s="32">
        <f>+D519</f>
        <v>905000</v>
      </c>
      <c r="F543" s="32"/>
      <c r="G543" s="32"/>
      <c r="H543" s="55">
        <f>+F519</f>
        <v>73000</v>
      </c>
      <c r="I543" s="32">
        <f>+E519</f>
        <v>665400</v>
      </c>
      <c r="J543" s="30">
        <f t="shared" ref="J543:J546" si="277">+SUM(C543:G543)-(H543+I543)</f>
        <v>240620</v>
      </c>
      <c r="K543" s="143" t="b">
        <f t="shared" ref="K543:K555" si="278">J543=I519</f>
        <v>1</v>
      </c>
    </row>
    <row r="544" spans="1:15">
      <c r="A544" s="121" t="str">
        <f>+A543</f>
        <v>MAI</v>
      </c>
      <c r="B544" s="126" t="s">
        <v>264</v>
      </c>
      <c r="C544" s="32">
        <f t="shared" ref="C544:C546" si="279">+C520</f>
        <v>0</v>
      </c>
      <c r="D544" s="31"/>
      <c r="E544" s="32">
        <f t="shared" ref="E544:E546" si="280">+D520</f>
        <v>384500</v>
      </c>
      <c r="F544" s="32"/>
      <c r="G544" s="32"/>
      <c r="H544" s="55">
        <f t="shared" ref="H544:H546" si="281">+F520</f>
        <v>0</v>
      </c>
      <c r="I544" s="32">
        <f t="shared" ref="I544:I546" si="282">+E520</f>
        <v>369800</v>
      </c>
      <c r="J544" s="30">
        <f t="shared" si="277"/>
        <v>14700</v>
      </c>
      <c r="K544" s="143" t="b">
        <f t="shared" si="278"/>
        <v>1</v>
      </c>
    </row>
    <row r="545" spans="1:11">
      <c r="A545" s="121" t="str">
        <f t="shared" ref="A545:A555" si="283">+A544</f>
        <v>MAI</v>
      </c>
      <c r="B545" s="126" t="s">
        <v>251</v>
      </c>
      <c r="C545" s="32">
        <f t="shared" si="279"/>
        <v>28350</v>
      </c>
      <c r="D545" s="31"/>
      <c r="E545" s="32">
        <f t="shared" si="280"/>
        <v>722000</v>
      </c>
      <c r="F545" s="32"/>
      <c r="G545" s="32"/>
      <c r="H545" s="55">
        <f t="shared" si="281"/>
        <v>98000</v>
      </c>
      <c r="I545" s="32">
        <f t="shared" si="282"/>
        <v>540360</v>
      </c>
      <c r="J545" s="30">
        <f t="shared" si="277"/>
        <v>111990</v>
      </c>
      <c r="K545" s="143" t="b">
        <f t="shared" si="278"/>
        <v>1</v>
      </c>
    </row>
    <row r="546" spans="1:11">
      <c r="A546" s="121" t="str">
        <f t="shared" si="283"/>
        <v>MAI</v>
      </c>
      <c r="B546" s="126" t="s">
        <v>30</v>
      </c>
      <c r="C546" s="32">
        <f t="shared" si="279"/>
        <v>39425</v>
      </c>
      <c r="D546" s="31"/>
      <c r="E546" s="32">
        <f t="shared" si="280"/>
        <v>211000</v>
      </c>
      <c r="F546" s="32"/>
      <c r="G546" s="32"/>
      <c r="H546" s="55">
        <f t="shared" si="281"/>
        <v>0</v>
      </c>
      <c r="I546" s="32">
        <f t="shared" si="282"/>
        <v>222050</v>
      </c>
      <c r="J546" s="30">
        <f t="shared" si="277"/>
        <v>28375</v>
      </c>
      <c r="K546" s="143" t="b">
        <f t="shared" si="278"/>
        <v>1</v>
      </c>
    </row>
    <row r="547" spans="1:11">
      <c r="A547" s="121" t="str">
        <f t="shared" si="283"/>
        <v>MAI</v>
      </c>
      <c r="B547" s="128" t="s">
        <v>83</v>
      </c>
      <c r="C547" s="119">
        <f>+C523</f>
        <v>233614</v>
      </c>
      <c r="D547" s="122"/>
      <c r="E547" s="119">
        <f>+D523</f>
        <v>0</v>
      </c>
      <c r="F547" s="136"/>
      <c r="G547" s="136"/>
      <c r="H547" s="154">
        <f>+F523</f>
        <v>0</v>
      </c>
      <c r="I547" s="119">
        <f t="shared" ref="I547:I552" si="284">+E523</f>
        <v>0</v>
      </c>
      <c r="J547" s="120">
        <f>+SUM(C547:G547)-(H547+I547)</f>
        <v>233614</v>
      </c>
      <c r="K547" s="143" t="b">
        <f t="shared" si="278"/>
        <v>1</v>
      </c>
    </row>
    <row r="548" spans="1:11">
      <c r="A548" s="121" t="str">
        <f t="shared" si="283"/>
        <v>MAI</v>
      </c>
      <c r="B548" s="128" t="s">
        <v>82</v>
      </c>
      <c r="C548" s="119">
        <f>+C524</f>
        <v>249769</v>
      </c>
      <c r="D548" s="122"/>
      <c r="E548" s="119">
        <f>+D524</f>
        <v>0</v>
      </c>
      <c r="F548" s="136"/>
      <c r="G548" s="136"/>
      <c r="H548" s="154">
        <f>+F524</f>
        <v>0</v>
      </c>
      <c r="I548" s="119">
        <f t="shared" si="284"/>
        <v>0</v>
      </c>
      <c r="J548" s="120">
        <f t="shared" ref="J548:J555" si="285">+SUM(C548:G548)-(H548+I548)</f>
        <v>249769</v>
      </c>
      <c r="K548" s="143" t="b">
        <f t="shared" si="278"/>
        <v>1</v>
      </c>
    </row>
    <row r="549" spans="1:11">
      <c r="A549" s="121" t="str">
        <f t="shared" si="283"/>
        <v>MAI</v>
      </c>
      <c r="B549" s="126" t="s">
        <v>141</v>
      </c>
      <c r="C549" s="32">
        <f>+C525</f>
        <v>55550</v>
      </c>
      <c r="D549" s="31"/>
      <c r="E549" s="32">
        <f>+D525</f>
        <v>382000</v>
      </c>
      <c r="F549" s="32"/>
      <c r="G549" s="103"/>
      <c r="H549" s="55">
        <f>+F525</f>
        <v>300000</v>
      </c>
      <c r="I549" s="32">
        <f t="shared" si="284"/>
        <v>91000</v>
      </c>
      <c r="J549" s="30">
        <f t="shared" si="285"/>
        <v>46550</v>
      </c>
      <c r="K549" s="143" t="b">
        <f t="shared" si="278"/>
        <v>1</v>
      </c>
    </row>
    <row r="550" spans="1:11">
      <c r="A550" s="121" t="str">
        <f t="shared" si="283"/>
        <v>MAI</v>
      </c>
      <c r="B550" s="126" t="s">
        <v>195</v>
      </c>
      <c r="C550" s="32">
        <f t="shared" ref="C550:C555" si="286">+C526</f>
        <v>30005</v>
      </c>
      <c r="D550" s="31"/>
      <c r="E550" s="32">
        <f t="shared" ref="E550:E555" si="287">+D526</f>
        <v>335000</v>
      </c>
      <c r="F550" s="32"/>
      <c r="G550" s="103"/>
      <c r="H550" s="55">
        <f t="shared" ref="H550:H555" si="288">+F526</f>
        <v>0</v>
      </c>
      <c r="I550" s="32">
        <f t="shared" si="284"/>
        <v>280400</v>
      </c>
      <c r="J550" s="30">
        <f t="shared" si="285"/>
        <v>84605</v>
      </c>
      <c r="K550" s="143" t="b">
        <f t="shared" si="278"/>
        <v>1</v>
      </c>
    </row>
    <row r="551" spans="1:11">
      <c r="A551" s="121" t="str">
        <f t="shared" si="283"/>
        <v>MAI</v>
      </c>
      <c r="B551" s="126" t="s">
        <v>92</v>
      </c>
      <c r="C551" s="32">
        <f t="shared" si="286"/>
        <v>20800</v>
      </c>
      <c r="D551" s="31"/>
      <c r="E551" s="32">
        <f t="shared" si="287"/>
        <v>132000</v>
      </c>
      <c r="F551" s="32"/>
      <c r="G551" s="103"/>
      <c r="H551" s="55">
        <f t="shared" si="288"/>
        <v>0</v>
      </c>
      <c r="I551" s="32">
        <f t="shared" si="284"/>
        <v>160400</v>
      </c>
      <c r="J551" s="30">
        <f t="shared" si="285"/>
        <v>-7600</v>
      </c>
      <c r="K551" s="143" t="b">
        <f t="shared" si="278"/>
        <v>1</v>
      </c>
    </row>
    <row r="552" spans="1:11">
      <c r="A552" s="121" t="str">
        <f t="shared" si="283"/>
        <v>MAI</v>
      </c>
      <c r="B552" s="126" t="s">
        <v>293</v>
      </c>
      <c r="C552" s="32">
        <f t="shared" si="286"/>
        <v>0</v>
      </c>
      <c r="D552" s="31"/>
      <c r="E552" s="32">
        <f t="shared" si="287"/>
        <v>35000</v>
      </c>
      <c r="F552" s="32"/>
      <c r="G552" s="103"/>
      <c r="H552" s="55">
        <f t="shared" si="288"/>
        <v>0</v>
      </c>
      <c r="I552" s="32">
        <f t="shared" si="284"/>
        <v>23000</v>
      </c>
      <c r="J552" s="30">
        <f t="shared" ref="J552" si="289">+SUM(C552:G552)-(H552+I552)</f>
        <v>12000</v>
      </c>
      <c r="K552" s="143" t="b">
        <f t="shared" si="278"/>
        <v>1</v>
      </c>
    </row>
    <row r="553" spans="1:11">
      <c r="A553" s="121" t="str">
        <f t="shared" si="283"/>
        <v>MAI</v>
      </c>
      <c r="B553" s="126" t="s">
        <v>28</v>
      </c>
      <c r="C553" s="32">
        <f t="shared" si="286"/>
        <v>11000</v>
      </c>
      <c r="D553" s="31"/>
      <c r="E553" s="32">
        <f t="shared" si="287"/>
        <v>653000</v>
      </c>
      <c r="F553" s="32"/>
      <c r="G553" s="103"/>
      <c r="H553" s="55">
        <f t="shared" si="288"/>
        <v>0</v>
      </c>
      <c r="I553" s="32">
        <f t="shared" ref="I553:I555" si="290">+E529</f>
        <v>514200</v>
      </c>
      <c r="J553" s="30">
        <f t="shared" si="285"/>
        <v>149800</v>
      </c>
      <c r="K553" s="143" t="b">
        <f t="shared" si="278"/>
        <v>1</v>
      </c>
    </row>
    <row r="554" spans="1:11">
      <c r="A554" s="121" t="str">
        <f t="shared" si="283"/>
        <v>MAI</v>
      </c>
      <c r="B554" s="127" t="s">
        <v>263</v>
      </c>
      <c r="C554" s="32">
        <f t="shared" si="286"/>
        <v>173700</v>
      </c>
      <c r="D554" s="118"/>
      <c r="E554" s="32">
        <f t="shared" si="287"/>
        <v>837500</v>
      </c>
      <c r="F554" s="51"/>
      <c r="G554" s="137"/>
      <c r="H554" s="55">
        <f t="shared" si="288"/>
        <v>0</v>
      </c>
      <c r="I554" s="32">
        <f t="shared" si="290"/>
        <v>656900</v>
      </c>
      <c r="J554" s="30">
        <f t="shared" si="285"/>
        <v>354300</v>
      </c>
      <c r="K554" s="143" t="b">
        <f t="shared" si="278"/>
        <v>1</v>
      </c>
    </row>
    <row r="555" spans="1:11">
      <c r="A555" s="121" t="str">
        <f t="shared" si="283"/>
        <v>MAI</v>
      </c>
      <c r="B555" s="127" t="s">
        <v>111</v>
      </c>
      <c r="C555" s="32">
        <f t="shared" si="286"/>
        <v>24676</v>
      </c>
      <c r="D555" s="118"/>
      <c r="E555" s="32">
        <f t="shared" si="287"/>
        <v>0</v>
      </c>
      <c r="F555" s="51"/>
      <c r="G555" s="137"/>
      <c r="H555" s="55">
        <f t="shared" si="288"/>
        <v>0</v>
      </c>
      <c r="I555" s="32">
        <f t="shared" si="290"/>
        <v>10000</v>
      </c>
      <c r="J555" s="30">
        <f t="shared" si="285"/>
        <v>14676</v>
      </c>
      <c r="K555" s="143" t="b">
        <f t="shared" si="278"/>
        <v>1</v>
      </c>
    </row>
    <row r="556" spans="1:11">
      <c r="A556" s="34" t="s">
        <v>59</v>
      </c>
      <c r="B556" s="35"/>
      <c r="C556" s="35"/>
      <c r="D556" s="35"/>
      <c r="E556" s="35"/>
      <c r="F556" s="35"/>
      <c r="G556" s="35"/>
      <c r="H556" s="35"/>
      <c r="I556" s="35"/>
      <c r="J556" s="36"/>
      <c r="K556" s="142"/>
    </row>
    <row r="557" spans="1:11">
      <c r="A557" s="121" t="str">
        <f>A555</f>
        <v>MAI</v>
      </c>
      <c r="B557" s="37" t="s">
        <v>60</v>
      </c>
      <c r="C557" s="38">
        <f>+C518</f>
        <v>3813317</v>
      </c>
      <c r="D557" s="49"/>
      <c r="E557" s="49">
        <f>D518</f>
        <v>2180000</v>
      </c>
      <c r="F557" s="49"/>
      <c r="G557" s="124"/>
      <c r="H557" s="51">
        <f>+F518</f>
        <v>4306000</v>
      </c>
      <c r="I557" s="125">
        <f>+E518</f>
        <v>1411594</v>
      </c>
      <c r="J557" s="30">
        <f>+SUM(C557:G557)-(H557+I557)</f>
        <v>275723</v>
      </c>
      <c r="K557" s="143" t="b">
        <f>J557=I518</f>
        <v>1</v>
      </c>
    </row>
    <row r="558" spans="1:11">
      <c r="A558" s="43" t="s">
        <v>61</v>
      </c>
      <c r="B558" s="24"/>
      <c r="C558" s="35"/>
      <c r="D558" s="24"/>
      <c r="E558" s="24"/>
      <c r="F558" s="24"/>
      <c r="G558" s="24"/>
      <c r="H558" s="24"/>
      <c r="I558" s="24"/>
      <c r="J558" s="36"/>
      <c r="K558" s="142"/>
    </row>
    <row r="559" spans="1:11">
      <c r="A559" s="121" t="str">
        <f>+A557</f>
        <v>MAI</v>
      </c>
      <c r="B559" s="37" t="s">
        <v>23</v>
      </c>
      <c r="C559" s="124">
        <f>+C516</f>
        <v>17286490</v>
      </c>
      <c r="D559" s="131">
        <f>+G516</f>
        <v>0</v>
      </c>
      <c r="E559" s="49"/>
      <c r="F559" s="49"/>
      <c r="G559" s="49"/>
      <c r="H559" s="51">
        <f>+F516</f>
        <v>2000000</v>
      </c>
      <c r="I559" s="53">
        <f>+E516</f>
        <v>583345</v>
      </c>
      <c r="J559" s="30">
        <f>+SUM(C559:G559)-(H559+I559)</f>
        <v>14703145</v>
      </c>
      <c r="K559" s="143" t="b">
        <f>+J559=I516</f>
        <v>1</v>
      </c>
    </row>
    <row r="560" spans="1:11">
      <c r="A560" s="121" t="str">
        <f t="shared" ref="A560" si="291">+A559</f>
        <v>MAI</v>
      </c>
      <c r="B560" s="37" t="s">
        <v>63</v>
      </c>
      <c r="C560" s="124">
        <f>+C517</f>
        <v>5202151</v>
      </c>
      <c r="D560" s="49">
        <f>+G517</f>
        <v>0</v>
      </c>
      <c r="E560" s="48"/>
      <c r="F560" s="48"/>
      <c r="G560" s="48"/>
      <c r="H560" s="32">
        <f>+F517</f>
        <v>0</v>
      </c>
      <c r="I560" s="50">
        <f>+E517</f>
        <v>4702850</v>
      </c>
      <c r="J560" s="30">
        <f>SUM(C560:G560)-(H560+I560)</f>
        <v>499301</v>
      </c>
      <c r="K560" s="143" t="b">
        <f>+J560=I517</f>
        <v>1</v>
      </c>
    </row>
    <row r="561" spans="1:16" ht="15.75">
      <c r="C561" s="140">
        <f>SUM(C543:C560)</f>
        <v>27242867</v>
      </c>
      <c r="I561" s="139">
        <f>SUM(I543:I560)</f>
        <v>10231299</v>
      </c>
      <c r="J561" s="104">
        <f>+SUM(J543:J560)</f>
        <v>17011568</v>
      </c>
      <c r="K561" s="5" t="b">
        <f>J561=I532</f>
        <v>1</v>
      </c>
    </row>
    <row r="562" spans="1:16" ht="15.75">
      <c r="C562" s="140"/>
      <c r="I562" s="139"/>
      <c r="J562" s="104"/>
    </row>
    <row r="563" spans="1:16" ht="15.75">
      <c r="A563" s="157"/>
      <c r="B563" s="157"/>
      <c r="C563" s="158"/>
      <c r="D563" s="157"/>
      <c r="E563" s="157"/>
      <c r="F563" s="157"/>
      <c r="G563" s="157"/>
      <c r="H563" s="157"/>
      <c r="I563" s="159"/>
      <c r="J563" s="160"/>
      <c r="K563" s="157"/>
      <c r="L563" s="161"/>
      <c r="M563" s="161"/>
      <c r="N563" s="161"/>
      <c r="O563" s="161"/>
      <c r="P563" s="157"/>
    </row>
    <row r="566" spans="1:16" ht="15.75">
      <c r="A566" s="6" t="s">
        <v>35</v>
      </c>
      <c r="B566" s="6" t="s">
        <v>1</v>
      </c>
      <c r="C566" s="6">
        <v>45017</v>
      </c>
      <c r="D566" s="7" t="s">
        <v>36</v>
      </c>
      <c r="E566" s="7" t="s">
        <v>37</v>
      </c>
      <c r="F566" s="7" t="s">
        <v>38</v>
      </c>
      <c r="G566" s="7" t="s">
        <v>39</v>
      </c>
      <c r="H566" s="6">
        <v>45046</v>
      </c>
      <c r="I566" s="7" t="s">
        <v>40</v>
      </c>
      <c r="K566" s="45"/>
      <c r="L566" s="45" t="s">
        <v>41</v>
      </c>
      <c r="M566" s="45" t="s">
        <v>42</v>
      </c>
      <c r="N566" s="45" t="s">
        <v>43</v>
      </c>
      <c r="O566" s="45" t="s">
        <v>44</v>
      </c>
    </row>
    <row r="567" spans="1:16" ht="16.5">
      <c r="A567" s="58" t="str">
        <f>K567</f>
        <v>BCI</v>
      </c>
      <c r="B567" s="59" t="s">
        <v>45</v>
      </c>
      <c r="C567" s="61">
        <v>19719835</v>
      </c>
      <c r="D567" s="61">
        <f>+L567</f>
        <v>0</v>
      </c>
      <c r="E567" s="61">
        <f>+N567</f>
        <v>433345</v>
      </c>
      <c r="F567" s="61">
        <f>+M567</f>
        <v>2000000</v>
      </c>
      <c r="G567" s="61">
        <f t="shared" ref="G567:G581" si="292">+O567</f>
        <v>0</v>
      </c>
      <c r="H567" s="61">
        <v>17286490</v>
      </c>
      <c r="I567" s="61">
        <f>+C567+D567-E567-F567+G567</f>
        <v>17286490</v>
      </c>
      <c r="J567" s="9">
        <f>I567-H567</f>
        <v>0</v>
      </c>
      <c r="K567" s="45" t="s">
        <v>23</v>
      </c>
      <c r="L567" s="177"/>
      <c r="M567" s="177">
        <v>2000000</v>
      </c>
      <c r="N567" s="177">
        <v>433345</v>
      </c>
      <c r="O567" s="177"/>
    </row>
    <row r="568" spans="1:16" ht="16.5">
      <c r="A568" s="58" t="str">
        <f t="shared" ref="A568:A581" si="293">K568</f>
        <v>BCI-Sous Compte</v>
      </c>
      <c r="B568" s="59" t="s">
        <v>45</v>
      </c>
      <c r="C568" s="61">
        <v>14616884</v>
      </c>
      <c r="D568" s="61">
        <f t="shared" ref="D568:D579" si="294">+L568</f>
        <v>0</v>
      </c>
      <c r="E568" s="61">
        <f t="shared" ref="E568:E573" si="295">+N568</f>
        <v>5414733</v>
      </c>
      <c r="F568" s="61">
        <f t="shared" ref="F568:F576" si="296">+M568</f>
        <v>4000000</v>
      </c>
      <c r="G568" s="61">
        <f t="shared" si="292"/>
        <v>0</v>
      </c>
      <c r="H568" s="61">
        <v>5202151</v>
      </c>
      <c r="I568" s="61">
        <f>+C568+D568-E568-F568+G568</f>
        <v>5202151</v>
      </c>
      <c r="J568" s="9">
        <f t="shared" ref="J568:J575" si="297">I568-H568</f>
        <v>0</v>
      </c>
      <c r="K568" s="45" t="s">
        <v>146</v>
      </c>
      <c r="L568" s="177"/>
      <c r="M568" s="177">
        <v>4000000</v>
      </c>
      <c r="N568" s="177">
        <v>5414733</v>
      </c>
      <c r="O568" s="177"/>
    </row>
    <row r="569" spans="1:16" ht="16.5">
      <c r="A569" s="58" t="str">
        <f t="shared" si="293"/>
        <v>Caisse</v>
      </c>
      <c r="B569" s="59" t="s">
        <v>24</v>
      </c>
      <c r="C569" s="61">
        <v>410707</v>
      </c>
      <c r="D569" s="61">
        <f t="shared" si="294"/>
        <v>6276700</v>
      </c>
      <c r="E569" s="61">
        <f t="shared" si="295"/>
        <v>1365190</v>
      </c>
      <c r="F569" s="61">
        <f t="shared" si="296"/>
        <v>1508900</v>
      </c>
      <c r="G569" s="61">
        <f t="shared" si="292"/>
        <v>0</v>
      </c>
      <c r="H569" s="61">
        <v>3813317</v>
      </c>
      <c r="I569" s="61">
        <f>+C569+D569-E569-F569+G569</f>
        <v>3813317</v>
      </c>
      <c r="J569" s="101">
        <f t="shared" si="297"/>
        <v>0</v>
      </c>
      <c r="K569" s="45" t="s">
        <v>24</v>
      </c>
      <c r="L569" s="177">
        <v>6276700</v>
      </c>
      <c r="M569" s="177">
        <v>1508900</v>
      </c>
      <c r="N569" s="177">
        <v>1365190</v>
      </c>
      <c r="O569" s="177"/>
    </row>
    <row r="570" spans="1:16" ht="16.5">
      <c r="A570" s="58" t="str">
        <f t="shared" si="293"/>
        <v>Crépin</v>
      </c>
      <c r="B570" s="59" t="s">
        <v>152</v>
      </c>
      <c r="C570" s="61">
        <v>206020</v>
      </c>
      <c r="D570" s="61">
        <f t="shared" si="294"/>
        <v>292000</v>
      </c>
      <c r="E570" s="61">
        <f t="shared" si="295"/>
        <v>424000</v>
      </c>
      <c r="F570" s="61">
        <f t="shared" si="296"/>
        <v>0</v>
      </c>
      <c r="G570" s="61">
        <f t="shared" si="292"/>
        <v>0</v>
      </c>
      <c r="H570" s="61">
        <v>74020</v>
      </c>
      <c r="I570" s="61">
        <f>+C570+D570-E570-F570+G570</f>
        <v>74020</v>
      </c>
      <c r="J570" s="9">
        <f t="shared" si="297"/>
        <v>0</v>
      </c>
      <c r="K570" s="45" t="s">
        <v>46</v>
      </c>
      <c r="L570" s="177">
        <v>292000</v>
      </c>
      <c r="M570" s="177">
        <v>0</v>
      </c>
      <c r="N570" s="177">
        <v>424000</v>
      </c>
      <c r="O570" s="177"/>
    </row>
    <row r="571" spans="1:16" ht="16.5">
      <c r="A571" s="58" t="str">
        <f t="shared" si="293"/>
        <v>D58</v>
      </c>
      <c r="B571" s="59" t="s">
        <v>4</v>
      </c>
      <c r="C571" s="61">
        <v>105100</v>
      </c>
      <c r="D571" s="61">
        <f t="shared" si="294"/>
        <v>34900</v>
      </c>
      <c r="E571" s="61">
        <f t="shared" si="295"/>
        <v>140000</v>
      </c>
      <c r="F571" s="61">
        <f t="shared" si="296"/>
        <v>0</v>
      </c>
      <c r="G571" s="61">
        <f t="shared" si="292"/>
        <v>0</v>
      </c>
      <c r="H571" s="61">
        <v>0</v>
      </c>
      <c r="I571" s="61">
        <f>+C571+D571-E571-F571+G571</f>
        <v>0</v>
      </c>
      <c r="J571" s="9">
        <f t="shared" si="297"/>
        <v>0</v>
      </c>
      <c r="K571" s="45" t="s">
        <v>264</v>
      </c>
      <c r="L571" s="177">
        <v>34900</v>
      </c>
      <c r="M571" s="177">
        <v>0</v>
      </c>
      <c r="N571" s="177">
        <v>140000</v>
      </c>
      <c r="O571" s="177"/>
    </row>
    <row r="572" spans="1:16" ht="16.5">
      <c r="A572" s="58" t="str">
        <f t="shared" si="293"/>
        <v>Donald</v>
      </c>
      <c r="B572" s="59" t="s">
        <v>152</v>
      </c>
      <c r="C572" s="61">
        <v>19350</v>
      </c>
      <c r="D572" s="61">
        <f t="shared" si="294"/>
        <v>150000</v>
      </c>
      <c r="E572" s="61">
        <f t="shared" si="295"/>
        <v>141000</v>
      </c>
      <c r="F572" s="61">
        <f t="shared" si="296"/>
        <v>0</v>
      </c>
      <c r="G572" s="61">
        <f t="shared" si="292"/>
        <v>0</v>
      </c>
      <c r="H572" s="61">
        <v>28350</v>
      </c>
      <c r="I572" s="61">
        <f t="shared" ref="I572:I573" si="298">+C572+D572-E572-F572+G572</f>
        <v>28350</v>
      </c>
      <c r="J572" s="9">
        <f t="shared" si="297"/>
        <v>0</v>
      </c>
      <c r="K572" s="45" t="s">
        <v>251</v>
      </c>
      <c r="L572" s="177">
        <v>150000</v>
      </c>
      <c r="M572" s="177">
        <v>0</v>
      </c>
      <c r="N572" s="177">
        <v>141000</v>
      </c>
      <c r="O572" s="177"/>
    </row>
    <row r="573" spans="1:16" ht="16.5">
      <c r="A573" s="58" t="str">
        <f t="shared" si="293"/>
        <v>Evariste</v>
      </c>
      <c r="B573" s="59" t="s">
        <v>153</v>
      </c>
      <c r="C573" s="61">
        <v>25425</v>
      </c>
      <c r="D573" s="61">
        <f t="shared" si="294"/>
        <v>150000</v>
      </c>
      <c r="E573" s="61">
        <f t="shared" si="295"/>
        <v>136000</v>
      </c>
      <c r="F573" s="61">
        <f t="shared" si="296"/>
        <v>0</v>
      </c>
      <c r="G573" s="61">
        <f t="shared" si="292"/>
        <v>0</v>
      </c>
      <c r="H573" s="61">
        <v>39425</v>
      </c>
      <c r="I573" s="61">
        <f t="shared" si="298"/>
        <v>39425</v>
      </c>
      <c r="J573" s="9">
        <f t="shared" si="297"/>
        <v>0</v>
      </c>
      <c r="K573" s="45" t="s">
        <v>30</v>
      </c>
      <c r="L573" s="177">
        <v>150000</v>
      </c>
      <c r="M573" s="177">
        <v>0</v>
      </c>
      <c r="N573" s="177">
        <v>136000</v>
      </c>
      <c r="O573" s="177"/>
    </row>
    <row r="574" spans="1:16" ht="16.5">
      <c r="A574" s="58" t="str">
        <f t="shared" si="293"/>
        <v>I55S</v>
      </c>
      <c r="B574" s="115" t="s">
        <v>4</v>
      </c>
      <c r="C574" s="117">
        <v>233614</v>
      </c>
      <c r="D574" s="117">
        <f t="shared" si="294"/>
        <v>0</v>
      </c>
      <c r="E574" s="117">
        <f>+N574</f>
        <v>0</v>
      </c>
      <c r="F574" s="117">
        <f t="shared" si="296"/>
        <v>0</v>
      </c>
      <c r="G574" s="117">
        <f t="shared" si="292"/>
        <v>0</v>
      </c>
      <c r="H574" s="117">
        <v>233614</v>
      </c>
      <c r="I574" s="117">
        <f>+C574+D574-E574-F574+G574</f>
        <v>233614</v>
      </c>
      <c r="J574" s="9">
        <f t="shared" si="297"/>
        <v>0</v>
      </c>
      <c r="K574" s="45" t="s">
        <v>83</v>
      </c>
      <c r="L574" s="177"/>
      <c r="M574" s="177"/>
      <c r="N574" s="177"/>
      <c r="O574" s="177"/>
    </row>
    <row r="575" spans="1:16" ht="16.5">
      <c r="A575" s="58" t="str">
        <f t="shared" si="293"/>
        <v>I73X</v>
      </c>
      <c r="B575" s="115" t="s">
        <v>4</v>
      </c>
      <c r="C575" s="117">
        <v>249769</v>
      </c>
      <c r="D575" s="117">
        <f t="shared" si="294"/>
        <v>0</v>
      </c>
      <c r="E575" s="117">
        <f>+N575</f>
        <v>0</v>
      </c>
      <c r="F575" s="117">
        <f t="shared" si="296"/>
        <v>0</v>
      </c>
      <c r="G575" s="117">
        <f t="shared" si="292"/>
        <v>0</v>
      </c>
      <c r="H575" s="117">
        <v>249769</v>
      </c>
      <c r="I575" s="117">
        <f t="shared" ref="I575:I579" si="299">+C575+D575-E575-F575+G575</f>
        <v>249769</v>
      </c>
      <c r="J575" s="9">
        <f t="shared" si="297"/>
        <v>0</v>
      </c>
      <c r="K575" s="45" t="s">
        <v>82</v>
      </c>
      <c r="L575" s="177"/>
      <c r="M575" s="177"/>
      <c r="N575" s="177"/>
      <c r="O575" s="177"/>
    </row>
    <row r="576" spans="1:16" ht="16.5">
      <c r="A576" s="58" t="str">
        <f t="shared" si="293"/>
        <v>Grace</v>
      </c>
      <c r="B576" s="59" t="s">
        <v>2</v>
      </c>
      <c r="C576" s="180">
        <v>166600</v>
      </c>
      <c r="D576" s="61">
        <f t="shared" si="294"/>
        <v>150000</v>
      </c>
      <c r="E576" s="61">
        <f t="shared" ref="E576" si="300">+N576</f>
        <v>141050</v>
      </c>
      <c r="F576" s="61">
        <f t="shared" si="296"/>
        <v>120000</v>
      </c>
      <c r="G576" s="61">
        <f t="shared" si="292"/>
        <v>0</v>
      </c>
      <c r="H576" s="180">
        <v>55550</v>
      </c>
      <c r="I576" s="180">
        <f t="shared" si="299"/>
        <v>55550</v>
      </c>
      <c r="J576" s="181">
        <f>I576-H576</f>
        <v>0</v>
      </c>
      <c r="K576" s="182" t="s">
        <v>141</v>
      </c>
      <c r="L576" s="177">
        <v>150000</v>
      </c>
      <c r="M576" s="177">
        <v>120000</v>
      </c>
      <c r="N576" s="177">
        <v>141050</v>
      </c>
      <c r="O576" s="177"/>
    </row>
    <row r="577" spans="1:15" ht="16.5">
      <c r="A577" s="58" t="str">
        <f t="shared" si="293"/>
        <v>Hurielle</v>
      </c>
      <c r="B577" s="97" t="s">
        <v>152</v>
      </c>
      <c r="C577" s="61">
        <v>28005</v>
      </c>
      <c r="D577" s="61">
        <f t="shared" si="294"/>
        <v>150000</v>
      </c>
      <c r="E577" s="61">
        <f>+N577</f>
        <v>133000</v>
      </c>
      <c r="F577" s="61">
        <f>+M577</f>
        <v>15000</v>
      </c>
      <c r="G577" s="61">
        <f t="shared" si="292"/>
        <v>0</v>
      </c>
      <c r="H577" s="61">
        <v>30005</v>
      </c>
      <c r="I577" s="61">
        <f t="shared" si="299"/>
        <v>30005</v>
      </c>
      <c r="J577" s="9">
        <f t="shared" ref="J577" si="301">I577-H577</f>
        <v>0</v>
      </c>
      <c r="K577" s="45" t="s">
        <v>195</v>
      </c>
      <c r="L577" s="177">
        <v>150000</v>
      </c>
      <c r="M577" s="177">
        <v>15000</v>
      </c>
      <c r="N577" s="177">
        <v>133000</v>
      </c>
      <c r="O577" s="177"/>
    </row>
    <row r="578" spans="1:15" ht="16.5">
      <c r="A578" s="58" t="str">
        <f t="shared" si="293"/>
        <v>Merveille</v>
      </c>
      <c r="B578" s="59" t="s">
        <v>2</v>
      </c>
      <c r="C578" s="180">
        <v>18800</v>
      </c>
      <c r="D578" s="61">
        <f t="shared" si="294"/>
        <v>150000</v>
      </c>
      <c r="E578" s="61">
        <f t="shared" ref="E578:E581" si="302">+N578</f>
        <v>148000</v>
      </c>
      <c r="F578" s="61">
        <f t="shared" ref="F578:F581" si="303">+M578</f>
        <v>0</v>
      </c>
      <c r="G578" s="61">
        <f t="shared" si="292"/>
        <v>0</v>
      </c>
      <c r="H578" s="180">
        <v>20800</v>
      </c>
      <c r="I578" s="180">
        <f t="shared" si="299"/>
        <v>20800</v>
      </c>
      <c r="J578" s="181">
        <f>I578-H578</f>
        <v>0</v>
      </c>
      <c r="K578" s="182" t="s">
        <v>92</v>
      </c>
      <c r="L578" s="177">
        <v>150000</v>
      </c>
      <c r="M578" s="177">
        <v>0</v>
      </c>
      <c r="N578" s="177">
        <v>148000</v>
      </c>
      <c r="O578" s="177"/>
    </row>
    <row r="579" spans="1:15" ht="16.5">
      <c r="A579" s="58" t="str">
        <f t="shared" si="293"/>
        <v>P29</v>
      </c>
      <c r="B579" s="97" t="s">
        <v>4</v>
      </c>
      <c r="C579" s="61">
        <v>236000</v>
      </c>
      <c r="D579" s="61">
        <f t="shared" si="294"/>
        <v>270000</v>
      </c>
      <c r="E579" s="61">
        <f t="shared" si="302"/>
        <v>388300</v>
      </c>
      <c r="F579" s="61">
        <f t="shared" si="303"/>
        <v>106700</v>
      </c>
      <c r="G579" s="61">
        <f t="shared" si="292"/>
        <v>0</v>
      </c>
      <c r="H579" s="61">
        <v>11000</v>
      </c>
      <c r="I579" s="61">
        <f t="shared" si="299"/>
        <v>11000</v>
      </c>
      <c r="J579" s="9">
        <f t="shared" ref="J579:J580" si="304">I579-H579</f>
        <v>0</v>
      </c>
      <c r="K579" s="45" t="s">
        <v>28</v>
      </c>
      <c r="L579" s="177">
        <v>270000</v>
      </c>
      <c r="M579" s="177">
        <v>106700</v>
      </c>
      <c r="N579" s="177">
        <v>388300</v>
      </c>
      <c r="O579" s="177"/>
    </row>
    <row r="580" spans="1:15" ht="16.5">
      <c r="A580" s="58" t="str">
        <f t="shared" si="293"/>
        <v>T73</v>
      </c>
      <c r="B580" s="59" t="s">
        <v>4</v>
      </c>
      <c r="C580" s="61">
        <v>311700</v>
      </c>
      <c r="D580" s="61">
        <f>+L580</f>
        <v>30000</v>
      </c>
      <c r="E580" s="61">
        <f t="shared" si="302"/>
        <v>133000</v>
      </c>
      <c r="F580" s="61">
        <f t="shared" si="303"/>
        <v>35000</v>
      </c>
      <c r="G580" s="61">
        <f t="shared" si="292"/>
        <v>0</v>
      </c>
      <c r="H580" s="61">
        <v>173700</v>
      </c>
      <c r="I580" s="61">
        <f>+C580+D580-E580-F580+G580</f>
        <v>173700</v>
      </c>
      <c r="J580" s="9">
        <f t="shared" si="304"/>
        <v>0</v>
      </c>
      <c r="K580" s="45" t="s">
        <v>263</v>
      </c>
      <c r="L580" s="177">
        <v>30000</v>
      </c>
      <c r="M580" s="177">
        <v>35000</v>
      </c>
      <c r="N580" s="177">
        <v>133000</v>
      </c>
      <c r="O580" s="177"/>
    </row>
    <row r="581" spans="1:15" ht="16.5">
      <c r="A581" s="58" t="str">
        <f t="shared" si="293"/>
        <v>Tiffany</v>
      </c>
      <c r="B581" s="59" t="s">
        <v>2</v>
      </c>
      <c r="C581" s="61">
        <v>16676</v>
      </c>
      <c r="D581" s="61">
        <f t="shared" ref="D581" si="305">+L581</f>
        <v>132000</v>
      </c>
      <c r="E581" s="61">
        <f t="shared" si="302"/>
        <v>124000</v>
      </c>
      <c r="F581" s="61">
        <f t="shared" si="303"/>
        <v>0</v>
      </c>
      <c r="G581" s="61">
        <f t="shared" si="292"/>
        <v>0</v>
      </c>
      <c r="H581" s="61">
        <v>24676</v>
      </c>
      <c r="I581" s="61">
        <f>+C581+D581-E581-F581+G581</f>
        <v>24676</v>
      </c>
      <c r="J581" s="9">
        <f>I581-H581</f>
        <v>0</v>
      </c>
      <c r="K581" s="45" t="s">
        <v>111</v>
      </c>
      <c r="L581" s="177">
        <v>132000</v>
      </c>
      <c r="M581" s="177">
        <v>0</v>
      </c>
      <c r="N581" s="177">
        <v>124000</v>
      </c>
      <c r="O581" s="177"/>
    </row>
    <row r="582" spans="1:15" ht="16.5">
      <c r="A582" s="10" t="s">
        <v>49</v>
      </c>
      <c r="B582" s="11"/>
      <c r="C582" s="12">
        <f t="shared" ref="C582:I582" si="306">SUM(C567:C581)</f>
        <v>36364485</v>
      </c>
      <c r="D582" s="57">
        <f t="shared" si="306"/>
        <v>7785600</v>
      </c>
      <c r="E582" s="57">
        <f t="shared" si="306"/>
        <v>9121618</v>
      </c>
      <c r="F582" s="57">
        <f t="shared" si="306"/>
        <v>7785600</v>
      </c>
      <c r="G582" s="57">
        <f t="shared" si="306"/>
        <v>0</v>
      </c>
      <c r="H582" s="57">
        <f t="shared" si="306"/>
        <v>27242867</v>
      </c>
      <c r="I582" s="57">
        <f t="shared" si="306"/>
        <v>27242867</v>
      </c>
      <c r="J582" s="9">
        <f>I582-H582</f>
        <v>0</v>
      </c>
      <c r="K582" s="3"/>
      <c r="L582" s="47">
        <f>+SUM(L567:L581)</f>
        <v>7785600</v>
      </c>
      <c r="M582" s="47">
        <f>+SUM(M567:M581)</f>
        <v>7785600</v>
      </c>
      <c r="N582" s="47">
        <f>+SUM(N567:N581)</f>
        <v>9121618</v>
      </c>
      <c r="O582" s="47">
        <f>+SUM(O567:O581)</f>
        <v>0</v>
      </c>
    </row>
    <row r="583" spans="1:15" ht="16.5">
      <c r="A583" s="10"/>
      <c r="B583" s="11"/>
      <c r="C583" s="12"/>
      <c r="D583" s="13"/>
      <c r="E583" s="12"/>
      <c r="F583" s="13"/>
      <c r="G583" s="12"/>
      <c r="H583" s="12"/>
      <c r="I583" s="133" t="b">
        <f>I582=D585</f>
        <v>1</v>
      </c>
      <c r="J583" s="9">
        <f>H582-I582</f>
        <v>0</v>
      </c>
      <c r="L583" s="5"/>
      <c r="M583" s="5"/>
      <c r="N583" s="5"/>
      <c r="O583" s="5"/>
    </row>
    <row r="584" spans="1:15" ht="16.5">
      <c r="A584" s="10" t="s">
        <v>282</v>
      </c>
      <c r="B584" s="11" t="s">
        <v>200</v>
      </c>
      <c r="C584" s="12" t="s">
        <v>201</v>
      </c>
      <c r="D584" s="12" t="s">
        <v>283</v>
      </c>
      <c r="E584" s="12" t="s">
        <v>50</v>
      </c>
      <c r="F584" s="12"/>
      <c r="G584" s="12">
        <f>+D582-F582</f>
        <v>0</v>
      </c>
      <c r="H584" s="12"/>
      <c r="I584" s="185"/>
    </row>
    <row r="585" spans="1:15" ht="16.5">
      <c r="A585" s="14">
        <f>C582</f>
        <v>36364485</v>
      </c>
      <c r="B585" s="15">
        <f>G582</f>
        <v>0</v>
      </c>
      <c r="C585" s="12">
        <f>E582</f>
        <v>9121618</v>
      </c>
      <c r="D585" s="12">
        <f>A585+B585-C585</f>
        <v>27242867</v>
      </c>
      <c r="E585" s="13">
        <f>I582-D585</f>
        <v>0</v>
      </c>
      <c r="F585" s="12"/>
      <c r="G585" s="12"/>
      <c r="H585" s="12"/>
      <c r="I585" s="12"/>
    </row>
    <row r="586" spans="1:15" ht="16.5">
      <c r="A586" s="14"/>
      <c r="B586" s="15"/>
      <c r="C586" s="12"/>
      <c r="D586" s="12"/>
      <c r="E586" s="13"/>
      <c r="F586" s="12"/>
      <c r="G586" s="12"/>
      <c r="H586" s="12"/>
      <c r="I586" s="12"/>
    </row>
    <row r="587" spans="1:15">
      <c r="A587" s="16" t="s">
        <v>51</v>
      </c>
      <c r="B587" s="16"/>
      <c r="C587" s="16"/>
      <c r="D587" s="17"/>
      <c r="E587" s="17"/>
      <c r="F587" s="17"/>
      <c r="G587" s="17"/>
      <c r="H587" s="17"/>
      <c r="I587" s="17"/>
    </row>
    <row r="588" spans="1:15">
      <c r="A588" s="18" t="s">
        <v>284</v>
      </c>
      <c r="B588" s="18"/>
      <c r="C588" s="18"/>
      <c r="D588" s="18"/>
      <c r="E588" s="18"/>
      <c r="F588" s="18"/>
      <c r="G588" s="18"/>
      <c r="H588" s="18"/>
      <c r="I588" s="18"/>
      <c r="J588" s="18"/>
    </row>
    <row r="589" spans="1:15">
      <c r="A589" s="19"/>
      <c r="B589" s="17"/>
      <c r="C589" s="20"/>
      <c r="D589" s="20"/>
      <c r="E589" s="20"/>
      <c r="F589" s="20"/>
      <c r="G589" s="20"/>
      <c r="H589" s="17"/>
      <c r="I589" s="17"/>
    </row>
    <row r="590" spans="1:15">
      <c r="A590" s="166" t="s">
        <v>52</v>
      </c>
      <c r="B590" s="168" t="s">
        <v>53</v>
      </c>
      <c r="C590" s="170" t="s">
        <v>285</v>
      </c>
      <c r="D590" s="171" t="s">
        <v>54</v>
      </c>
      <c r="E590" s="172"/>
      <c r="F590" s="172"/>
      <c r="G590" s="173"/>
      <c r="H590" s="174" t="s">
        <v>55</v>
      </c>
      <c r="I590" s="162" t="s">
        <v>56</v>
      </c>
      <c r="J590" s="184"/>
    </row>
    <row r="591" spans="1:15">
      <c r="A591" s="167"/>
      <c r="B591" s="169"/>
      <c r="C591" s="22"/>
      <c r="D591" s="21" t="s">
        <v>23</v>
      </c>
      <c r="E591" s="21" t="s">
        <v>24</v>
      </c>
      <c r="F591" s="22" t="s">
        <v>121</v>
      </c>
      <c r="G591" s="21" t="s">
        <v>57</v>
      </c>
      <c r="H591" s="175"/>
      <c r="I591" s="163"/>
      <c r="J591" s="165" t="s">
        <v>286</v>
      </c>
      <c r="K591" s="142"/>
    </row>
    <row r="592" spans="1:15">
      <c r="A592" s="23"/>
      <c r="B592" s="24" t="s">
        <v>58</v>
      </c>
      <c r="C592" s="25"/>
      <c r="D592" s="25"/>
      <c r="E592" s="25"/>
      <c r="F592" s="25"/>
      <c r="G592" s="25"/>
      <c r="H592" s="25"/>
      <c r="I592" s="26"/>
      <c r="J592" s="165"/>
      <c r="K592" s="142"/>
    </row>
    <row r="593" spans="1:11">
      <c r="A593" s="121" t="s">
        <v>125</v>
      </c>
      <c r="B593" s="126" t="s">
        <v>46</v>
      </c>
      <c r="C593" s="32">
        <f>+C570</f>
        <v>206020</v>
      </c>
      <c r="D593" s="31"/>
      <c r="E593" s="32">
        <f>+D570</f>
        <v>292000</v>
      </c>
      <c r="F593" s="32"/>
      <c r="G593" s="32"/>
      <c r="H593" s="55">
        <f>+F570</f>
        <v>0</v>
      </c>
      <c r="I593" s="32">
        <f>+E570</f>
        <v>424000</v>
      </c>
      <c r="J593" s="30">
        <f t="shared" ref="J593:J596" si="307">+SUM(C593:G593)-(H593+I593)</f>
        <v>74020</v>
      </c>
      <c r="K593" s="143" t="b">
        <f t="shared" ref="K593:K604" si="308">J593=I570</f>
        <v>1</v>
      </c>
    </row>
    <row r="594" spans="1:11">
      <c r="A594" s="121" t="str">
        <f>+A593</f>
        <v>AVRIL</v>
      </c>
      <c r="B594" s="126" t="s">
        <v>264</v>
      </c>
      <c r="C594" s="32">
        <f t="shared" ref="C594:C596" si="309">+C571</f>
        <v>105100</v>
      </c>
      <c r="D594" s="31"/>
      <c r="E594" s="32">
        <f t="shared" ref="E594:E596" si="310">+D571</f>
        <v>34900</v>
      </c>
      <c r="F594" s="32"/>
      <c r="G594" s="32"/>
      <c r="H594" s="55">
        <f t="shared" ref="H594:H596" si="311">+F571</f>
        <v>0</v>
      </c>
      <c r="I594" s="32">
        <f t="shared" ref="I594:I596" si="312">+E571</f>
        <v>140000</v>
      </c>
      <c r="J594" s="30">
        <f t="shared" si="307"/>
        <v>0</v>
      </c>
      <c r="K594" s="143" t="b">
        <f t="shared" si="308"/>
        <v>1</v>
      </c>
    </row>
    <row r="595" spans="1:11">
      <c r="A595" s="121" t="str">
        <f t="shared" ref="A595:A604" si="313">+A594</f>
        <v>AVRIL</v>
      </c>
      <c r="B595" s="126" t="s">
        <v>251</v>
      </c>
      <c r="C595" s="32">
        <f t="shared" si="309"/>
        <v>19350</v>
      </c>
      <c r="D595" s="31"/>
      <c r="E595" s="32">
        <f t="shared" si="310"/>
        <v>150000</v>
      </c>
      <c r="F595" s="32"/>
      <c r="G595" s="32"/>
      <c r="H595" s="55">
        <f t="shared" si="311"/>
        <v>0</v>
      </c>
      <c r="I595" s="32">
        <f t="shared" si="312"/>
        <v>141000</v>
      </c>
      <c r="J595" s="30">
        <f t="shared" si="307"/>
        <v>28350</v>
      </c>
      <c r="K595" s="143" t="b">
        <f t="shared" si="308"/>
        <v>1</v>
      </c>
    </row>
    <row r="596" spans="1:11">
      <c r="A596" s="121" t="str">
        <f t="shared" si="313"/>
        <v>AVRIL</v>
      </c>
      <c r="B596" s="126" t="s">
        <v>30</v>
      </c>
      <c r="C596" s="32">
        <f t="shared" si="309"/>
        <v>25425</v>
      </c>
      <c r="D596" s="31"/>
      <c r="E596" s="32">
        <f t="shared" si="310"/>
        <v>150000</v>
      </c>
      <c r="F596" s="32"/>
      <c r="G596" s="32"/>
      <c r="H596" s="55">
        <f t="shared" si="311"/>
        <v>0</v>
      </c>
      <c r="I596" s="32">
        <f t="shared" si="312"/>
        <v>136000</v>
      </c>
      <c r="J596" s="30">
        <f t="shared" si="307"/>
        <v>39425</v>
      </c>
      <c r="K596" s="143" t="b">
        <f t="shared" si="308"/>
        <v>1</v>
      </c>
    </row>
    <row r="597" spans="1:11">
      <c r="A597" s="121" t="str">
        <f t="shared" si="313"/>
        <v>AVRIL</v>
      </c>
      <c r="B597" s="128" t="s">
        <v>83</v>
      </c>
      <c r="C597" s="119">
        <f>+C574</f>
        <v>233614</v>
      </c>
      <c r="D597" s="122"/>
      <c r="E597" s="119">
        <f>+D574</f>
        <v>0</v>
      </c>
      <c r="F597" s="136"/>
      <c r="G597" s="136"/>
      <c r="H597" s="154">
        <f>+F574</f>
        <v>0</v>
      </c>
      <c r="I597" s="119">
        <f>+E574</f>
        <v>0</v>
      </c>
      <c r="J597" s="120">
        <f>+SUM(C597:G597)-(H597+I597)</f>
        <v>233614</v>
      </c>
      <c r="K597" s="143" t="b">
        <f t="shared" si="308"/>
        <v>1</v>
      </c>
    </row>
    <row r="598" spans="1:11">
      <c r="A598" s="121" t="str">
        <f t="shared" si="313"/>
        <v>AVRIL</v>
      </c>
      <c r="B598" s="128" t="s">
        <v>82</v>
      </c>
      <c r="C598" s="119">
        <f>+C575</f>
        <v>249769</v>
      </c>
      <c r="D598" s="122"/>
      <c r="E598" s="119">
        <f>+D575</f>
        <v>0</v>
      </c>
      <c r="F598" s="136"/>
      <c r="G598" s="136"/>
      <c r="H598" s="154">
        <f>+F575</f>
        <v>0</v>
      </c>
      <c r="I598" s="119">
        <f>+E575</f>
        <v>0</v>
      </c>
      <c r="J598" s="120">
        <f t="shared" ref="J598:J604" si="314">+SUM(C598:G598)-(H598+I598)</f>
        <v>249769</v>
      </c>
      <c r="K598" s="143" t="b">
        <f t="shared" si="308"/>
        <v>1</v>
      </c>
    </row>
    <row r="599" spans="1:11">
      <c r="A599" s="121" t="str">
        <f t="shared" si="313"/>
        <v>AVRIL</v>
      </c>
      <c r="B599" s="126" t="s">
        <v>141</v>
      </c>
      <c r="C599" s="32">
        <f>+C576</f>
        <v>166600</v>
      </c>
      <c r="D599" s="31"/>
      <c r="E599" s="32">
        <f>+D576</f>
        <v>150000</v>
      </c>
      <c r="F599" s="32"/>
      <c r="G599" s="103"/>
      <c r="H599" s="55">
        <f>+F576</f>
        <v>120000</v>
      </c>
      <c r="I599" s="32">
        <f>+E576</f>
        <v>141050</v>
      </c>
      <c r="J599" s="30">
        <f t="shared" si="314"/>
        <v>55550</v>
      </c>
      <c r="K599" s="143" t="b">
        <f t="shared" si="308"/>
        <v>1</v>
      </c>
    </row>
    <row r="600" spans="1:11">
      <c r="A600" s="121" t="str">
        <f t="shared" si="313"/>
        <v>AVRIL</v>
      </c>
      <c r="B600" s="126" t="s">
        <v>195</v>
      </c>
      <c r="C600" s="32">
        <f>+C577</f>
        <v>28005</v>
      </c>
      <c r="D600" s="31"/>
      <c r="E600" s="32">
        <f>+D577</f>
        <v>150000</v>
      </c>
      <c r="F600" s="32"/>
      <c r="G600" s="103"/>
      <c r="H600" s="55">
        <f>+F577</f>
        <v>15000</v>
      </c>
      <c r="I600" s="32">
        <f>+E577</f>
        <v>133000</v>
      </c>
      <c r="J600" s="30">
        <f t="shared" si="314"/>
        <v>30005</v>
      </c>
      <c r="K600" s="143" t="b">
        <f t="shared" si="308"/>
        <v>1</v>
      </c>
    </row>
    <row r="601" spans="1:11">
      <c r="A601" s="121" t="str">
        <f>A600</f>
        <v>AVRIL</v>
      </c>
      <c r="B601" s="126" t="s">
        <v>92</v>
      </c>
      <c r="C601" s="32">
        <f t="shared" ref="C601:C604" si="315">+C578</f>
        <v>18800</v>
      </c>
      <c r="D601" s="31"/>
      <c r="E601" s="32">
        <f t="shared" ref="E601:E604" si="316">+D578</f>
        <v>150000</v>
      </c>
      <c r="F601" s="32"/>
      <c r="G601" s="103"/>
      <c r="H601" s="55">
        <f t="shared" ref="H601:H604" si="317">+F578</f>
        <v>0</v>
      </c>
      <c r="I601" s="32">
        <f t="shared" ref="I601:I604" si="318">+E578</f>
        <v>148000</v>
      </c>
      <c r="J601" s="30">
        <f t="shared" si="314"/>
        <v>20800</v>
      </c>
      <c r="K601" s="143" t="b">
        <f t="shared" si="308"/>
        <v>1</v>
      </c>
    </row>
    <row r="602" spans="1:11">
      <c r="A602" s="121" t="str">
        <f t="shared" si="313"/>
        <v>AVRIL</v>
      </c>
      <c r="B602" s="126" t="s">
        <v>28</v>
      </c>
      <c r="C602" s="32">
        <f t="shared" si="315"/>
        <v>236000</v>
      </c>
      <c r="D602" s="31"/>
      <c r="E602" s="32">
        <f t="shared" si="316"/>
        <v>270000</v>
      </c>
      <c r="F602" s="32"/>
      <c r="G602" s="103"/>
      <c r="H602" s="55">
        <f t="shared" si="317"/>
        <v>106700</v>
      </c>
      <c r="I602" s="32">
        <f t="shared" si="318"/>
        <v>388300</v>
      </c>
      <c r="J602" s="30">
        <f t="shared" si="314"/>
        <v>11000</v>
      </c>
      <c r="K602" s="143" t="b">
        <f t="shared" si="308"/>
        <v>1</v>
      </c>
    </row>
    <row r="603" spans="1:11">
      <c r="A603" s="121" t="str">
        <f t="shared" si="313"/>
        <v>AVRIL</v>
      </c>
      <c r="B603" s="127" t="s">
        <v>263</v>
      </c>
      <c r="C603" s="32">
        <f t="shared" si="315"/>
        <v>311700</v>
      </c>
      <c r="D603" s="118"/>
      <c r="E603" s="32">
        <f t="shared" si="316"/>
        <v>30000</v>
      </c>
      <c r="F603" s="51"/>
      <c r="G603" s="137"/>
      <c r="H603" s="55">
        <f t="shared" si="317"/>
        <v>35000</v>
      </c>
      <c r="I603" s="32">
        <f t="shared" si="318"/>
        <v>133000</v>
      </c>
      <c r="J603" s="30">
        <f t="shared" si="314"/>
        <v>173700</v>
      </c>
      <c r="K603" s="143" t="b">
        <f t="shared" si="308"/>
        <v>1</v>
      </c>
    </row>
    <row r="604" spans="1:11">
      <c r="A604" s="121" t="str">
        <f t="shared" si="313"/>
        <v>AVRIL</v>
      </c>
      <c r="B604" s="127" t="s">
        <v>111</v>
      </c>
      <c r="C604" s="32">
        <f t="shared" si="315"/>
        <v>16676</v>
      </c>
      <c r="D604" s="118"/>
      <c r="E604" s="32">
        <f t="shared" si="316"/>
        <v>132000</v>
      </c>
      <c r="F604" s="51"/>
      <c r="G604" s="137"/>
      <c r="H604" s="55">
        <f t="shared" si="317"/>
        <v>0</v>
      </c>
      <c r="I604" s="32">
        <f t="shared" si="318"/>
        <v>124000</v>
      </c>
      <c r="J604" s="30">
        <f t="shared" si="314"/>
        <v>24676</v>
      </c>
      <c r="K604" s="143" t="b">
        <f t="shared" si="308"/>
        <v>1</v>
      </c>
    </row>
    <row r="605" spans="1:11">
      <c r="A605" s="34" t="s">
        <v>59</v>
      </c>
      <c r="B605" s="35"/>
      <c r="C605" s="35"/>
      <c r="D605" s="35"/>
      <c r="E605" s="35"/>
      <c r="F605" s="35"/>
      <c r="G605" s="35"/>
      <c r="H605" s="35"/>
      <c r="I605" s="35"/>
      <c r="J605" s="36"/>
      <c r="K605" s="142"/>
    </row>
    <row r="606" spans="1:11">
      <c r="A606" s="121" t="str">
        <f>A604</f>
        <v>AVRIL</v>
      </c>
      <c r="B606" s="37" t="s">
        <v>60</v>
      </c>
      <c r="C606" s="38">
        <f>+C569</f>
        <v>410707</v>
      </c>
      <c r="D606" s="49"/>
      <c r="E606" s="49">
        <f>D569</f>
        <v>6276700</v>
      </c>
      <c r="F606" s="49"/>
      <c r="G606" s="124"/>
      <c r="H606" s="51">
        <f>+F569</f>
        <v>1508900</v>
      </c>
      <c r="I606" s="125">
        <f>+E569</f>
        <v>1365190</v>
      </c>
      <c r="J606" s="30">
        <f>+SUM(C606:G606)-(H606+I606)</f>
        <v>3813317</v>
      </c>
      <c r="K606" s="143" t="b">
        <f>J606=I569</f>
        <v>1</v>
      </c>
    </row>
    <row r="607" spans="1:11">
      <c r="A607" s="43" t="s">
        <v>61</v>
      </c>
      <c r="B607" s="24"/>
      <c r="C607" s="35"/>
      <c r="D607" s="24"/>
      <c r="E607" s="24"/>
      <c r="F607" s="24"/>
      <c r="G607" s="24"/>
      <c r="H607" s="24"/>
      <c r="I607" s="24"/>
      <c r="J607" s="36"/>
      <c r="K607" s="142"/>
    </row>
    <row r="608" spans="1:11">
      <c r="A608" s="121" t="str">
        <f>+A606</f>
        <v>AVRIL</v>
      </c>
      <c r="B608" s="37" t="s">
        <v>23</v>
      </c>
      <c r="C608" s="124">
        <f>+C567</f>
        <v>19719835</v>
      </c>
      <c r="D608" s="131">
        <f>+G567</f>
        <v>0</v>
      </c>
      <c r="E608" s="49"/>
      <c r="F608" s="49"/>
      <c r="G608" s="49"/>
      <c r="H608" s="51">
        <f>+F567</f>
        <v>2000000</v>
      </c>
      <c r="I608" s="53">
        <f>+E567</f>
        <v>433345</v>
      </c>
      <c r="J608" s="30">
        <f>+SUM(C608:G608)-(H608+I608)</f>
        <v>17286490</v>
      </c>
      <c r="K608" s="143" t="b">
        <f>+J608=I567</f>
        <v>1</v>
      </c>
    </row>
    <row r="609" spans="1:16">
      <c r="A609" s="121" t="str">
        <f t="shared" ref="A609" si="319">+A608</f>
        <v>AVRIL</v>
      </c>
      <c r="B609" s="37" t="s">
        <v>63</v>
      </c>
      <c r="C609" s="124">
        <f>+C568</f>
        <v>14616884</v>
      </c>
      <c r="D609" s="49">
        <f>+G568</f>
        <v>0</v>
      </c>
      <c r="E609" s="48"/>
      <c r="F609" s="48"/>
      <c r="G609" s="48"/>
      <c r="H609" s="32">
        <f>+F568</f>
        <v>4000000</v>
      </c>
      <c r="I609" s="50">
        <f>+E568</f>
        <v>5414733</v>
      </c>
      <c r="J609" s="30">
        <f>SUM(C609:G609)-(H609+I609)</f>
        <v>5202151</v>
      </c>
      <c r="K609" s="143" t="b">
        <f>+J609=I568</f>
        <v>1</v>
      </c>
    </row>
    <row r="610" spans="1:16" ht="15.75">
      <c r="C610" s="140">
        <f>SUM(C593:C609)</f>
        <v>36364485</v>
      </c>
      <c r="I610" s="139">
        <f>SUM(I593:I609)</f>
        <v>9121618</v>
      </c>
      <c r="J610" s="104">
        <f>+SUM(J593:J609)</f>
        <v>27242867</v>
      </c>
      <c r="K610" s="5" t="b">
        <f>J610=I582</f>
        <v>1</v>
      </c>
    </row>
    <row r="611" spans="1:16" ht="15.75">
      <c r="C611" s="140"/>
      <c r="I611" s="139"/>
      <c r="J611" s="104"/>
    </row>
    <row r="612" spans="1:16" ht="15.75">
      <c r="A612" s="157"/>
      <c r="B612" s="157"/>
      <c r="C612" s="158"/>
      <c r="D612" s="157"/>
      <c r="E612" s="157"/>
      <c r="F612" s="157"/>
      <c r="G612" s="157"/>
      <c r="H612" s="157"/>
      <c r="I612" s="159"/>
      <c r="J612" s="160"/>
      <c r="K612" s="157"/>
      <c r="L612" s="161"/>
      <c r="M612" s="161"/>
      <c r="N612" s="161"/>
      <c r="O612" s="161"/>
      <c r="P612" s="157"/>
    </row>
    <row r="614" spans="1:16" ht="15.75">
      <c r="A614" s="6" t="s">
        <v>35</v>
      </c>
      <c r="B614" s="6" t="s">
        <v>1</v>
      </c>
      <c r="C614" s="6">
        <v>44986</v>
      </c>
      <c r="D614" s="7" t="s">
        <v>36</v>
      </c>
      <c r="E614" s="7" t="s">
        <v>37</v>
      </c>
      <c r="F614" s="7" t="s">
        <v>38</v>
      </c>
      <c r="G614" s="7" t="s">
        <v>39</v>
      </c>
      <c r="H614" s="6">
        <v>45016</v>
      </c>
      <c r="I614" s="7" t="s">
        <v>40</v>
      </c>
      <c r="K614" s="45"/>
      <c r="L614" s="45" t="s">
        <v>41</v>
      </c>
      <c r="M614" s="45" t="s">
        <v>42</v>
      </c>
      <c r="N614" s="45" t="s">
        <v>43</v>
      </c>
      <c r="O614" s="45" t="s">
        <v>44</v>
      </c>
    </row>
    <row r="615" spans="1:16" ht="16.5">
      <c r="A615" s="58" t="str">
        <f>K615</f>
        <v>BCI</v>
      </c>
      <c r="B615" s="59" t="s">
        <v>45</v>
      </c>
      <c r="C615" s="61">
        <v>4918207</v>
      </c>
      <c r="D615" s="61">
        <f>+L615</f>
        <v>0</v>
      </c>
      <c r="E615" s="61">
        <f>+N615</f>
        <v>693345</v>
      </c>
      <c r="F615" s="61">
        <f>+M615</f>
        <v>2000000</v>
      </c>
      <c r="G615" s="61">
        <f t="shared" ref="G615:G629" si="320">+O615</f>
        <v>17494973</v>
      </c>
      <c r="H615" s="61">
        <v>19719835</v>
      </c>
      <c r="I615" s="61">
        <f>+C615+D615-E615-F615+G615</f>
        <v>19719835</v>
      </c>
      <c r="J615" s="9">
        <f>I615-H615</f>
        <v>0</v>
      </c>
      <c r="K615" s="45" t="s">
        <v>23</v>
      </c>
      <c r="L615" s="177"/>
      <c r="M615" s="177">
        <v>2000000</v>
      </c>
      <c r="N615" s="177">
        <v>693345</v>
      </c>
      <c r="O615" s="177">
        <v>17494973</v>
      </c>
    </row>
    <row r="616" spans="1:16" ht="16.5">
      <c r="A616" s="58" t="str">
        <f t="shared" ref="A616:A629" si="321">K616</f>
        <v>BCI-Sous Compte</v>
      </c>
      <c r="B616" s="59" t="s">
        <v>45</v>
      </c>
      <c r="C616" s="61">
        <v>2231034</v>
      </c>
      <c r="D616" s="61">
        <f t="shared" ref="D616:D627" si="322">+L616</f>
        <v>0</v>
      </c>
      <c r="E616" s="61">
        <f t="shared" ref="E616:E621" si="323">+N616</f>
        <v>2724801</v>
      </c>
      <c r="F616" s="61">
        <f t="shared" ref="F616:F624" si="324">+M616</f>
        <v>4000000</v>
      </c>
      <c r="G616" s="61">
        <f t="shared" si="320"/>
        <v>19110651</v>
      </c>
      <c r="H616" s="61">
        <v>14616884</v>
      </c>
      <c r="I616" s="61">
        <f>+C616+D616-E616-F616+G616</f>
        <v>14616884</v>
      </c>
      <c r="J616" s="9">
        <f t="shared" ref="J616:J623" si="325">I616-H616</f>
        <v>0</v>
      </c>
      <c r="K616" s="45" t="s">
        <v>146</v>
      </c>
      <c r="L616" s="177"/>
      <c r="M616" s="177">
        <v>4000000</v>
      </c>
      <c r="N616" s="177">
        <v>2724801</v>
      </c>
      <c r="O616" s="177">
        <v>19110651</v>
      </c>
    </row>
    <row r="617" spans="1:16" ht="16.5">
      <c r="A617" s="58" t="str">
        <f t="shared" si="321"/>
        <v>Caisse</v>
      </c>
      <c r="B617" s="59" t="s">
        <v>24</v>
      </c>
      <c r="C617" s="61">
        <v>925495</v>
      </c>
      <c r="D617" s="61">
        <f t="shared" si="322"/>
        <v>6008000</v>
      </c>
      <c r="E617" s="61">
        <f t="shared" si="323"/>
        <v>2280788</v>
      </c>
      <c r="F617" s="61">
        <f t="shared" si="324"/>
        <v>4242000</v>
      </c>
      <c r="G617" s="61">
        <f t="shared" si="320"/>
        <v>0</v>
      </c>
      <c r="H617" s="61">
        <v>410707</v>
      </c>
      <c r="I617" s="61">
        <f>+C617+D617-E617-F617+G617</f>
        <v>410707</v>
      </c>
      <c r="J617" s="101">
        <f t="shared" si="325"/>
        <v>0</v>
      </c>
      <c r="K617" s="45" t="s">
        <v>24</v>
      </c>
      <c r="L617" s="177">
        <v>6008000</v>
      </c>
      <c r="M617" s="177">
        <v>4242000</v>
      </c>
      <c r="N617" s="177">
        <v>2280788</v>
      </c>
      <c r="O617" s="177"/>
    </row>
    <row r="618" spans="1:16" ht="16.5">
      <c r="A618" s="58" t="str">
        <f t="shared" si="321"/>
        <v>Crépin</v>
      </c>
      <c r="B618" s="59" t="s">
        <v>152</v>
      </c>
      <c r="C618" s="61">
        <v>46045</v>
      </c>
      <c r="D618" s="61">
        <f t="shared" si="322"/>
        <v>1304000</v>
      </c>
      <c r="E618" s="61">
        <f t="shared" si="323"/>
        <v>1144025</v>
      </c>
      <c r="F618" s="61">
        <f t="shared" si="324"/>
        <v>0</v>
      </c>
      <c r="G618" s="61">
        <f t="shared" si="320"/>
        <v>0</v>
      </c>
      <c r="H618" s="61">
        <v>206020</v>
      </c>
      <c r="I618" s="61">
        <f>+C618+D618-E618-F618+G618</f>
        <v>206020</v>
      </c>
      <c r="J618" s="9">
        <f t="shared" si="325"/>
        <v>0</v>
      </c>
      <c r="K618" s="45" t="s">
        <v>46</v>
      </c>
      <c r="L618" s="177">
        <v>1304000</v>
      </c>
      <c r="M618" s="177">
        <v>0</v>
      </c>
      <c r="N618" s="177">
        <v>1144025</v>
      </c>
      <c r="O618" s="177"/>
    </row>
    <row r="619" spans="1:16" ht="16.5">
      <c r="A619" s="58" t="str">
        <f t="shared" si="321"/>
        <v>D58</v>
      </c>
      <c r="B619" s="59" t="s">
        <v>4</v>
      </c>
      <c r="C619" s="61">
        <v>107500</v>
      </c>
      <c r="D619" s="61">
        <f t="shared" si="322"/>
        <v>692000</v>
      </c>
      <c r="E619" s="61">
        <f t="shared" si="323"/>
        <v>694400</v>
      </c>
      <c r="F619" s="61">
        <f t="shared" si="324"/>
        <v>0</v>
      </c>
      <c r="G619" s="61">
        <f t="shared" si="320"/>
        <v>0</v>
      </c>
      <c r="H619" s="61">
        <v>105100</v>
      </c>
      <c r="I619" s="61">
        <f>+C619+D619-E619-F619+G619</f>
        <v>105100</v>
      </c>
      <c r="J619" s="9">
        <f t="shared" si="325"/>
        <v>0</v>
      </c>
      <c r="K619" s="45" t="s">
        <v>264</v>
      </c>
      <c r="L619" s="177">
        <v>692000</v>
      </c>
      <c r="M619" s="177">
        <v>0</v>
      </c>
      <c r="N619" s="177">
        <v>694400</v>
      </c>
      <c r="O619" s="177"/>
    </row>
    <row r="620" spans="1:16" ht="16.5">
      <c r="A620" s="58" t="str">
        <f t="shared" si="321"/>
        <v>Donald</v>
      </c>
      <c r="B620" s="59" t="s">
        <v>152</v>
      </c>
      <c r="C620" s="61">
        <v>8650</v>
      </c>
      <c r="D620" s="61">
        <f t="shared" si="322"/>
        <v>130000</v>
      </c>
      <c r="E620" s="61">
        <f t="shared" si="323"/>
        <v>119300</v>
      </c>
      <c r="F620" s="61">
        <f t="shared" si="324"/>
        <v>0</v>
      </c>
      <c r="G620" s="61">
        <f t="shared" si="320"/>
        <v>0</v>
      </c>
      <c r="H620" s="61">
        <v>19350</v>
      </c>
      <c r="I620" s="61">
        <f t="shared" ref="I620:I621" si="326">+C620+D620-E620-F620+G620</f>
        <v>19350</v>
      </c>
      <c r="J620" s="9">
        <f t="shared" si="325"/>
        <v>0</v>
      </c>
      <c r="K620" s="45" t="s">
        <v>251</v>
      </c>
      <c r="L620" s="177">
        <v>130000</v>
      </c>
      <c r="M620" s="177">
        <v>0</v>
      </c>
      <c r="N620" s="177">
        <v>119300</v>
      </c>
      <c r="O620" s="177"/>
    </row>
    <row r="621" spans="1:16" ht="16.5">
      <c r="A621" s="58" t="str">
        <f t="shared" si="321"/>
        <v>Evariste</v>
      </c>
      <c r="B621" s="59" t="s">
        <v>153</v>
      </c>
      <c r="C621" s="61">
        <v>18325</v>
      </c>
      <c r="D621" s="61">
        <f t="shared" si="322"/>
        <v>164000</v>
      </c>
      <c r="E621" s="61">
        <f t="shared" si="323"/>
        <v>156900</v>
      </c>
      <c r="F621" s="61">
        <f t="shared" si="324"/>
        <v>0</v>
      </c>
      <c r="G621" s="61">
        <f t="shared" si="320"/>
        <v>0</v>
      </c>
      <c r="H621" s="61">
        <v>25425</v>
      </c>
      <c r="I621" s="61">
        <f t="shared" si="326"/>
        <v>25425</v>
      </c>
      <c r="J621" s="9">
        <f t="shared" si="325"/>
        <v>0</v>
      </c>
      <c r="K621" s="45" t="s">
        <v>30</v>
      </c>
      <c r="L621" s="177">
        <v>164000</v>
      </c>
      <c r="M621" s="177">
        <v>0</v>
      </c>
      <c r="N621" s="177">
        <v>156900</v>
      </c>
      <c r="O621" s="177"/>
    </row>
    <row r="622" spans="1:16" ht="16.5">
      <c r="A622" s="58" t="str">
        <f t="shared" si="321"/>
        <v>I55S</v>
      </c>
      <c r="B622" s="115" t="s">
        <v>4</v>
      </c>
      <c r="C622" s="117">
        <v>233614</v>
      </c>
      <c r="D622" s="117">
        <f t="shared" si="322"/>
        <v>0</v>
      </c>
      <c r="E622" s="117">
        <f>+N622</f>
        <v>0</v>
      </c>
      <c r="F622" s="117">
        <f t="shared" si="324"/>
        <v>0</v>
      </c>
      <c r="G622" s="117">
        <f t="shared" si="320"/>
        <v>0</v>
      </c>
      <c r="H622" s="117">
        <v>233614</v>
      </c>
      <c r="I622" s="117">
        <f>+C622+D622-E622-F622+G622</f>
        <v>233614</v>
      </c>
      <c r="J622" s="9">
        <f t="shared" si="325"/>
        <v>0</v>
      </c>
      <c r="K622" s="45" t="s">
        <v>83</v>
      </c>
      <c r="L622" s="177"/>
      <c r="M622" s="177"/>
      <c r="N622" s="177"/>
      <c r="O622" s="177"/>
    </row>
    <row r="623" spans="1:16" ht="16.5">
      <c r="A623" s="58" t="str">
        <f t="shared" si="321"/>
        <v>I73X</v>
      </c>
      <c r="B623" s="115" t="s">
        <v>4</v>
      </c>
      <c r="C623" s="117">
        <v>249769</v>
      </c>
      <c r="D623" s="117">
        <f t="shared" si="322"/>
        <v>0</v>
      </c>
      <c r="E623" s="117">
        <f>+N623</f>
        <v>0</v>
      </c>
      <c r="F623" s="117">
        <f t="shared" si="324"/>
        <v>0</v>
      </c>
      <c r="G623" s="117">
        <f t="shared" si="320"/>
        <v>0</v>
      </c>
      <c r="H623" s="117">
        <v>249769</v>
      </c>
      <c r="I623" s="117">
        <f t="shared" ref="I623:I627" si="327">+C623+D623-E623-F623+G623</f>
        <v>249769</v>
      </c>
      <c r="J623" s="9">
        <f t="shared" si="325"/>
        <v>0</v>
      </c>
      <c r="K623" s="45" t="s">
        <v>82</v>
      </c>
      <c r="L623" s="177"/>
      <c r="M623" s="177"/>
      <c r="N623" s="177"/>
      <c r="O623" s="177"/>
    </row>
    <row r="624" spans="1:16" ht="16.5">
      <c r="A624" s="58" t="str">
        <f t="shared" si="321"/>
        <v>Grace</v>
      </c>
      <c r="B624" s="59" t="s">
        <v>2</v>
      </c>
      <c r="C624" s="180">
        <v>11250</v>
      </c>
      <c r="D624" s="61">
        <f t="shared" si="322"/>
        <v>363000</v>
      </c>
      <c r="E624" s="61">
        <f t="shared" ref="E624" si="328">+N624</f>
        <v>182650</v>
      </c>
      <c r="F624" s="61">
        <f t="shared" si="324"/>
        <v>25000</v>
      </c>
      <c r="G624" s="61">
        <f t="shared" si="320"/>
        <v>0</v>
      </c>
      <c r="H624" s="180">
        <v>166600</v>
      </c>
      <c r="I624" s="180">
        <f t="shared" si="327"/>
        <v>166600</v>
      </c>
      <c r="J624" s="181">
        <f>I624-H624</f>
        <v>0</v>
      </c>
      <c r="K624" s="182" t="s">
        <v>141</v>
      </c>
      <c r="L624" s="177">
        <v>363000</v>
      </c>
      <c r="M624" s="177">
        <v>25000</v>
      </c>
      <c r="N624" s="177">
        <v>182650</v>
      </c>
      <c r="O624" s="177"/>
    </row>
    <row r="625" spans="1:15" ht="16.5">
      <c r="A625" s="58" t="str">
        <f t="shared" si="321"/>
        <v>Hurielle</v>
      </c>
      <c r="B625" s="97" t="s">
        <v>152</v>
      </c>
      <c r="C625" s="61">
        <v>39355</v>
      </c>
      <c r="D625" s="61">
        <f t="shared" si="322"/>
        <v>185000</v>
      </c>
      <c r="E625" s="61">
        <f>+N625</f>
        <v>188350</v>
      </c>
      <c r="F625" s="61">
        <f>+M625</f>
        <v>8000</v>
      </c>
      <c r="G625" s="61">
        <f t="shared" si="320"/>
        <v>0</v>
      </c>
      <c r="H625" s="61">
        <v>28005</v>
      </c>
      <c r="I625" s="61">
        <f t="shared" si="327"/>
        <v>28005</v>
      </c>
      <c r="J625" s="9">
        <f t="shared" ref="J625" si="329">I625-H625</f>
        <v>0</v>
      </c>
      <c r="K625" s="45" t="s">
        <v>195</v>
      </c>
      <c r="L625" s="177">
        <v>185000</v>
      </c>
      <c r="M625" s="177">
        <v>8000</v>
      </c>
      <c r="N625" s="177">
        <v>188350</v>
      </c>
      <c r="O625" s="177"/>
    </row>
    <row r="626" spans="1:15" ht="16.5">
      <c r="A626" s="58" t="str">
        <f t="shared" si="321"/>
        <v>Merveille</v>
      </c>
      <c r="B626" s="59" t="s">
        <v>2</v>
      </c>
      <c r="C626" s="180">
        <v>14300</v>
      </c>
      <c r="D626" s="61">
        <f t="shared" si="322"/>
        <v>35000</v>
      </c>
      <c r="E626" s="61">
        <f t="shared" ref="E626:E629" si="330">+N626</f>
        <v>30500</v>
      </c>
      <c r="F626" s="61">
        <f t="shared" ref="F626:F629" si="331">+M626</f>
        <v>0</v>
      </c>
      <c r="G626" s="61">
        <f t="shared" si="320"/>
        <v>0</v>
      </c>
      <c r="H626" s="180">
        <v>18800</v>
      </c>
      <c r="I626" s="180">
        <f t="shared" si="327"/>
        <v>18800</v>
      </c>
      <c r="J626" s="181">
        <f>I626-H626</f>
        <v>0</v>
      </c>
      <c r="K626" s="182" t="s">
        <v>92</v>
      </c>
      <c r="L626" s="177">
        <v>35000</v>
      </c>
      <c r="M626" s="177">
        <v>0</v>
      </c>
      <c r="N626" s="177">
        <v>30500</v>
      </c>
      <c r="O626" s="177"/>
    </row>
    <row r="627" spans="1:15" ht="16.5">
      <c r="A627" s="58" t="str">
        <f t="shared" si="321"/>
        <v>P29</v>
      </c>
      <c r="B627" s="97" t="s">
        <v>4</v>
      </c>
      <c r="C627" s="61">
        <v>100600</v>
      </c>
      <c r="D627" s="61">
        <f t="shared" si="322"/>
        <v>589000</v>
      </c>
      <c r="E627" s="61">
        <f t="shared" si="330"/>
        <v>453600</v>
      </c>
      <c r="F627" s="61">
        <f t="shared" si="331"/>
        <v>0</v>
      </c>
      <c r="G627" s="61">
        <f t="shared" si="320"/>
        <v>0</v>
      </c>
      <c r="H627" s="61">
        <v>236000</v>
      </c>
      <c r="I627" s="61">
        <f t="shared" si="327"/>
        <v>236000</v>
      </c>
      <c r="J627" s="9">
        <f t="shared" ref="J627:J628" si="332">I627-H627</f>
        <v>0</v>
      </c>
      <c r="K627" s="45" t="s">
        <v>28</v>
      </c>
      <c r="L627" s="177">
        <v>589000</v>
      </c>
      <c r="M627" s="177">
        <v>0</v>
      </c>
      <c r="N627" s="177">
        <v>453600</v>
      </c>
      <c r="O627" s="177"/>
    </row>
    <row r="628" spans="1:15" ht="16.5">
      <c r="A628" s="58" t="str">
        <f t="shared" si="321"/>
        <v>T73</v>
      </c>
      <c r="B628" s="59" t="s">
        <v>4</v>
      </c>
      <c r="C628" s="61">
        <v>208300</v>
      </c>
      <c r="D628" s="61">
        <f>+L628</f>
        <v>805000</v>
      </c>
      <c r="E628" s="61">
        <f t="shared" si="330"/>
        <v>701600</v>
      </c>
      <c r="F628" s="61">
        <f t="shared" si="331"/>
        <v>0</v>
      </c>
      <c r="G628" s="61">
        <f t="shared" si="320"/>
        <v>0</v>
      </c>
      <c r="H628" s="61">
        <v>311700</v>
      </c>
      <c r="I628" s="61">
        <f>+C628+D628-E628-F628+G628</f>
        <v>311700</v>
      </c>
      <c r="J628" s="9">
        <f t="shared" si="332"/>
        <v>0</v>
      </c>
      <c r="K628" s="45" t="s">
        <v>263</v>
      </c>
      <c r="L628" s="177">
        <v>805000</v>
      </c>
      <c r="M628" s="177">
        <v>0</v>
      </c>
      <c r="N628" s="177">
        <v>701600</v>
      </c>
      <c r="O628" s="177"/>
    </row>
    <row r="629" spans="1:15" ht="16.5">
      <c r="A629" s="58" t="str">
        <f t="shared" si="321"/>
        <v>Tiffany</v>
      </c>
      <c r="B629" s="59" t="s">
        <v>2</v>
      </c>
      <c r="C629" s="61">
        <v>26676</v>
      </c>
      <c r="D629" s="61">
        <f t="shared" ref="D629" si="333">+L629</f>
        <v>0</v>
      </c>
      <c r="E629" s="61">
        <f t="shared" si="330"/>
        <v>10000</v>
      </c>
      <c r="F629" s="61">
        <f t="shared" si="331"/>
        <v>0</v>
      </c>
      <c r="G629" s="61">
        <f t="shared" si="320"/>
        <v>0</v>
      </c>
      <c r="H629" s="61">
        <v>16676</v>
      </c>
      <c r="I629" s="61">
        <f>+C629+D629-E629-F629+G629</f>
        <v>16676</v>
      </c>
      <c r="J629" s="9">
        <f>I629-H629</f>
        <v>0</v>
      </c>
      <c r="K629" s="45" t="s">
        <v>111</v>
      </c>
      <c r="L629" s="177">
        <v>0</v>
      </c>
      <c r="M629" s="177">
        <v>0</v>
      </c>
      <c r="N629" s="177">
        <v>10000</v>
      </c>
      <c r="O629" s="177"/>
    </row>
    <row r="630" spans="1:15" ht="16.5">
      <c r="A630" s="10" t="s">
        <v>49</v>
      </c>
      <c r="B630" s="11"/>
      <c r="C630" s="12">
        <f t="shared" ref="C630:I630" si="334">SUM(C615:C629)</f>
        <v>9139120</v>
      </c>
      <c r="D630" s="57">
        <f t="shared" si="334"/>
        <v>10275000</v>
      </c>
      <c r="E630" s="57">
        <f t="shared" si="334"/>
        <v>9380259</v>
      </c>
      <c r="F630" s="57">
        <f t="shared" si="334"/>
        <v>10275000</v>
      </c>
      <c r="G630" s="57">
        <f t="shared" si="334"/>
        <v>36605624</v>
      </c>
      <c r="H630" s="57">
        <f t="shared" si="334"/>
        <v>36364485</v>
      </c>
      <c r="I630" s="57">
        <f t="shared" si="334"/>
        <v>36364485</v>
      </c>
      <c r="J630" s="9">
        <f>I630-H630</f>
        <v>0</v>
      </c>
      <c r="K630" s="3"/>
      <c r="L630" s="47">
        <f>+SUM(L615:L629)</f>
        <v>10275000</v>
      </c>
      <c r="M630" s="47">
        <f>+SUM(M615:M629)</f>
        <v>10275000</v>
      </c>
      <c r="N630" s="47">
        <f>+SUM(N615:N629)</f>
        <v>9380259</v>
      </c>
      <c r="O630" s="47">
        <f>+SUM(O615:O629)</f>
        <v>36605624</v>
      </c>
    </row>
    <row r="631" spans="1:15" ht="16.5">
      <c r="A631" s="10"/>
      <c r="B631" s="11"/>
      <c r="C631" s="12"/>
      <c r="D631" s="13"/>
      <c r="E631" s="12"/>
      <c r="F631" s="13"/>
      <c r="G631" s="12"/>
      <c r="H631" s="12"/>
      <c r="I631" s="133" t="b">
        <f>I630=D633</f>
        <v>1</v>
      </c>
      <c r="J631" s="9">
        <f>H630-I630</f>
        <v>0</v>
      </c>
      <c r="L631" s="5"/>
      <c r="M631" s="5"/>
      <c r="N631" s="5"/>
      <c r="O631" s="5"/>
    </row>
    <row r="632" spans="1:15" ht="16.5">
      <c r="A632" s="10" t="s">
        <v>275</v>
      </c>
      <c r="B632" s="11" t="s">
        <v>188</v>
      </c>
      <c r="C632" s="12" t="s">
        <v>276</v>
      </c>
      <c r="D632" s="12" t="s">
        <v>277</v>
      </c>
      <c r="E632" s="12" t="s">
        <v>50</v>
      </c>
      <c r="F632" s="12"/>
      <c r="G632" s="12">
        <f>+D630-F630</f>
        <v>0</v>
      </c>
      <c r="H632" s="12"/>
      <c r="I632" s="185"/>
    </row>
    <row r="633" spans="1:15" ht="16.5">
      <c r="A633" s="14">
        <f>C630</f>
        <v>9139120</v>
      </c>
      <c r="B633" s="15">
        <f>G630</f>
        <v>36605624</v>
      </c>
      <c r="C633" s="12">
        <f>E630</f>
        <v>9380259</v>
      </c>
      <c r="D633" s="12">
        <f>A633+B633-C633</f>
        <v>36364485</v>
      </c>
      <c r="E633" s="13">
        <f>I630-D633</f>
        <v>0</v>
      </c>
      <c r="F633" s="12"/>
      <c r="G633" s="12"/>
      <c r="H633" s="12"/>
      <c r="I633" s="12"/>
    </row>
    <row r="634" spans="1:15" ht="16.5">
      <c r="A634" s="14"/>
      <c r="B634" s="15"/>
      <c r="C634" s="12"/>
      <c r="D634" s="12"/>
      <c r="E634" s="13"/>
      <c r="F634" s="12"/>
      <c r="G634" s="12"/>
      <c r="H634" s="12"/>
      <c r="I634" s="12"/>
    </row>
    <row r="635" spans="1:15">
      <c r="A635" s="16" t="s">
        <v>51</v>
      </c>
      <c r="B635" s="16"/>
      <c r="C635" s="16"/>
      <c r="D635" s="17"/>
      <c r="E635" s="17"/>
      <c r="F635" s="17"/>
      <c r="G635" s="17"/>
      <c r="H635" s="17"/>
      <c r="I635" s="17"/>
    </row>
    <row r="636" spans="1:15">
      <c r="A636" s="18" t="s">
        <v>278</v>
      </c>
      <c r="B636" s="18"/>
      <c r="C636" s="18"/>
      <c r="D636" s="18"/>
      <c r="E636" s="18"/>
      <c r="F636" s="18"/>
      <c r="G636" s="18"/>
      <c r="H636" s="18"/>
      <c r="I636" s="18"/>
      <c r="J636" s="18"/>
    </row>
    <row r="637" spans="1:15">
      <c r="A637" s="19"/>
      <c r="B637" s="17"/>
      <c r="C637" s="20"/>
      <c r="D637" s="20"/>
      <c r="E637" s="20"/>
      <c r="F637" s="20"/>
      <c r="G637" s="20"/>
      <c r="H637" s="17"/>
      <c r="I637" s="17"/>
    </row>
    <row r="638" spans="1:15">
      <c r="A638" s="166" t="s">
        <v>52</v>
      </c>
      <c r="B638" s="168" t="s">
        <v>53</v>
      </c>
      <c r="C638" s="170" t="s">
        <v>279</v>
      </c>
      <c r="D638" s="171" t="s">
        <v>54</v>
      </c>
      <c r="E638" s="172"/>
      <c r="F638" s="172"/>
      <c r="G638" s="173"/>
      <c r="H638" s="174" t="s">
        <v>55</v>
      </c>
      <c r="I638" s="162" t="s">
        <v>56</v>
      </c>
      <c r="J638" s="184"/>
    </row>
    <row r="639" spans="1:15">
      <c r="A639" s="167"/>
      <c r="B639" s="169"/>
      <c r="C639" s="22"/>
      <c r="D639" s="21" t="s">
        <v>23</v>
      </c>
      <c r="E639" s="21" t="s">
        <v>24</v>
      </c>
      <c r="F639" s="22" t="s">
        <v>121</v>
      </c>
      <c r="G639" s="21" t="s">
        <v>57</v>
      </c>
      <c r="H639" s="175"/>
      <c r="I639" s="163"/>
      <c r="J639" s="165" t="s">
        <v>280</v>
      </c>
      <c r="K639" s="142"/>
    </row>
    <row r="640" spans="1:15">
      <c r="A640" s="23"/>
      <c r="B640" s="24" t="s">
        <v>58</v>
      </c>
      <c r="C640" s="25"/>
      <c r="D640" s="25"/>
      <c r="E640" s="25"/>
      <c r="F640" s="25"/>
      <c r="G640" s="25"/>
      <c r="H640" s="25"/>
      <c r="I640" s="26"/>
      <c r="J640" s="165"/>
      <c r="K640" s="142"/>
    </row>
    <row r="641" spans="1:11">
      <c r="A641" s="121" t="s">
        <v>118</v>
      </c>
      <c r="B641" s="126" t="s">
        <v>46</v>
      </c>
      <c r="C641" s="32">
        <f>+C618</f>
        <v>46045</v>
      </c>
      <c r="D641" s="31"/>
      <c r="E641" s="32">
        <f>+D618</f>
        <v>1304000</v>
      </c>
      <c r="F641" s="32"/>
      <c r="G641" s="32"/>
      <c r="H641" s="55">
        <f>+F618</f>
        <v>0</v>
      </c>
      <c r="I641" s="32">
        <f>+E618</f>
        <v>1144025</v>
      </c>
      <c r="J641" s="30">
        <f t="shared" ref="J641:J644" si="335">+SUM(C641:G641)-(H641+I641)</f>
        <v>206020</v>
      </c>
      <c r="K641" s="143" t="b">
        <f t="shared" ref="K641:K652" si="336">J641=I618</f>
        <v>1</v>
      </c>
    </row>
    <row r="642" spans="1:11">
      <c r="A642" s="121" t="str">
        <f>+A641</f>
        <v>MARS</v>
      </c>
      <c r="B642" s="126" t="s">
        <v>264</v>
      </c>
      <c r="C642" s="32">
        <f t="shared" ref="C642:C644" si="337">+C619</f>
        <v>107500</v>
      </c>
      <c r="D642" s="31"/>
      <c r="E642" s="32">
        <f t="shared" ref="E642:E644" si="338">+D619</f>
        <v>692000</v>
      </c>
      <c r="F642" s="32"/>
      <c r="G642" s="32"/>
      <c r="H642" s="55">
        <f t="shared" ref="H642:H644" si="339">+F619</f>
        <v>0</v>
      </c>
      <c r="I642" s="32">
        <f t="shared" ref="I642:I644" si="340">+E619</f>
        <v>694400</v>
      </c>
      <c r="J642" s="30">
        <f t="shared" si="335"/>
        <v>105100</v>
      </c>
      <c r="K642" s="143" t="b">
        <f t="shared" si="336"/>
        <v>1</v>
      </c>
    </row>
    <row r="643" spans="1:11">
      <c r="A643" s="121" t="str">
        <f t="shared" ref="A643:A652" si="341">+A642</f>
        <v>MARS</v>
      </c>
      <c r="B643" s="126" t="s">
        <v>251</v>
      </c>
      <c r="C643" s="32">
        <f t="shared" si="337"/>
        <v>8650</v>
      </c>
      <c r="D643" s="31"/>
      <c r="E643" s="32">
        <f t="shared" si="338"/>
        <v>130000</v>
      </c>
      <c r="F643" s="32"/>
      <c r="G643" s="32"/>
      <c r="H643" s="55">
        <f t="shared" si="339"/>
        <v>0</v>
      </c>
      <c r="I643" s="32">
        <f t="shared" si="340"/>
        <v>119300</v>
      </c>
      <c r="J643" s="30">
        <f t="shared" si="335"/>
        <v>19350</v>
      </c>
      <c r="K643" s="143" t="b">
        <f t="shared" si="336"/>
        <v>1</v>
      </c>
    </row>
    <row r="644" spans="1:11">
      <c r="A644" s="121" t="str">
        <f t="shared" si="341"/>
        <v>MARS</v>
      </c>
      <c r="B644" s="126" t="s">
        <v>30</v>
      </c>
      <c r="C644" s="32">
        <f t="shared" si="337"/>
        <v>18325</v>
      </c>
      <c r="D644" s="31"/>
      <c r="E644" s="32">
        <f t="shared" si="338"/>
        <v>164000</v>
      </c>
      <c r="F644" s="32"/>
      <c r="G644" s="32"/>
      <c r="H644" s="55">
        <f t="shared" si="339"/>
        <v>0</v>
      </c>
      <c r="I644" s="32">
        <f t="shared" si="340"/>
        <v>156900</v>
      </c>
      <c r="J644" s="30">
        <f t="shared" si="335"/>
        <v>25425</v>
      </c>
      <c r="K644" s="143" t="b">
        <f t="shared" si="336"/>
        <v>1</v>
      </c>
    </row>
    <row r="645" spans="1:11">
      <c r="A645" s="121" t="str">
        <f t="shared" si="341"/>
        <v>MARS</v>
      </c>
      <c r="B645" s="128" t="s">
        <v>83</v>
      </c>
      <c r="C645" s="119">
        <f>+C622</f>
        <v>233614</v>
      </c>
      <c r="D645" s="122"/>
      <c r="E645" s="119">
        <f>+D622</f>
        <v>0</v>
      </c>
      <c r="F645" s="136"/>
      <c r="G645" s="136"/>
      <c r="H645" s="154">
        <f>+F622</f>
        <v>0</v>
      </c>
      <c r="I645" s="119">
        <f>+E622</f>
        <v>0</v>
      </c>
      <c r="J645" s="120">
        <f>+SUM(C645:G645)-(H645+I645)</f>
        <v>233614</v>
      </c>
      <c r="K645" s="143" t="b">
        <f t="shared" si="336"/>
        <v>1</v>
      </c>
    </row>
    <row r="646" spans="1:11">
      <c r="A646" s="121" t="str">
        <f t="shared" si="341"/>
        <v>MARS</v>
      </c>
      <c r="B646" s="128" t="s">
        <v>82</v>
      </c>
      <c r="C646" s="119">
        <f>+C623</f>
        <v>249769</v>
      </c>
      <c r="D646" s="122"/>
      <c r="E646" s="119">
        <f>+D623</f>
        <v>0</v>
      </c>
      <c r="F646" s="136"/>
      <c r="G646" s="136"/>
      <c r="H646" s="154">
        <f>+F623</f>
        <v>0</v>
      </c>
      <c r="I646" s="119">
        <f>+E623</f>
        <v>0</v>
      </c>
      <c r="J646" s="120">
        <f t="shared" ref="J646:J652" si="342">+SUM(C646:G646)-(H646+I646)</f>
        <v>249769</v>
      </c>
      <c r="K646" s="143" t="b">
        <f t="shared" si="336"/>
        <v>1</v>
      </c>
    </row>
    <row r="647" spans="1:11">
      <c r="A647" s="121" t="str">
        <f t="shared" si="341"/>
        <v>MARS</v>
      </c>
      <c r="B647" s="126" t="s">
        <v>141</v>
      </c>
      <c r="C647" s="32">
        <f>+C624</f>
        <v>11250</v>
      </c>
      <c r="D647" s="31"/>
      <c r="E647" s="32">
        <f>+D624</f>
        <v>363000</v>
      </c>
      <c r="F647" s="32"/>
      <c r="G647" s="103"/>
      <c r="H647" s="55">
        <f>+F624</f>
        <v>25000</v>
      </c>
      <c r="I647" s="32">
        <f>+E624</f>
        <v>182650</v>
      </c>
      <c r="J647" s="30">
        <f t="shared" si="342"/>
        <v>166600</v>
      </c>
      <c r="K647" s="143" t="b">
        <f t="shared" si="336"/>
        <v>1</v>
      </c>
    </row>
    <row r="648" spans="1:11">
      <c r="A648" s="121" t="str">
        <f t="shared" si="341"/>
        <v>MARS</v>
      </c>
      <c r="B648" s="126" t="s">
        <v>195</v>
      </c>
      <c r="C648" s="32">
        <f>+C625</f>
        <v>39355</v>
      </c>
      <c r="D648" s="31"/>
      <c r="E648" s="32">
        <f>+D625</f>
        <v>185000</v>
      </c>
      <c r="F648" s="32"/>
      <c r="G648" s="103"/>
      <c r="H648" s="55">
        <f>+F625</f>
        <v>8000</v>
      </c>
      <c r="I648" s="32">
        <f>+E625</f>
        <v>188350</v>
      </c>
      <c r="J648" s="30">
        <f t="shared" si="342"/>
        <v>28005</v>
      </c>
      <c r="K648" s="143" t="b">
        <f t="shared" si="336"/>
        <v>1</v>
      </c>
    </row>
    <row r="649" spans="1:11">
      <c r="A649" s="121" t="str">
        <f>A648</f>
        <v>MARS</v>
      </c>
      <c r="B649" s="126" t="s">
        <v>92</v>
      </c>
      <c r="C649" s="32">
        <f t="shared" ref="C649:C652" si="343">+C626</f>
        <v>14300</v>
      </c>
      <c r="D649" s="31"/>
      <c r="E649" s="32">
        <f t="shared" ref="E649:E652" si="344">+D626</f>
        <v>35000</v>
      </c>
      <c r="F649" s="32"/>
      <c r="G649" s="103"/>
      <c r="H649" s="55">
        <f t="shared" ref="H649:H652" si="345">+F626</f>
        <v>0</v>
      </c>
      <c r="I649" s="32">
        <f t="shared" ref="I649:I652" si="346">+E626</f>
        <v>30500</v>
      </c>
      <c r="J649" s="30">
        <f t="shared" si="342"/>
        <v>18800</v>
      </c>
      <c r="K649" s="143" t="b">
        <f t="shared" si="336"/>
        <v>1</v>
      </c>
    </row>
    <row r="650" spans="1:11">
      <c r="A650" s="121" t="str">
        <f t="shared" si="341"/>
        <v>MARS</v>
      </c>
      <c r="B650" s="126" t="s">
        <v>28</v>
      </c>
      <c r="C650" s="32">
        <f t="shared" si="343"/>
        <v>100600</v>
      </c>
      <c r="D650" s="31"/>
      <c r="E650" s="32">
        <f t="shared" si="344"/>
        <v>589000</v>
      </c>
      <c r="F650" s="32"/>
      <c r="G650" s="103"/>
      <c r="H650" s="55">
        <f t="shared" si="345"/>
        <v>0</v>
      </c>
      <c r="I650" s="32">
        <f t="shared" si="346"/>
        <v>453600</v>
      </c>
      <c r="J650" s="30">
        <f t="shared" si="342"/>
        <v>236000</v>
      </c>
      <c r="K650" s="143" t="b">
        <f t="shared" si="336"/>
        <v>1</v>
      </c>
    </row>
    <row r="651" spans="1:11">
      <c r="A651" s="121" t="str">
        <f t="shared" si="341"/>
        <v>MARS</v>
      </c>
      <c r="B651" s="127" t="s">
        <v>263</v>
      </c>
      <c r="C651" s="32">
        <f t="shared" si="343"/>
        <v>208300</v>
      </c>
      <c r="D651" s="118"/>
      <c r="E651" s="32">
        <f t="shared" si="344"/>
        <v>805000</v>
      </c>
      <c r="F651" s="51"/>
      <c r="G651" s="137"/>
      <c r="H651" s="55">
        <f t="shared" si="345"/>
        <v>0</v>
      </c>
      <c r="I651" s="32">
        <f t="shared" si="346"/>
        <v>701600</v>
      </c>
      <c r="J651" s="30">
        <f t="shared" si="342"/>
        <v>311700</v>
      </c>
      <c r="K651" s="143" t="b">
        <f t="shared" si="336"/>
        <v>1</v>
      </c>
    </row>
    <row r="652" spans="1:11">
      <c r="A652" s="121" t="str">
        <f t="shared" si="341"/>
        <v>MARS</v>
      </c>
      <c r="B652" s="127" t="s">
        <v>111</v>
      </c>
      <c r="C652" s="32">
        <f t="shared" si="343"/>
        <v>26676</v>
      </c>
      <c r="D652" s="118"/>
      <c r="E652" s="32">
        <f t="shared" si="344"/>
        <v>0</v>
      </c>
      <c r="F652" s="51"/>
      <c r="G652" s="137"/>
      <c r="H652" s="55">
        <f t="shared" si="345"/>
        <v>0</v>
      </c>
      <c r="I652" s="32">
        <f t="shared" si="346"/>
        <v>10000</v>
      </c>
      <c r="J652" s="30">
        <f t="shared" si="342"/>
        <v>16676</v>
      </c>
      <c r="K652" s="143" t="b">
        <f t="shared" si="336"/>
        <v>1</v>
      </c>
    </row>
    <row r="653" spans="1:11">
      <c r="A653" s="34" t="s">
        <v>59</v>
      </c>
      <c r="B653" s="35"/>
      <c r="C653" s="35"/>
      <c r="D653" s="35"/>
      <c r="E653" s="35"/>
      <c r="F653" s="35"/>
      <c r="G653" s="35"/>
      <c r="H653" s="35"/>
      <c r="I653" s="35"/>
      <c r="J653" s="36"/>
      <c r="K653" s="142"/>
    </row>
    <row r="654" spans="1:11">
      <c r="A654" s="121" t="str">
        <f>A652</f>
        <v>MARS</v>
      </c>
      <c r="B654" s="37" t="s">
        <v>60</v>
      </c>
      <c r="C654" s="38">
        <f>+C617</f>
        <v>925495</v>
      </c>
      <c r="D654" s="49"/>
      <c r="E654" s="49">
        <f>D617</f>
        <v>6008000</v>
      </c>
      <c r="F654" s="49"/>
      <c r="G654" s="124"/>
      <c r="H654" s="51">
        <f>+F617</f>
        <v>4242000</v>
      </c>
      <c r="I654" s="125">
        <f>+E617</f>
        <v>2280788</v>
      </c>
      <c r="J654" s="30">
        <f>+SUM(C654:G654)-(H654+I654)</f>
        <v>410707</v>
      </c>
      <c r="K654" s="143" t="b">
        <f>J654=I617</f>
        <v>1</v>
      </c>
    </row>
    <row r="655" spans="1:11">
      <c r="A655" s="43" t="s">
        <v>61</v>
      </c>
      <c r="B655" s="24"/>
      <c r="C655" s="35"/>
      <c r="D655" s="24"/>
      <c r="E655" s="24"/>
      <c r="F655" s="24"/>
      <c r="G655" s="24"/>
      <c r="H655" s="24"/>
      <c r="I655" s="24"/>
      <c r="J655" s="36"/>
      <c r="K655" s="142"/>
    </row>
    <row r="656" spans="1:11">
      <c r="A656" s="121" t="str">
        <f>+A654</f>
        <v>MARS</v>
      </c>
      <c r="B656" s="37" t="s">
        <v>23</v>
      </c>
      <c r="C656" s="124">
        <f>+C615</f>
        <v>4918207</v>
      </c>
      <c r="D656" s="131">
        <f>+G615</f>
        <v>17494973</v>
      </c>
      <c r="E656" s="49"/>
      <c r="F656" s="49"/>
      <c r="G656" s="49"/>
      <c r="H656" s="51">
        <f>+F615</f>
        <v>2000000</v>
      </c>
      <c r="I656" s="53">
        <f>+E615</f>
        <v>693345</v>
      </c>
      <c r="J656" s="30">
        <f>+SUM(C656:G656)-(H656+I656)</f>
        <v>19719835</v>
      </c>
      <c r="K656" s="143" t="b">
        <f>+J656=I615</f>
        <v>1</v>
      </c>
    </row>
    <row r="657" spans="1:16">
      <c r="A657" s="121" t="str">
        <f t="shared" ref="A657" si="347">+A656</f>
        <v>MARS</v>
      </c>
      <c r="B657" s="37" t="s">
        <v>63</v>
      </c>
      <c r="C657" s="124">
        <f>+C616</f>
        <v>2231034</v>
      </c>
      <c r="D657" s="49">
        <f>+G616</f>
        <v>19110651</v>
      </c>
      <c r="E657" s="48"/>
      <c r="F657" s="48"/>
      <c r="G657" s="48"/>
      <c r="H657" s="32">
        <f>+F616</f>
        <v>4000000</v>
      </c>
      <c r="I657" s="50">
        <f>+E616</f>
        <v>2724801</v>
      </c>
      <c r="J657" s="30">
        <f>SUM(C657:G657)-(H657+I657)</f>
        <v>14616884</v>
      </c>
      <c r="K657" s="143" t="b">
        <f>+J657=I616</f>
        <v>1</v>
      </c>
    </row>
    <row r="658" spans="1:16" ht="15.75">
      <c r="C658" s="140">
        <f>SUM(C641:C657)</f>
        <v>9139120</v>
      </c>
      <c r="I658" s="139">
        <f>SUM(I641:I657)</f>
        <v>9380259</v>
      </c>
      <c r="J658" s="104">
        <f>+SUM(J641:J657)</f>
        <v>36364485</v>
      </c>
      <c r="K658" s="5" t="b">
        <f>J658=I630</f>
        <v>1</v>
      </c>
    </row>
    <row r="659" spans="1:16" ht="15.75">
      <c r="C659" s="140"/>
      <c r="I659" s="139"/>
      <c r="J659" s="104"/>
    </row>
    <row r="660" spans="1:16" ht="15.75">
      <c r="A660" s="157"/>
      <c r="B660" s="157"/>
      <c r="C660" s="158"/>
      <c r="D660" s="157"/>
      <c r="E660" s="157"/>
      <c r="F660" s="157"/>
      <c r="G660" s="157"/>
      <c r="H660" s="157"/>
      <c r="I660" s="159"/>
      <c r="J660" s="160"/>
      <c r="K660" s="157"/>
      <c r="L660" s="161"/>
      <c r="M660" s="161"/>
      <c r="N660" s="161"/>
      <c r="O660" s="161"/>
      <c r="P660" s="157"/>
    </row>
    <row r="662" spans="1:16" ht="15.75">
      <c r="A662" s="6" t="s">
        <v>35</v>
      </c>
      <c r="B662" s="6" t="s">
        <v>1</v>
      </c>
      <c r="C662" s="6">
        <v>44958</v>
      </c>
      <c r="D662" s="7" t="s">
        <v>36</v>
      </c>
      <c r="E662" s="7" t="s">
        <v>37</v>
      </c>
      <c r="F662" s="7" t="s">
        <v>38</v>
      </c>
      <c r="G662" s="7" t="s">
        <v>39</v>
      </c>
      <c r="H662" s="6">
        <v>44985</v>
      </c>
      <c r="I662" s="7" t="s">
        <v>40</v>
      </c>
      <c r="K662" s="45"/>
      <c r="L662" s="45" t="s">
        <v>41</v>
      </c>
      <c r="M662" s="45" t="s">
        <v>42</v>
      </c>
      <c r="N662" s="45" t="s">
        <v>43</v>
      </c>
      <c r="O662" s="45" t="s">
        <v>44</v>
      </c>
    </row>
    <row r="663" spans="1:16" ht="16.5">
      <c r="A663" s="58" t="str">
        <f>K663</f>
        <v>BCI</v>
      </c>
      <c r="B663" s="59" t="s">
        <v>45</v>
      </c>
      <c r="C663" s="61">
        <v>9351552</v>
      </c>
      <c r="D663" s="61">
        <f>+L663</f>
        <v>0</v>
      </c>
      <c r="E663" s="61">
        <f>+N663</f>
        <v>433345</v>
      </c>
      <c r="F663" s="61">
        <f>+M663</f>
        <v>4000000</v>
      </c>
      <c r="G663" s="61">
        <f t="shared" ref="G663:G673" si="348">+O663</f>
        <v>0</v>
      </c>
      <c r="H663" s="61">
        <v>4918207</v>
      </c>
      <c r="I663" s="61">
        <f>+C663+D663-E663-F663+G663</f>
        <v>4918207</v>
      </c>
      <c r="J663" s="9">
        <f>I663-H663</f>
        <v>0</v>
      </c>
      <c r="K663" s="45" t="s">
        <v>23</v>
      </c>
      <c r="L663" s="47">
        <v>0</v>
      </c>
      <c r="M663" s="47">
        <v>4000000</v>
      </c>
      <c r="N663" s="47">
        <v>433345</v>
      </c>
      <c r="O663" s="47">
        <v>0</v>
      </c>
    </row>
    <row r="664" spans="1:16" ht="16.5">
      <c r="A664" s="58" t="str">
        <f t="shared" ref="A664:A677" si="349">K664</f>
        <v>BCI-Sous Compte</v>
      </c>
      <c r="B664" s="59" t="s">
        <v>45</v>
      </c>
      <c r="C664" s="61">
        <v>6338553</v>
      </c>
      <c r="D664" s="61">
        <f t="shared" ref="D664:D675" si="350">+L664</f>
        <v>0</v>
      </c>
      <c r="E664" s="61">
        <f t="shared" ref="E664:E669" si="351">+N664</f>
        <v>4107519</v>
      </c>
      <c r="F664" s="61">
        <f t="shared" ref="F664:F672" si="352">+M664</f>
        <v>0</v>
      </c>
      <c r="G664" s="61">
        <f t="shared" si="348"/>
        <v>0</v>
      </c>
      <c r="H664" s="61">
        <v>2231034</v>
      </c>
      <c r="I664" s="61">
        <f>+C664+D664-E664-F664+G664</f>
        <v>2231034</v>
      </c>
      <c r="J664" s="9">
        <f t="shared" ref="J664:J671" si="353">I664-H664</f>
        <v>0</v>
      </c>
      <c r="K664" s="45" t="s">
        <v>146</v>
      </c>
      <c r="L664" s="46">
        <v>0</v>
      </c>
      <c r="M664" s="47">
        <v>0</v>
      </c>
      <c r="N664" s="47">
        <v>4107519</v>
      </c>
      <c r="O664" s="47">
        <v>0</v>
      </c>
    </row>
    <row r="665" spans="1:16" ht="16.5">
      <c r="A665" s="58" t="str">
        <f t="shared" si="349"/>
        <v>Caisse</v>
      </c>
      <c r="B665" s="59" t="s">
        <v>24</v>
      </c>
      <c r="C665" s="61">
        <v>899588</v>
      </c>
      <c r="D665" s="61">
        <f t="shared" si="350"/>
        <v>4313500</v>
      </c>
      <c r="E665" s="61">
        <f t="shared" si="351"/>
        <v>1771593</v>
      </c>
      <c r="F665" s="61">
        <f t="shared" si="352"/>
        <v>2516000</v>
      </c>
      <c r="G665" s="61">
        <f t="shared" si="348"/>
        <v>0</v>
      </c>
      <c r="H665" s="61">
        <v>925495</v>
      </c>
      <c r="I665" s="61">
        <f>+C665+D665-E665-F665+G665</f>
        <v>925495</v>
      </c>
      <c r="J665" s="101">
        <f t="shared" si="353"/>
        <v>0</v>
      </c>
      <c r="K665" s="45" t="s">
        <v>24</v>
      </c>
      <c r="L665" s="47">
        <v>4313500</v>
      </c>
      <c r="M665" s="47">
        <v>2516000</v>
      </c>
      <c r="N665" s="47">
        <v>1771593</v>
      </c>
      <c r="O665" s="47">
        <v>0</v>
      </c>
    </row>
    <row r="666" spans="1:16" ht="16.5">
      <c r="A666" s="58" t="str">
        <f t="shared" si="349"/>
        <v>Crépin</v>
      </c>
      <c r="B666" s="59" t="s">
        <v>152</v>
      </c>
      <c r="C666" s="61">
        <v>89205</v>
      </c>
      <c r="D666" s="61">
        <f t="shared" si="350"/>
        <v>337000</v>
      </c>
      <c r="E666" s="61">
        <f t="shared" si="351"/>
        <v>350160</v>
      </c>
      <c r="F666" s="61">
        <f t="shared" si="352"/>
        <v>30000</v>
      </c>
      <c r="G666" s="61">
        <f t="shared" si="348"/>
        <v>0</v>
      </c>
      <c r="H666" s="61">
        <v>46045</v>
      </c>
      <c r="I666" s="61">
        <f>+C666+D666-E666-F666+G666</f>
        <v>46045</v>
      </c>
      <c r="J666" s="9">
        <f t="shared" si="353"/>
        <v>0</v>
      </c>
      <c r="K666" s="45" t="s">
        <v>46</v>
      </c>
      <c r="L666" s="47">
        <v>337000</v>
      </c>
      <c r="M666" s="47">
        <v>30000</v>
      </c>
      <c r="N666" s="47">
        <v>350160</v>
      </c>
      <c r="O666" s="47">
        <v>0</v>
      </c>
    </row>
    <row r="667" spans="1:16" ht="16.5">
      <c r="A667" s="58" t="str">
        <f t="shared" si="349"/>
        <v>D58</v>
      </c>
      <c r="B667" s="59" t="s">
        <v>4</v>
      </c>
      <c r="C667" s="61">
        <v>18500</v>
      </c>
      <c r="D667" s="61">
        <f t="shared" si="350"/>
        <v>287000</v>
      </c>
      <c r="E667" s="61">
        <f t="shared" si="351"/>
        <v>198000</v>
      </c>
      <c r="F667" s="61">
        <f t="shared" si="352"/>
        <v>0</v>
      </c>
      <c r="G667" s="61">
        <f t="shared" si="348"/>
        <v>0</v>
      </c>
      <c r="H667" s="61">
        <v>107500</v>
      </c>
      <c r="I667" s="61">
        <f>+C667+D667-E667-F667+G667</f>
        <v>107500</v>
      </c>
      <c r="J667" s="9">
        <f t="shared" si="353"/>
        <v>0</v>
      </c>
      <c r="K667" s="45" t="s">
        <v>264</v>
      </c>
      <c r="L667" s="47">
        <v>287000</v>
      </c>
      <c r="M667" s="47">
        <v>0</v>
      </c>
      <c r="N667" s="47">
        <v>198000</v>
      </c>
      <c r="O667" s="47">
        <v>0</v>
      </c>
    </row>
    <row r="668" spans="1:16" ht="16.5">
      <c r="A668" s="58" t="str">
        <f t="shared" si="349"/>
        <v>Donald</v>
      </c>
      <c r="B668" s="59" t="s">
        <v>152</v>
      </c>
      <c r="C668" s="61">
        <v>10650</v>
      </c>
      <c r="D668" s="61">
        <f t="shared" si="350"/>
        <v>30000</v>
      </c>
      <c r="E668" s="61">
        <f t="shared" si="351"/>
        <v>32000</v>
      </c>
      <c r="F668" s="61">
        <f t="shared" si="352"/>
        <v>0</v>
      </c>
      <c r="G668" s="61">
        <f t="shared" si="348"/>
        <v>0</v>
      </c>
      <c r="H668" s="61">
        <v>8650</v>
      </c>
      <c r="I668" s="61">
        <f t="shared" ref="I668:I669" si="354">+C668+D668-E668-F668+G668</f>
        <v>8650</v>
      </c>
      <c r="J668" s="9">
        <f t="shared" si="353"/>
        <v>0</v>
      </c>
      <c r="K668" s="45" t="s">
        <v>251</v>
      </c>
      <c r="L668" s="47">
        <v>30000</v>
      </c>
      <c r="M668" s="47">
        <v>0</v>
      </c>
      <c r="N668" s="47">
        <v>32000</v>
      </c>
      <c r="O668" s="47">
        <v>0</v>
      </c>
    </row>
    <row r="669" spans="1:16" ht="16.5">
      <c r="A669" s="58" t="str">
        <f t="shared" si="349"/>
        <v>Evariste</v>
      </c>
      <c r="B669" s="59" t="s">
        <v>153</v>
      </c>
      <c r="C669" s="61">
        <v>8325</v>
      </c>
      <c r="D669" s="61">
        <f t="shared" si="350"/>
        <v>295000</v>
      </c>
      <c r="E669" s="61">
        <f t="shared" si="351"/>
        <v>135000</v>
      </c>
      <c r="F669" s="61">
        <f t="shared" si="352"/>
        <v>150000</v>
      </c>
      <c r="G669" s="61">
        <f t="shared" si="348"/>
        <v>0</v>
      </c>
      <c r="H669" s="61">
        <v>18325</v>
      </c>
      <c r="I669" s="61">
        <f t="shared" si="354"/>
        <v>18325</v>
      </c>
      <c r="J669" s="9">
        <f t="shared" si="353"/>
        <v>0</v>
      </c>
      <c r="K669" s="45" t="s">
        <v>30</v>
      </c>
      <c r="L669" s="47">
        <v>295000</v>
      </c>
      <c r="M669" s="47">
        <v>150000</v>
      </c>
      <c r="N669" s="47">
        <v>135000</v>
      </c>
      <c r="O669" s="47">
        <v>0</v>
      </c>
    </row>
    <row r="670" spans="1:16" ht="16.5">
      <c r="A670" s="58" t="str">
        <f t="shared" si="349"/>
        <v>I55S</v>
      </c>
      <c r="B670" s="115" t="s">
        <v>4</v>
      </c>
      <c r="C670" s="117">
        <v>233614</v>
      </c>
      <c r="D670" s="117">
        <f t="shared" si="350"/>
        <v>0</v>
      </c>
      <c r="E670" s="117">
        <f>+N670</f>
        <v>0</v>
      </c>
      <c r="F670" s="117">
        <f t="shared" si="352"/>
        <v>0</v>
      </c>
      <c r="G670" s="117">
        <f t="shared" si="348"/>
        <v>0</v>
      </c>
      <c r="H670" s="117">
        <v>233614</v>
      </c>
      <c r="I670" s="117">
        <f>+C670+D670-E670-F670+G670</f>
        <v>233614</v>
      </c>
      <c r="J670" s="9">
        <f t="shared" si="353"/>
        <v>0</v>
      </c>
      <c r="K670" s="45" t="s">
        <v>83</v>
      </c>
      <c r="L670" s="47">
        <v>0</v>
      </c>
      <c r="M670" s="47">
        <v>0</v>
      </c>
      <c r="N670" s="47">
        <v>0</v>
      </c>
      <c r="O670" s="47">
        <v>0</v>
      </c>
    </row>
    <row r="671" spans="1:16" ht="16.5">
      <c r="A671" s="58" t="str">
        <f t="shared" si="349"/>
        <v>I73X</v>
      </c>
      <c r="B671" s="115" t="s">
        <v>4</v>
      </c>
      <c r="C671" s="117">
        <v>249769</v>
      </c>
      <c r="D671" s="117">
        <f t="shared" si="350"/>
        <v>0</v>
      </c>
      <c r="E671" s="117">
        <f>+N671</f>
        <v>0</v>
      </c>
      <c r="F671" s="117">
        <f t="shared" si="352"/>
        <v>0</v>
      </c>
      <c r="G671" s="117">
        <f t="shared" si="348"/>
        <v>0</v>
      </c>
      <c r="H671" s="117">
        <v>249769</v>
      </c>
      <c r="I671" s="117">
        <f t="shared" ref="I671:I673" si="355">+C671+D671-E671-F671+G671</f>
        <v>249769</v>
      </c>
      <c r="J671" s="9">
        <f t="shared" si="353"/>
        <v>0</v>
      </c>
      <c r="K671" s="45" t="s">
        <v>82</v>
      </c>
      <c r="L671" s="47">
        <v>0</v>
      </c>
      <c r="M671" s="47">
        <v>0</v>
      </c>
      <c r="N671" s="47">
        <v>0</v>
      </c>
      <c r="O671" s="47">
        <v>0</v>
      </c>
    </row>
    <row r="672" spans="1:16" ht="16.5">
      <c r="A672" s="58" t="str">
        <f t="shared" si="349"/>
        <v>Grace</v>
      </c>
      <c r="B672" s="59" t="s">
        <v>2</v>
      </c>
      <c r="C672" s="180">
        <v>20750</v>
      </c>
      <c r="D672" s="61">
        <f t="shared" si="350"/>
        <v>0</v>
      </c>
      <c r="E672" s="61">
        <f t="shared" ref="E672" si="356">+N672</f>
        <v>9500</v>
      </c>
      <c r="F672" s="61">
        <f t="shared" si="352"/>
        <v>0</v>
      </c>
      <c r="G672" s="61">
        <f t="shared" si="348"/>
        <v>0</v>
      </c>
      <c r="H672" s="180">
        <v>11250</v>
      </c>
      <c r="I672" s="180">
        <f t="shared" si="355"/>
        <v>11250</v>
      </c>
      <c r="J672" s="181">
        <f>I672-H672</f>
        <v>0</v>
      </c>
      <c r="K672" s="182" t="s">
        <v>141</v>
      </c>
      <c r="L672" s="183">
        <v>0</v>
      </c>
      <c r="M672" s="183">
        <v>0</v>
      </c>
      <c r="N672" s="47">
        <v>9500</v>
      </c>
      <c r="O672" s="183">
        <v>0</v>
      </c>
    </row>
    <row r="673" spans="1:15" ht="16.5">
      <c r="A673" s="58" t="str">
        <f t="shared" si="349"/>
        <v>Hurielle</v>
      </c>
      <c r="B673" s="97" t="s">
        <v>152</v>
      </c>
      <c r="C673" s="61">
        <v>153550</v>
      </c>
      <c r="D673" s="61">
        <f t="shared" si="350"/>
        <v>628000</v>
      </c>
      <c r="E673" s="61">
        <f>+N673</f>
        <v>638695</v>
      </c>
      <c r="F673" s="61">
        <f>+M673</f>
        <v>103500</v>
      </c>
      <c r="G673" s="61">
        <f t="shared" si="348"/>
        <v>0</v>
      </c>
      <c r="H673" s="61">
        <v>39355</v>
      </c>
      <c r="I673" s="61">
        <f t="shared" si="355"/>
        <v>39355</v>
      </c>
      <c r="J673" s="9">
        <f t="shared" ref="J673" si="357">I673-H673</f>
        <v>0</v>
      </c>
      <c r="K673" s="45" t="s">
        <v>195</v>
      </c>
      <c r="L673" s="47">
        <v>628000</v>
      </c>
      <c r="M673" s="47">
        <v>103500</v>
      </c>
      <c r="N673" s="47">
        <v>638695</v>
      </c>
      <c r="O673" s="47">
        <v>0</v>
      </c>
    </row>
    <row r="674" spans="1:15" ht="16.5">
      <c r="A674" s="58" t="str">
        <f t="shared" si="349"/>
        <v>Merveille</v>
      </c>
      <c r="B674" s="59" t="s">
        <v>2</v>
      </c>
      <c r="C674" s="180">
        <v>70300</v>
      </c>
      <c r="D674" s="61">
        <f t="shared" si="350"/>
        <v>3000</v>
      </c>
      <c r="E674" s="61">
        <f t="shared" ref="E674:E677" si="358">+N674</f>
        <v>29000</v>
      </c>
      <c r="F674" s="61">
        <f t="shared" ref="F674:F677" si="359">+M674</f>
        <v>30000</v>
      </c>
      <c r="G674" s="61">
        <f t="shared" ref="G674:G677" si="360">+O674</f>
        <v>0</v>
      </c>
      <c r="H674" s="180">
        <v>14300</v>
      </c>
      <c r="I674" s="180">
        <f t="shared" ref="I674:I675" si="361">+C674+D674-E674-F674+G674</f>
        <v>14300</v>
      </c>
      <c r="J674" s="181">
        <f>I674-H674</f>
        <v>0</v>
      </c>
      <c r="K674" s="182" t="s">
        <v>92</v>
      </c>
      <c r="L674" s="183">
        <v>3000</v>
      </c>
      <c r="M674" s="183">
        <v>30000</v>
      </c>
      <c r="N674" s="47">
        <v>29000</v>
      </c>
      <c r="O674" s="183">
        <v>0</v>
      </c>
    </row>
    <row r="675" spans="1:15" ht="16.5">
      <c r="A675" s="58" t="str">
        <f t="shared" si="349"/>
        <v>P29</v>
      </c>
      <c r="B675" s="97" t="s">
        <v>4</v>
      </c>
      <c r="C675" s="61">
        <v>99100</v>
      </c>
      <c r="D675" s="61">
        <f t="shared" si="350"/>
        <v>224000</v>
      </c>
      <c r="E675" s="61">
        <f t="shared" si="358"/>
        <v>222500</v>
      </c>
      <c r="F675" s="61">
        <f t="shared" si="359"/>
        <v>0</v>
      </c>
      <c r="G675" s="61">
        <f t="shared" si="360"/>
        <v>0</v>
      </c>
      <c r="H675" s="61">
        <v>100600</v>
      </c>
      <c r="I675" s="61">
        <f t="shared" si="361"/>
        <v>100600</v>
      </c>
      <c r="J675" s="9">
        <f t="shared" ref="J675:J676" si="362">I675-H675</f>
        <v>0</v>
      </c>
      <c r="K675" s="45" t="s">
        <v>28</v>
      </c>
      <c r="L675" s="47">
        <v>224000</v>
      </c>
      <c r="M675" s="47">
        <v>0</v>
      </c>
      <c r="N675" s="47">
        <v>222500</v>
      </c>
      <c r="O675" s="47">
        <v>0</v>
      </c>
    </row>
    <row r="676" spans="1:15" ht="16.5">
      <c r="A676" s="58" t="str">
        <f t="shared" si="349"/>
        <v>T73</v>
      </c>
      <c r="B676" s="59" t="s">
        <v>4</v>
      </c>
      <c r="C676" s="61">
        <v>13900</v>
      </c>
      <c r="D676" s="61">
        <f>+L676</f>
        <v>672000</v>
      </c>
      <c r="E676" s="61">
        <f t="shared" si="358"/>
        <v>477600</v>
      </c>
      <c r="F676" s="61">
        <f t="shared" si="359"/>
        <v>0</v>
      </c>
      <c r="G676" s="61">
        <f t="shared" si="360"/>
        <v>0</v>
      </c>
      <c r="H676" s="61">
        <v>208300</v>
      </c>
      <c r="I676" s="61">
        <f>+C676+D676-E676-F676+G676</f>
        <v>208300</v>
      </c>
      <c r="J676" s="9">
        <f t="shared" si="362"/>
        <v>0</v>
      </c>
      <c r="K676" s="45" t="s">
        <v>263</v>
      </c>
      <c r="L676" s="47">
        <v>672000</v>
      </c>
      <c r="M676" s="47">
        <v>0</v>
      </c>
      <c r="N676" s="183">
        <v>477600</v>
      </c>
      <c r="O676" s="47">
        <v>0</v>
      </c>
    </row>
    <row r="677" spans="1:15" ht="16.5">
      <c r="A677" s="58" t="str">
        <f t="shared" si="349"/>
        <v>Tiffany</v>
      </c>
      <c r="B677" s="59" t="s">
        <v>2</v>
      </c>
      <c r="C677" s="61">
        <v>-3324</v>
      </c>
      <c r="D677" s="61">
        <f t="shared" ref="D677" si="363">+L677</f>
        <v>40000</v>
      </c>
      <c r="E677" s="61">
        <f t="shared" si="358"/>
        <v>10000</v>
      </c>
      <c r="F677" s="61">
        <f t="shared" si="359"/>
        <v>0</v>
      </c>
      <c r="G677" s="61">
        <f t="shared" si="360"/>
        <v>0</v>
      </c>
      <c r="H677" s="61">
        <v>26676</v>
      </c>
      <c r="I677" s="61">
        <f>+C677+D677-E677-F677+G677</f>
        <v>26676</v>
      </c>
      <c r="J677" s="9">
        <f>I677-H677</f>
        <v>0</v>
      </c>
      <c r="K677" s="45" t="s">
        <v>111</v>
      </c>
      <c r="L677" s="47">
        <v>40000</v>
      </c>
      <c r="M677" s="47">
        <v>0</v>
      </c>
      <c r="N677" s="47">
        <v>10000</v>
      </c>
      <c r="O677" s="47">
        <v>0</v>
      </c>
    </row>
    <row r="678" spans="1:15" ht="16.5">
      <c r="A678" s="10" t="s">
        <v>49</v>
      </c>
      <c r="B678" s="11"/>
      <c r="C678" s="12">
        <f t="shared" ref="C678:I678" si="364">SUM(C663:C677)</f>
        <v>17554032</v>
      </c>
      <c r="D678" s="57">
        <f t="shared" si="364"/>
        <v>6829500</v>
      </c>
      <c r="E678" s="57">
        <f t="shared" si="364"/>
        <v>8414912</v>
      </c>
      <c r="F678" s="57">
        <f t="shared" si="364"/>
        <v>6829500</v>
      </c>
      <c r="G678" s="57">
        <f t="shared" si="364"/>
        <v>0</v>
      </c>
      <c r="H678" s="57">
        <f t="shared" si="364"/>
        <v>9139120</v>
      </c>
      <c r="I678" s="57">
        <f t="shared" si="364"/>
        <v>9139120</v>
      </c>
      <c r="J678" s="9">
        <f>I678-H678</f>
        <v>0</v>
      </c>
      <c r="K678" s="3"/>
      <c r="L678" s="47">
        <f>+SUM(L663:L677)</f>
        <v>6829500</v>
      </c>
      <c r="M678" s="47">
        <f>+SUM(M663:M677)</f>
        <v>6829500</v>
      </c>
      <c r="N678" s="47">
        <f>+SUM(N663:N677)</f>
        <v>8414912</v>
      </c>
      <c r="O678" s="47">
        <f>+SUM(O663:O677)</f>
        <v>0</v>
      </c>
    </row>
    <row r="679" spans="1:15" ht="16.5">
      <c r="A679" s="10"/>
      <c r="B679" s="11"/>
      <c r="C679" s="12"/>
      <c r="D679" s="13"/>
      <c r="E679" s="12"/>
      <c r="F679" s="13"/>
      <c r="G679" s="12"/>
      <c r="H679" s="12"/>
      <c r="I679" s="133" t="b">
        <f>I678=D681</f>
        <v>1</v>
      </c>
      <c r="J679" s="9">
        <f>H678-I678</f>
        <v>0</v>
      </c>
      <c r="L679" s="5"/>
      <c r="M679" s="5"/>
      <c r="N679" s="5"/>
      <c r="O679" s="5"/>
    </row>
    <row r="680" spans="1:15" ht="16.5">
      <c r="A680" s="10" t="s">
        <v>271</v>
      </c>
      <c r="B680" s="11" t="s">
        <v>181</v>
      </c>
      <c r="C680" s="12" t="s">
        <v>182</v>
      </c>
      <c r="D680" s="12" t="s">
        <v>272</v>
      </c>
      <c r="E680" s="12" t="s">
        <v>50</v>
      </c>
      <c r="F680" s="12"/>
      <c r="G680" s="12">
        <f>+D678-F678</f>
        <v>0</v>
      </c>
      <c r="H680" s="12"/>
      <c r="I680" s="12"/>
    </row>
    <row r="681" spans="1:15" ht="16.5">
      <c r="A681" s="14">
        <f>C678</f>
        <v>17554032</v>
      </c>
      <c r="B681" s="15">
        <f>G678</f>
        <v>0</v>
      </c>
      <c r="C681" s="12">
        <f>E678</f>
        <v>8414912</v>
      </c>
      <c r="D681" s="12">
        <f>A681+B681-C681</f>
        <v>9139120</v>
      </c>
      <c r="E681" s="13">
        <f>I678-D681</f>
        <v>0</v>
      </c>
      <c r="F681" s="12"/>
      <c r="G681" s="12"/>
      <c r="H681" s="12"/>
      <c r="I681" s="12"/>
    </row>
    <row r="682" spans="1:15" ht="16.5">
      <c r="A682" s="14"/>
      <c r="B682" s="15"/>
      <c r="C682" s="12"/>
      <c r="D682" s="12"/>
      <c r="E682" s="13"/>
      <c r="F682" s="12"/>
      <c r="G682" s="12"/>
      <c r="H682" s="12"/>
      <c r="I682" s="12"/>
    </row>
    <row r="683" spans="1:15">
      <c r="A683" s="16" t="s">
        <v>51</v>
      </c>
      <c r="B683" s="16"/>
      <c r="C683" s="16"/>
      <c r="D683" s="17"/>
      <c r="E683" s="17"/>
      <c r="F683" s="17"/>
      <c r="G683" s="17"/>
      <c r="H683" s="17"/>
      <c r="I683" s="17"/>
    </row>
    <row r="684" spans="1:15">
      <c r="A684" s="18" t="s">
        <v>281</v>
      </c>
      <c r="B684" s="18"/>
      <c r="C684" s="18"/>
      <c r="D684" s="18"/>
      <c r="E684" s="18"/>
      <c r="F684" s="18"/>
      <c r="G684" s="18"/>
      <c r="H684" s="18"/>
      <c r="I684" s="18"/>
      <c r="J684" s="18"/>
    </row>
    <row r="685" spans="1:15">
      <c r="A685" s="19"/>
      <c r="B685" s="17"/>
      <c r="C685" s="20"/>
      <c r="D685" s="20"/>
      <c r="E685" s="20"/>
      <c r="F685" s="20"/>
      <c r="G685" s="20"/>
      <c r="H685" s="17"/>
      <c r="I685" s="17"/>
    </row>
    <row r="686" spans="1:15">
      <c r="A686" s="166" t="s">
        <v>52</v>
      </c>
      <c r="B686" s="168" t="s">
        <v>53</v>
      </c>
      <c r="C686" s="170" t="s">
        <v>274</v>
      </c>
      <c r="D686" s="171" t="s">
        <v>54</v>
      </c>
      <c r="E686" s="172"/>
      <c r="F686" s="172"/>
      <c r="G686" s="173"/>
      <c r="H686" s="174" t="s">
        <v>55</v>
      </c>
      <c r="I686" s="162" t="s">
        <v>56</v>
      </c>
      <c r="J686" s="184"/>
    </row>
    <row r="687" spans="1:15" ht="25.5">
      <c r="A687" s="167"/>
      <c r="B687" s="169"/>
      <c r="C687" s="22"/>
      <c r="D687" s="21" t="s">
        <v>23</v>
      </c>
      <c r="E687" s="21" t="s">
        <v>24</v>
      </c>
      <c r="F687" s="22" t="s">
        <v>121</v>
      </c>
      <c r="G687" s="21" t="s">
        <v>57</v>
      </c>
      <c r="H687" s="175"/>
      <c r="I687" s="163"/>
      <c r="J687" s="165" t="s">
        <v>273</v>
      </c>
      <c r="K687" s="142"/>
    </row>
    <row r="688" spans="1:15">
      <c r="A688" s="23"/>
      <c r="B688" s="24" t="s">
        <v>58</v>
      </c>
      <c r="C688" s="25"/>
      <c r="D688" s="25"/>
      <c r="E688" s="25"/>
      <c r="F688" s="25"/>
      <c r="G688" s="25"/>
      <c r="H688" s="25"/>
      <c r="I688" s="26"/>
      <c r="J688" s="165"/>
      <c r="K688" s="142"/>
    </row>
    <row r="689" spans="1:11">
      <c r="A689" s="121" t="s">
        <v>113</v>
      </c>
      <c r="B689" s="126" t="s">
        <v>46</v>
      </c>
      <c r="C689" s="32">
        <f>+C666</f>
        <v>89205</v>
      </c>
      <c r="D689" s="31"/>
      <c r="E689" s="32">
        <f>+D666</f>
        <v>337000</v>
      </c>
      <c r="F689" s="32"/>
      <c r="G689" s="32"/>
      <c r="H689" s="55">
        <f>+F666</f>
        <v>30000</v>
      </c>
      <c r="I689" s="32">
        <f>+E666</f>
        <v>350160</v>
      </c>
      <c r="J689" s="30">
        <f t="shared" ref="J689:J692" si="365">+SUM(C689:G689)-(H689+I689)</f>
        <v>46045</v>
      </c>
      <c r="K689" s="143" t="b">
        <f t="shared" ref="K689:K700" si="366">J689=I666</f>
        <v>1</v>
      </c>
    </row>
    <row r="690" spans="1:11">
      <c r="A690" s="121" t="str">
        <f>+A689</f>
        <v>FEVRIER</v>
      </c>
      <c r="B690" s="126" t="s">
        <v>264</v>
      </c>
      <c r="C690" s="32">
        <f t="shared" ref="C690:C692" si="367">+C667</f>
        <v>18500</v>
      </c>
      <c r="D690" s="31"/>
      <c r="E690" s="32">
        <f t="shared" ref="E690:E692" si="368">+D667</f>
        <v>287000</v>
      </c>
      <c r="F690" s="32"/>
      <c r="G690" s="32"/>
      <c r="H690" s="55">
        <f t="shared" ref="H690:H692" si="369">+F667</f>
        <v>0</v>
      </c>
      <c r="I690" s="32">
        <f t="shared" ref="I690:I692" si="370">+E667</f>
        <v>198000</v>
      </c>
      <c r="J690" s="30">
        <f t="shared" si="365"/>
        <v>107500</v>
      </c>
      <c r="K690" s="143" t="b">
        <f t="shared" si="366"/>
        <v>1</v>
      </c>
    </row>
    <row r="691" spans="1:11">
      <c r="A691" s="121" t="str">
        <f t="shared" ref="A691:A700" si="371">+A690</f>
        <v>FEVRIER</v>
      </c>
      <c r="B691" s="126" t="s">
        <v>251</v>
      </c>
      <c r="C691" s="32">
        <f t="shared" si="367"/>
        <v>10650</v>
      </c>
      <c r="D691" s="31"/>
      <c r="E691" s="32">
        <f t="shared" si="368"/>
        <v>30000</v>
      </c>
      <c r="F691" s="32"/>
      <c r="G691" s="32"/>
      <c r="H691" s="55">
        <f t="shared" si="369"/>
        <v>0</v>
      </c>
      <c r="I691" s="32">
        <f t="shared" si="370"/>
        <v>32000</v>
      </c>
      <c r="J691" s="30">
        <f t="shared" si="365"/>
        <v>8650</v>
      </c>
      <c r="K691" s="143" t="b">
        <f t="shared" si="366"/>
        <v>1</v>
      </c>
    </row>
    <row r="692" spans="1:11">
      <c r="A692" s="121" t="str">
        <f t="shared" si="371"/>
        <v>FEVRIER</v>
      </c>
      <c r="B692" s="126" t="s">
        <v>30</v>
      </c>
      <c r="C692" s="32">
        <f t="shared" si="367"/>
        <v>8325</v>
      </c>
      <c r="D692" s="31"/>
      <c r="E692" s="32">
        <f t="shared" si="368"/>
        <v>295000</v>
      </c>
      <c r="F692" s="32"/>
      <c r="G692" s="32"/>
      <c r="H692" s="55">
        <f t="shared" si="369"/>
        <v>150000</v>
      </c>
      <c r="I692" s="32">
        <f t="shared" si="370"/>
        <v>135000</v>
      </c>
      <c r="J692" s="30">
        <f t="shared" si="365"/>
        <v>18325</v>
      </c>
      <c r="K692" s="143" t="b">
        <f t="shared" si="366"/>
        <v>1</v>
      </c>
    </row>
    <row r="693" spans="1:11">
      <c r="A693" s="121" t="str">
        <f t="shared" si="371"/>
        <v>FEVRIER</v>
      </c>
      <c r="B693" s="128" t="s">
        <v>83</v>
      </c>
      <c r="C693" s="119">
        <f>+C670</f>
        <v>233614</v>
      </c>
      <c r="D693" s="122"/>
      <c r="E693" s="119">
        <f>+D670</f>
        <v>0</v>
      </c>
      <c r="F693" s="136"/>
      <c r="G693" s="136"/>
      <c r="H693" s="154">
        <f>+F670</f>
        <v>0</v>
      </c>
      <c r="I693" s="119">
        <f>+E670</f>
        <v>0</v>
      </c>
      <c r="J693" s="120">
        <f>+SUM(C693:G693)-(H693+I693)</f>
        <v>233614</v>
      </c>
      <c r="K693" s="143" t="b">
        <f t="shared" si="366"/>
        <v>1</v>
      </c>
    </row>
    <row r="694" spans="1:11">
      <c r="A694" s="121" t="str">
        <f t="shared" si="371"/>
        <v>FEVRIER</v>
      </c>
      <c r="B694" s="128" t="s">
        <v>82</v>
      </c>
      <c r="C694" s="119">
        <f>+C671</f>
        <v>249769</v>
      </c>
      <c r="D694" s="122"/>
      <c r="E694" s="119">
        <f>+D671</f>
        <v>0</v>
      </c>
      <c r="F694" s="136"/>
      <c r="G694" s="136"/>
      <c r="H694" s="154">
        <f>+F671</f>
        <v>0</v>
      </c>
      <c r="I694" s="119">
        <f>+E671</f>
        <v>0</v>
      </c>
      <c r="J694" s="120">
        <f t="shared" ref="J694:J700" si="372">+SUM(C694:G694)-(H694+I694)</f>
        <v>249769</v>
      </c>
      <c r="K694" s="143" t="b">
        <f t="shared" si="366"/>
        <v>1</v>
      </c>
    </row>
    <row r="695" spans="1:11">
      <c r="A695" s="121" t="str">
        <f t="shared" si="371"/>
        <v>FEVRIER</v>
      </c>
      <c r="B695" s="126" t="s">
        <v>141</v>
      </c>
      <c r="C695" s="32">
        <f>+C672</f>
        <v>20750</v>
      </c>
      <c r="D695" s="31"/>
      <c r="E695" s="32">
        <f>+D672</f>
        <v>0</v>
      </c>
      <c r="F695" s="32"/>
      <c r="G695" s="103"/>
      <c r="H695" s="55">
        <f>+F672</f>
        <v>0</v>
      </c>
      <c r="I695" s="32">
        <f>+E672</f>
        <v>9500</v>
      </c>
      <c r="J695" s="30">
        <f t="shared" si="372"/>
        <v>11250</v>
      </c>
      <c r="K695" s="143" t="b">
        <f t="shared" si="366"/>
        <v>1</v>
      </c>
    </row>
    <row r="696" spans="1:11">
      <c r="A696" s="121" t="str">
        <f t="shared" si="371"/>
        <v>FEVRIER</v>
      </c>
      <c r="B696" s="126" t="s">
        <v>195</v>
      </c>
      <c r="C696" s="32">
        <f>+C673</f>
        <v>153550</v>
      </c>
      <c r="D696" s="31"/>
      <c r="E696" s="32">
        <f>+D673</f>
        <v>628000</v>
      </c>
      <c r="F696" s="32"/>
      <c r="G696" s="103"/>
      <c r="H696" s="55">
        <f>+F673</f>
        <v>103500</v>
      </c>
      <c r="I696" s="32">
        <f>+E673</f>
        <v>638695</v>
      </c>
      <c r="J696" s="30">
        <f t="shared" si="372"/>
        <v>39355</v>
      </c>
      <c r="K696" s="143" t="b">
        <f t="shared" si="366"/>
        <v>1</v>
      </c>
    </row>
    <row r="697" spans="1:11">
      <c r="A697" s="121" t="str">
        <f>A696</f>
        <v>FEVRIER</v>
      </c>
      <c r="B697" s="126" t="s">
        <v>92</v>
      </c>
      <c r="C697" s="32">
        <f t="shared" ref="C697:C700" si="373">+C674</f>
        <v>70300</v>
      </c>
      <c r="D697" s="31"/>
      <c r="E697" s="32">
        <f t="shared" ref="E697:E700" si="374">+D674</f>
        <v>3000</v>
      </c>
      <c r="F697" s="32"/>
      <c r="G697" s="103"/>
      <c r="H697" s="55">
        <f t="shared" ref="H697:H700" si="375">+F674</f>
        <v>30000</v>
      </c>
      <c r="I697" s="32">
        <f t="shared" ref="I697:I700" si="376">+E674</f>
        <v>29000</v>
      </c>
      <c r="J697" s="30">
        <f t="shared" si="372"/>
        <v>14300</v>
      </c>
      <c r="K697" s="143" t="b">
        <f t="shared" si="366"/>
        <v>1</v>
      </c>
    </row>
    <row r="698" spans="1:11">
      <c r="A698" s="121" t="str">
        <f t="shared" si="371"/>
        <v>FEVRIER</v>
      </c>
      <c r="B698" s="126" t="s">
        <v>28</v>
      </c>
      <c r="C698" s="32">
        <f t="shared" si="373"/>
        <v>99100</v>
      </c>
      <c r="D698" s="31"/>
      <c r="E698" s="32">
        <f t="shared" si="374"/>
        <v>224000</v>
      </c>
      <c r="F698" s="32"/>
      <c r="G698" s="103"/>
      <c r="H698" s="55">
        <f t="shared" si="375"/>
        <v>0</v>
      </c>
      <c r="I698" s="32">
        <f t="shared" si="376"/>
        <v>222500</v>
      </c>
      <c r="J698" s="30">
        <f t="shared" si="372"/>
        <v>100600</v>
      </c>
      <c r="K698" s="143" t="b">
        <f t="shared" si="366"/>
        <v>1</v>
      </c>
    </row>
    <row r="699" spans="1:11">
      <c r="A699" s="121" t="str">
        <f t="shared" si="371"/>
        <v>FEVRIER</v>
      </c>
      <c r="B699" s="127" t="s">
        <v>263</v>
      </c>
      <c r="C699" s="32">
        <f t="shared" si="373"/>
        <v>13900</v>
      </c>
      <c r="D699" s="118"/>
      <c r="E699" s="32">
        <f t="shared" si="374"/>
        <v>672000</v>
      </c>
      <c r="F699" s="51"/>
      <c r="G699" s="137"/>
      <c r="H699" s="55">
        <f t="shared" si="375"/>
        <v>0</v>
      </c>
      <c r="I699" s="32">
        <f t="shared" si="376"/>
        <v>477600</v>
      </c>
      <c r="J699" s="30">
        <f t="shared" si="372"/>
        <v>208300</v>
      </c>
      <c r="K699" s="143" t="b">
        <f t="shared" si="366"/>
        <v>1</v>
      </c>
    </row>
    <row r="700" spans="1:11">
      <c r="A700" s="121" t="str">
        <f t="shared" si="371"/>
        <v>FEVRIER</v>
      </c>
      <c r="B700" s="127" t="s">
        <v>111</v>
      </c>
      <c r="C700" s="32">
        <f t="shared" si="373"/>
        <v>-3324</v>
      </c>
      <c r="D700" s="118"/>
      <c r="E700" s="32">
        <f t="shared" si="374"/>
        <v>40000</v>
      </c>
      <c r="F700" s="51"/>
      <c r="G700" s="137"/>
      <c r="H700" s="55">
        <f t="shared" si="375"/>
        <v>0</v>
      </c>
      <c r="I700" s="32">
        <f t="shared" si="376"/>
        <v>10000</v>
      </c>
      <c r="J700" s="30">
        <f t="shared" si="372"/>
        <v>26676</v>
      </c>
      <c r="K700" s="143" t="b">
        <f t="shared" si="366"/>
        <v>1</v>
      </c>
    </row>
    <row r="701" spans="1:11">
      <c r="A701" s="34" t="s">
        <v>59</v>
      </c>
      <c r="B701" s="35"/>
      <c r="C701" s="35"/>
      <c r="D701" s="35"/>
      <c r="E701" s="35"/>
      <c r="F701" s="35"/>
      <c r="G701" s="35"/>
      <c r="H701" s="35"/>
      <c r="I701" s="35"/>
      <c r="J701" s="36"/>
      <c r="K701" s="142"/>
    </row>
    <row r="702" spans="1:11">
      <c r="A702" s="121" t="str">
        <f>A700</f>
        <v>FEVRIER</v>
      </c>
      <c r="B702" s="37" t="s">
        <v>60</v>
      </c>
      <c r="C702" s="38">
        <f>+C665</f>
        <v>899588</v>
      </c>
      <c r="D702" s="49"/>
      <c r="E702" s="49">
        <f>D665</f>
        <v>4313500</v>
      </c>
      <c r="F702" s="49"/>
      <c r="G702" s="124"/>
      <c r="H702" s="51">
        <f>+F665</f>
        <v>2516000</v>
      </c>
      <c r="I702" s="125">
        <f>+E665</f>
        <v>1771593</v>
      </c>
      <c r="J702" s="30">
        <f>+SUM(C702:G702)-(H702+I702)</f>
        <v>925495</v>
      </c>
      <c r="K702" s="143" t="b">
        <f>J702=I665</f>
        <v>1</v>
      </c>
    </row>
    <row r="703" spans="1:11">
      <c r="A703" s="43" t="s">
        <v>61</v>
      </c>
      <c r="B703" s="24"/>
      <c r="C703" s="35"/>
      <c r="D703" s="24"/>
      <c r="E703" s="24"/>
      <c r="F703" s="24"/>
      <c r="G703" s="24"/>
      <c r="H703" s="24"/>
      <c r="I703" s="24"/>
      <c r="J703" s="36"/>
      <c r="K703" s="142"/>
    </row>
    <row r="704" spans="1:11">
      <c r="A704" s="121" t="str">
        <f>+A702</f>
        <v>FEVRIER</v>
      </c>
      <c r="B704" s="37" t="s">
        <v>23</v>
      </c>
      <c r="C704" s="124">
        <f>+C663</f>
        <v>9351552</v>
      </c>
      <c r="D704" s="131">
        <f>+G663</f>
        <v>0</v>
      </c>
      <c r="E704" s="49"/>
      <c r="F704" s="49"/>
      <c r="G704" s="49"/>
      <c r="H704" s="51">
        <f>+F663</f>
        <v>4000000</v>
      </c>
      <c r="I704" s="53">
        <f>+E663</f>
        <v>433345</v>
      </c>
      <c r="J704" s="30">
        <f>+SUM(C704:G704)-(H704+I704)</f>
        <v>4918207</v>
      </c>
      <c r="K704" s="143" t="b">
        <f>+J704=I663</f>
        <v>1</v>
      </c>
    </row>
    <row r="705" spans="1:16">
      <c r="A705" s="121" t="str">
        <f t="shared" ref="A705" si="377">+A704</f>
        <v>FEVRIER</v>
      </c>
      <c r="B705" s="37" t="s">
        <v>63</v>
      </c>
      <c r="C705" s="124">
        <f>+C664</f>
        <v>6338553</v>
      </c>
      <c r="D705" s="49">
        <f>+G664</f>
        <v>0</v>
      </c>
      <c r="E705" s="48"/>
      <c r="F705" s="48"/>
      <c r="G705" s="48"/>
      <c r="H705" s="32">
        <f>+F664</f>
        <v>0</v>
      </c>
      <c r="I705" s="50">
        <f>+E664</f>
        <v>4107519</v>
      </c>
      <c r="J705" s="30">
        <f>SUM(C705:G705)-(H705+I705)</f>
        <v>2231034</v>
      </c>
      <c r="K705" s="143" t="b">
        <f>+J705=I664</f>
        <v>1</v>
      </c>
    </row>
    <row r="706" spans="1:16" ht="15.75">
      <c r="C706" s="140">
        <f>SUM(C689:C705)</f>
        <v>17554032</v>
      </c>
      <c r="I706" s="139">
        <f>SUM(I689:I705)</f>
        <v>8414912</v>
      </c>
      <c r="J706" s="104">
        <f>+SUM(J689:J705)</f>
        <v>9139120</v>
      </c>
      <c r="K706" s="5" t="b">
        <f>J706=I678</f>
        <v>1</v>
      </c>
    </row>
    <row r="707" spans="1:16" ht="15.75">
      <c r="C707" s="140"/>
      <c r="I707" s="139"/>
      <c r="J707" s="104"/>
    </row>
    <row r="708" spans="1:16" ht="15.75">
      <c r="A708" s="157"/>
      <c r="B708" s="157"/>
      <c r="C708" s="158"/>
      <c r="D708" s="157"/>
      <c r="E708" s="157"/>
      <c r="F708" s="157"/>
      <c r="G708" s="157"/>
      <c r="H708" s="157"/>
      <c r="I708" s="159"/>
      <c r="J708" s="160"/>
      <c r="K708" s="157"/>
      <c r="L708" s="161"/>
      <c r="M708" s="161"/>
      <c r="N708" s="161"/>
      <c r="O708" s="161"/>
      <c r="P708" s="157"/>
    </row>
    <row r="710" spans="1:16" ht="15.75">
      <c r="A710" s="6" t="s">
        <v>35</v>
      </c>
      <c r="B710" s="6" t="s">
        <v>1</v>
      </c>
      <c r="C710" s="6">
        <v>44927</v>
      </c>
      <c r="D710" s="7" t="s">
        <v>36</v>
      </c>
      <c r="E710" s="7" t="s">
        <v>37</v>
      </c>
      <c r="F710" s="7" t="s">
        <v>38</v>
      </c>
      <c r="G710" s="7" t="s">
        <v>39</v>
      </c>
      <c r="H710" s="6">
        <v>44957</v>
      </c>
      <c r="I710" s="7" t="s">
        <v>40</v>
      </c>
      <c r="K710" s="45"/>
      <c r="L710" s="45" t="s">
        <v>41</v>
      </c>
      <c r="M710" s="45" t="s">
        <v>42</v>
      </c>
      <c r="N710" s="45" t="s">
        <v>43</v>
      </c>
      <c r="O710" s="45" t="s">
        <v>44</v>
      </c>
    </row>
    <row r="711" spans="1:16" ht="16.5">
      <c r="A711" s="58" t="str">
        <f>K711</f>
        <v>BCI</v>
      </c>
      <c r="B711" s="59" t="s">
        <v>45</v>
      </c>
      <c r="C711" s="61">
        <v>13524897</v>
      </c>
      <c r="D711" s="61">
        <f>+L711</f>
        <v>0</v>
      </c>
      <c r="E711" s="61">
        <f>+N711</f>
        <v>173345</v>
      </c>
      <c r="F711" s="61">
        <f>+M711</f>
        <v>4000000</v>
      </c>
      <c r="G711" s="61">
        <f t="shared" ref="G711:G726" si="378">+O711</f>
        <v>0</v>
      </c>
      <c r="H711" s="61">
        <v>9351552</v>
      </c>
      <c r="I711" s="61">
        <f>+C711+D711-E711-F711+G711</f>
        <v>9351552</v>
      </c>
      <c r="J711" s="9">
        <f>I711-H711</f>
        <v>0</v>
      </c>
      <c r="K711" s="45" t="s">
        <v>23</v>
      </c>
      <c r="L711" s="47">
        <v>0</v>
      </c>
      <c r="M711" s="47">
        <v>4000000</v>
      </c>
      <c r="N711" s="47">
        <v>173345</v>
      </c>
      <c r="O711" s="47">
        <v>0</v>
      </c>
    </row>
    <row r="712" spans="1:16" ht="16.5">
      <c r="A712" s="58" t="str">
        <f t="shared" ref="A712:A726" si="379">K712</f>
        <v>BCI-Sous Compte</v>
      </c>
      <c r="B712" s="59" t="s">
        <v>45</v>
      </c>
      <c r="C712" s="61">
        <v>2476363</v>
      </c>
      <c r="D712" s="61">
        <f t="shared" ref="D712:D724" si="380">+L712</f>
        <v>0</v>
      </c>
      <c r="E712" s="61">
        <f t="shared" ref="E712:E717" si="381">+N712</f>
        <v>4873189</v>
      </c>
      <c r="F712" s="61">
        <f t="shared" ref="F712:F720" si="382">+M712</f>
        <v>0</v>
      </c>
      <c r="G712" s="61">
        <f t="shared" si="378"/>
        <v>8735379</v>
      </c>
      <c r="H712" s="61">
        <v>6338553</v>
      </c>
      <c r="I712" s="61">
        <f>+C712+D712-E712-F712+G712</f>
        <v>6338553</v>
      </c>
      <c r="J712" s="9">
        <f t="shared" ref="J712:J719" si="383">I712-H712</f>
        <v>0</v>
      </c>
      <c r="K712" s="45" t="s">
        <v>146</v>
      </c>
      <c r="L712" s="46">
        <v>0</v>
      </c>
      <c r="M712" s="47">
        <v>0</v>
      </c>
      <c r="N712" s="47">
        <v>4873189</v>
      </c>
      <c r="O712" s="47">
        <v>8735379</v>
      </c>
    </row>
    <row r="713" spans="1:16" ht="16.5">
      <c r="A713" s="58" t="str">
        <f t="shared" si="379"/>
        <v>Caisse</v>
      </c>
      <c r="B713" s="59" t="s">
        <v>24</v>
      </c>
      <c r="C713" s="61">
        <v>1335599</v>
      </c>
      <c r="D713" s="61">
        <f t="shared" si="380"/>
        <v>4277000</v>
      </c>
      <c r="E713" s="61">
        <f t="shared" si="381"/>
        <v>2382011</v>
      </c>
      <c r="F713" s="61">
        <f t="shared" si="382"/>
        <v>2331000</v>
      </c>
      <c r="G713" s="61">
        <f t="shared" si="378"/>
        <v>0</v>
      </c>
      <c r="H713" s="61">
        <v>899588</v>
      </c>
      <c r="I713" s="61">
        <f>+C713+D713-E713-F713+G713</f>
        <v>899588</v>
      </c>
      <c r="J713" s="101">
        <f t="shared" si="383"/>
        <v>0</v>
      </c>
      <c r="K713" s="45" t="s">
        <v>24</v>
      </c>
      <c r="L713" s="47">
        <v>4277000</v>
      </c>
      <c r="M713" s="47">
        <v>2331000</v>
      </c>
      <c r="N713" s="47">
        <v>2382011</v>
      </c>
      <c r="O713" s="47">
        <v>0</v>
      </c>
    </row>
    <row r="714" spans="1:16" ht="16.5">
      <c r="A714" s="58" t="str">
        <f t="shared" si="379"/>
        <v>Crépin</v>
      </c>
      <c r="B714" s="59" t="s">
        <v>152</v>
      </c>
      <c r="C714" s="61">
        <v>89205</v>
      </c>
      <c r="D714" s="61">
        <f t="shared" si="380"/>
        <v>0</v>
      </c>
      <c r="E714" s="61">
        <f t="shared" si="381"/>
        <v>0</v>
      </c>
      <c r="F714" s="61">
        <f t="shared" si="382"/>
        <v>0</v>
      </c>
      <c r="G714" s="61">
        <f t="shared" si="378"/>
        <v>0</v>
      </c>
      <c r="H714" s="61">
        <v>89205</v>
      </c>
      <c r="I714" s="61">
        <f>+C714+D714-E714-F714+G714</f>
        <v>89205</v>
      </c>
      <c r="J714" s="9">
        <f t="shared" si="383"/>
        <v>0</v>
      </c>
      <c r="K714" s="45" t="s">
        <v>46</v>
      </c>
      <c r="L714" s="47">
        <v>0</v>
      </c>
      <c r="M714" s="47">
        <v>0</v>
      </c>
      <c r="N714" s="47">
        <v>0</v>
      </c>
      <c r="O714" s="47">
        <v>0</v>
      </c>
    </row>
    <row r="715" spans="1:16" ht="16.5">
      <c r="A715" s="58" t="str">
        <f t="shared" si="379"/>
        <v>D58</v>
      </c>
      <c r="B715" s="59" t="s">
        <v>4</v>
      </c>
      <c r="C715" s="61">
        <v>0</v>
      </c>
      <c r="D715" s="61">
        <f t="shared" si="380"/>
        <v>85000</v>
      </c>
      <c r="E715" s="61">
        <f t="shared" si="381"/>
        <v>66500</v>
      </c>
      <c r="F715" s="61">
        <f t="shared" si="382"/>
        <v>0</v>
      </c>
      <c r="G715" s="61">
        <f t="shared" si="378"/>
        <v>0</v>
      </c>
      <c r="H715" s="61">
        <v>18500</v>
      </c>
      <c r="I715" s="61">
        <f>+C715+D715-E715-F715+G715</f>
        <v>18500</v>
      </c>
      <c r="J715" s="9">
        <f t="shared" si="383"/>
        <v>0</v>
      </c>
      <c r="K715" s="45" t="s">
        <v>264</v>
      </c>
      <c r="L715" s="47">
        <v>85000</v>
      </c>
      <c r="M715" s="47">
        <v>0</v>
      </c>
      <c r="N715" s="47">
        <v>66500</v>
      </c>
      <c r="O715" s="47">
        <v>0</v>
      </c>
    </row>
    <row r="716" spans="1:16" ht="16.5">
      <c r="A716" s="58" t="str">
        <f t="shared" si="379"/>
        <v>Donald</v>
      </c>
      <c r="B716" s="59" t="s">
        <v>152</v>
      </c>
      <c r="C716" s="61">
        <v>236200</v>
      </c>
      <c r="D716" s="61">
        <f t="shared" si="380"/>
        <v>264000</v>
      </c>
      <c r="E716" s="61">
        <f t="shared" si="381"/>
        <v>279550</v>
      </c>
      <c r="F716" s="61">
        <f t="shared" si="382"/>
        <v>210000</v>
      </c>
      <c r="G716" s="61">
        <f t="shared" si="378"/>
        <v>0</v>
      </c>
      <c r="H716" s="61">
        <v>10650</v>
      </c>
      <c r="I716" s="61">
        <f t="shared" ref="I716:I717" si="384">+C716+D716-E716-F716+G716</f>
        <v>10650</v>
      </c>
      <c r="J716" s="9">
        <f t="shared" si="383"/>
        <v>0</v>
      </c>
      <c r="K716" s="45" t="s">
        <v>251</v>
      </c>
      <c r="L716" s="47">
        <v>264000</v>
      </c>
      <c r="M716" s="47">
        <v>210000</v>
      </c>
      <c r="N716" s="47">
        <v>279550</v>
      </c>
      <c r="O716" s="47">
        <v>0</v>
      </c>
    </row>
    <row r="717" spans="1:16" ht="16.5">
      <c r="A717" s="58" t="str">
        <f t="shared" si="379"/>
        <v>Evariste</v>
      </c>
      <c r="B717" s="59" t="s">
        <v>153</v>
      </c>
      <c r="C717" s="61">
        <v>11675</v>
      </c>
      <c r="D717" s="61">
        <f t="shared" si="380"/>
        <v>187000</v>
      </c>
      <c r="E717" s="61">
        <f t="shared" si="381"/>
        <v>190350</v>
      </c>
      <c r="F717" s="61">
        <f t="shared" si="382"/>
        <v>0</v>
      </c>
      <c r="G717" s="61">
        <f t="shared" si="378"/>
        <v>0</v>
      </c>
      <c r="H717" s="61">
        <v>8325</v>
      </c>
      <c r="I717" s="61">
        <f t="shared" si="384"/>
        <v>8325</v>
      </c>
      <c r="J717" s="9">
        <f t="shared" si="383"/>
        <v>0</v>
      </c>
      <c r="K717" s="45" t="s">
        <v>30</v>
      </c>
      <c r="L717" s="47">
        <v>187000</v>
      </c>
      <c r="M717" s="47">
        <v>0</v>
      </c>
      <c r="N717" s="47">
        <v>190350</v>
      </c>
      <c r="O717" s="47">
        <v>0</v>
      </c>
    </row>
    <row r="718" spans="1:16" ht="16.5">
      <c r="A718" s="58" t="str">
        <f t="shared" si="379"/>
        <v>I55S</v>
      </c>
      <c r="B718" s="115" t="s">
        <v>4</v>
      </c>
      <c r="C718" s="117">
        <v>233614</v>
      </c>
      <c r="D718" s="117">
        <f t="shared" si="380"/>
        <v>0</v>
      </c>
      <c r="E718" s="117">
        <f>+N718</f>
        <v>0</v>
      </c>
      <c r="F718" s="117">
        <f t="shared" si="382"/>
        <v>0</v>
      </c>
      <c r="G718" s="117">
        <f t="shared" si="378"/>
        <v>0</v>
      </c>
      <c r="H718" s="117">
        <v>233614</v>
      </c>
      <c r="I718" s="117">
        <f>+C718+D718-E718-F718+G718</f>
        <v>233614</v>
      </c>
      <c r="J718" s="9">
        <f t="shared" si="383"/>
        <v>0</v>
      </c>
      <c r="K718" s="45" t="s">
        <v>83</v>
      </c>
      <c r="L718" s="47">
        <v>0</v>
      </c>
      <c r="M718" s="47">
        <v>0</v>
      </c>
      <c r="N718" s="47">
        <v>0</v>
      </c>
      <c r="O718" s="47">
        <v>0</v>
      </c>
    </row>
    <row r="719" spans="1:16" ht="16.5">
      <c r="A719" s="58" t="str">
        <f t="shared" si="379"/>
        <v>I73X</v>
      </c>
      <c r="B719" s="115" t="s">
        <v>4</v>
      </c>
      <c r="C719" s="117">
        <v>249769</v>
      </c>
      <c r="D719" s="117">
        <f t="shared" si="380"/>
        <v>0</v>
      </c>
      <c r="E719" s="117">
        <f>+N719</f>
        <v>0</v>
      </c>
      <c r="F719" s="117">
        <f t="shared" si="382"/>
        <v>0</v>
      </c>
      <c r="G719" s="117">
        <f t="shared" si="378"/>
        <v>0</v>
      </c>
      <c r="H719" s="117">
        <v>249769</v>
      </c>
      <c r="I719" s="117">
        <f t="shared" ref="I719:I724" si="385">+C719+D719-E719-F719+G719</f>
        <v>249769</v>
      </c>
      <c r="J719" s="9">
        <f t="shared" si="383"/>
        <v>0</v>
      </c>
      <c r="K719" s="45" t="s">
        <v>82</v>
      </c>
      <c r="L719" s="47">
        <v>0</v>
      </c>
      <c r="M719" s="47">
        <v>0</v>
      </c>
      <c r="N719" s="47">
        <v>0</v>
      </c>
      <c r="O719" s="47">
        <v>0</v>
      </c>
    </row>
    <row r="720" spans="1:16" ht="16.5">
      <c r="A720" s="58" t="str">
        <f t="shared" si="379"/>
        <v>Grace</v>
      </c>
      <c r="B720" s="59" t="s">
        <v>2</v>
      </c>
      <c r="C720" s="61">
        <v>11800</v>
      </c>
      <c r="D720" s="61">
        <f t="shared" si="380"/>
        <v>639000</v>
      </c>
      <c r="E720" s="61">
        <f t="shared" ref="E720" si="386">+N720</f>
        <v>437050</v>
      </c>
      <c r="F720" s="61">
        <f t="shared" si="382"/>
        <v>193000</v>
      </c>
      <c r="G720" s="61">
        <f t="shared" si="378"/>
        <v>0</v>
      </c>
      <c r="H720" s="180">
        <v>20750</v>
      </c>
      <c r="I720" s="180">
        <f t="shared" si="385"/>
        <v>20750</v>
      </c>
      <c r="J720" s="181">
        <f>I720-H720</f>
        <v>0</v>
      </c>
      <c r="K720" s="182" t="s">
        <v>141</v>
      </c>
      <c r="L720" s="183">
        <v>639000</v>
      </c>
      <c r="M720" s="183">
        <v>193000</v>
      </c>
      <c r="N720" s="47">
        <v>437050</v>
      </c>
      <c r="O720" s="183">
        <v>0</v>
      </c>
    </row>
    <row r="721" spans="1:15" ht="16.5">
      <c r="A721" s="58" t="str">
        <f t="shared" si="379"/>
        <v>Hurielle</v>
      </c>
      <c r="B721" s="97" t="s">
        <v>152</v>
      </c>
      <c r="C721" s="61">
        <v>18750</v>
      </c>
      <c r="D721" s="61">
        <f t="shared" si="380"/>
        <v>517000</v>
      </c>
      <c r="E721" s="61">
        <f>+N721</f>
        <v>335200</v>
      </c>
      <c r="F721" s="61">
        <f>+M721</f>
        <v>47000</v>
      </c>
      <c r="G721" s="61">
        <f t="shared" si="378"/>
        <v>0</v>
      </c>
      <c r="H721" s="61">
        <v>153550</v>
      </c>
      <c r="I721" s="61">
        <f t="shared" si="385"/>
        <v>153550</v>
      </c>
      <c r="J721" s="9">
        <f t="shared" ref="J721" si="387">I721-H721</f>
        <v>0</v>
      </c>
      <c r="K721" s="45" t="s">
        <v>195</v>
      </c>
      <c r="L721" s="47">
        <v>517000</v>
      </c>
      <c r="M721" s="47">
        <v>47000</v>
      </c>
      <c r="N721" s="47">
        <v>335200</v>
      </c>
      <c r="O721" s="47">
        <v>0</v>
      </c>
    </row>
    <row r="722" spans="1:15" ht="16.5">
      <c r="A722" s="58" t="str">
        <f t="shared" si="379"/>
        <v>Man Love</v>
      </c>
      <c r="B722" s="97" t="s">
        <v>152</v>
      </c>
      <c r="C722" s="61">
        <v>0</v>
      </c>
      <c r="D722" s="61">
        <f t="shared" si="380"/>
        <v>6000</v>
      </c>
      <c r="E722" s="61">
        <f>+N722</f>
        <v>6000</v>
      </c>
      <c r="F722" s="61">
        <f>+M722</f>
        <v>0</v>
      </c>
      <c r="G722" s="61"/>
      <c r="H722" s="61">
        <v>0</v>
      </c>
      <c r="I722" s="61">
        <v>0</v>
      </c>
      <c r="J722" s="9"/>
      <c r="K722" s="45" t="s">
        <v>265</v>
      </c>
      <c r="L722" s="47">
        <v>6000</v>
      </c>
      <c r="M722" s="47">
        <v>0</v>
      </c>
      <c r="N722" s="47">
        <v>6000</v>
      </c>
      <c r="O722" s="47"/>
    </row>
    <row r="723" spans="1:15" ht="16.5">
      <c r="A723" s="58" t="str">
        <f t="shared" si="379"/>
        <v>Merveille</v>
      </c>
      <c r="B723" s="59" t="s">
        <v>2</v>
      </c>
      <c r="C723" s="61">
        <v>-2900</v>
      </c>
      <c r="D723" s="61">
        <f t="shared" si="380"/>
        <v>218000</v>
      </c>
      <c r="E723" s="61">
        <f t="shared" ref="E723:E726" si="388">+N723</f>
        <v>124800</v>
      </c>
      <c r="F723" s="61">
        <f t="shared" ref="F723:F726" si="389">+M723</f>
        <v>20000</v>
      </c>
      <c r="G723" s="61">
        <f t="shared" si="378"/>
        <v>0</v>
      </c>
      <c r="H723" s="180">
        <v>70300</v>
      </c>
      <c r="I723" s="180">
        <f t="shared" si="385"/>
        <v>70300</v>
      </c>
      <c r="J723" s="181">
        <f>I723-H723</f>
        <v>0</v>
      </c>
      <c r="K723" s="182" t="s">
        <v>92</v>
      </c>
      <c r="L723" s="183">
        <v>218000</v>
      </c>
      <c r="M723" s="183">
        <v>20000</v>
      </c>
      <c r="N723" s="47">
        <v>124800</v>
      </c>
      <c r="O723" s="183">
        <v>0</v>
      </c>
    </row>
    <row r="724" spans="1:15" ht="16.5">
      <c r="A724" s="58" t="str">
        <f t="shared" si="379"/>
        <v>P29</v>
      </c>
      <c r="B724" s="97" t="s">
        <v>4</v>
      </c>
      <c r="C724" s="61">
        <v>148600</v>
      </c>
      <c r="D724" s="61">
        <f t="shared" si="380"/>
        <v>375000</v>
      </c>
      <c r="E724" s="61">
        <f t="shared" si="388"/>
        <v>424500</v>
      </c>
      <c r="F724" s="61">
        <f t="shared" si="389"/>
        <v>0</v>
      </c>
      <c r="G724" s="61">
        <f t="shared" si="378"/>
        <v>0</v>
      </c>
      <c r="H724" s="61">
        <v>99100</v>
      </c>
      <c r="I724" s="61">
        <f t="shared" si="385"/>
        <v>99100</v>
      </c>
      <c r="J724" s="9">
        <f t="shared" ref="J724:J725" si="390">I724-H724</f>
        <v>0</v>
      </c>
      <c r="K724" s="45" t="s">
        <v>28</v>
      </c>
      <c r="L724" s="47">
        <v>375000</v>
      </c>
      <c r="M724" s="47">
        <v>0</v>
      </c>
      <c r="N724" s="47">
        <v>424500</v>
      </c>
      <c r="O724" s="47">
        <v>0</v>
      </c>
    </row>
    <row r="725" spans="1:15" ht="16.5">
      <c r="A725" s="58" t="str">
        <f t="shared" si="379"/>
        <v>T73</v>
      </c>
      <c r="B725" s="59" t="s">
        <v>4</v>
      </c>
      <c r="C725" s="61">
        <v>0</v>
      </c>
      <c r="D725" s="61">
        <f>+L725</f>
        <v>85000</v>
      </c>
      <c r="E725" s="61">
        <f t="shared" si="388"/>
        <v>71100</v>
      </c>
      <c r="F725" s="61">
        <f t="shared" si="389"/>
        <v>0</v>
      </c>
      <c r="G725" s="61">
        <f t="shared" si="378"/>
        <v>0</v>
      </c>
      <c r="H725" s="61">
        <v>13900</v>
      </c>
      <c r="I725" s="61">
        <f>+C725+D725-E725-F725+G725</f>
        <v>13900</v>
      </c>
      <c r="J725" s="9">
        <f t="shared" si="390"/>
        <v>0</v>
      </c>
      <c r="K725" s="45" t="s">
        <v>263</v>
      </c>
      <c r="L725" s="47">
        <v>85000</v>
      </c>
      <c r="M725" s="47">
        <v>0</v>
      </c>
      <c r="N725" s="183">
        <v>71100</v>
      </c>
      <c r="O725" s="47">
        <v>0</v>
      </c>
    </row>
    <row r="726" spans="1:15" ht="16.5">
      <c r="A726" s="58" t="str">
        <f t="shared" si="379"/>
        <v>Tiffany</v>
      </c>
      <c r="B726" s="59" t="s">
        <v>2</v>
      </c>
      <c r="C726" s="61">
        <v>-10174</v>
      </c>
      <c r="D726" s="61">
        <f t="shared" ref="D726" si="391">+L726</f>
        <v>198000</v>
      </c>
      <c r="E726" s="61">
        <f t="shared" si="388"/>
        <v>141150</v>
      </c>
      <c r="F726" s="61">
        <f t="shared" si="389"/>
        <v>50000</v>
      </c>
      <c r="G726" s="61">
        <f t="shared" si="378"/>
        <v>0</v>
      </c>
      <c r="H726" s="61">
        <v>-3324</v>
      </c>
      <c r="I726" s="61">
        <f>+C726+D726-E726-F726+G726</f>
        <v>-3324</v>
      </c>
      <c r="J726" s="9">
        <f>I726-H726</f>
        <v>0</v>
      </c>
      <c r="K726" s="45" t="s">
        <v>111</v>
      </c>
      <c r="L726" s="47">
        <v>198000</v>
      </c>
      <c r="M726" s="47">
        <v>50000</v>
      </c>
      <c r="N726" s="47">
        <v>141150</v>
      </c>
      <c r="O726" s="47">
        <v>0</v>
      </c>
    </row>
    <row r="727" spans="1:15" ht="16.5">
      <c r="A727" s="10" t="s">
        <v>49</v>
      </c>
      <c r="B727" s="11"/>
      <c r="C727" s="12">
        <f t="shared" ref="C727:I727" si="392">SUM(C711:C726)</f>
        <v>18323398</v>
      </c>
      <c r="D727" s="57">
        <f t="shared" si="392"/>
        <v>6851000</v>
      </c>
      <c r="E727" s="57">
        <f t="shared" si="392"/>
        <v>9504745</v>
      </c>
      <c r="F727" s="57">
        <f t="shared" si="392"/>
        <v>6851000</v>
      </c>
      <c r="G727" s="57">
        <f t="shared" si="392"/>
        <v>8735379</v>
      </c>
      <c r="H727" s="57">
        <f t="shared" si="392"/>
        <v>17554032</v>
      </c>
      <c r="I727" s="57">
        <f t="shared" si="392"/>
        <v>17554032</v>
      </c>
      <c r="J727" s="9">
        <f>I727-H727</f>
        <v>0</v>
      </c>
      <c r="K727" s="3"/>
      <c r="L727" s="47">
        <f>+SUM(L711:L726)</f>
        <v>6851000</v>
      </c>
      <c r="M727" s="47">
        <f>+SUM(M711:M726)</f>
        <v>6851000</v>
      </c>
      <c r="N727" s="47">
        <f>+SUM(N711:N726)</f>
        <v>9504745</v>
      </c>
      <c r="O727" s="47">
        <f>+SUM(O711:O726)</f>
        <v>8735379</v>
      </c>
    </row>
    <row r="728" spans="1:15" ht="16.5">
      <c r="A728" s="10"/>
      <c r="B728" s="11"/>
      <c r="C728" s="12"/>
      <c r="D728" s="13"/>
      <c r="E728" s="12"/>
      <c r="F728" s="13"/>
      <c r="G728" s="12"/>
      <c r="H728" s="12"/>
      <c r="I728" s="133" t="b">
        <f>I727=D730</f>
        <v>1</v>
      </c>
      <c r="J728" s="9">
        <f>H727-I727</f>
        <v>0</v>
      </c>
      <c r="L728" s="5"/>
      <c r="M728" s="5"/>
      <c r="N728" s="5"/>
      <c r="O728" s="5"/>
    </row>
    <row r="729" spans="1:15" ht="16.5">
      <c r="A729" s="10" t="s">
        <v>266</v>
      </c>
      <c r="B729" s="11" t="s">
        <v>175</v>
      </c>
      <c r="C729" s="12" t="s">
        <v>174</v>
      </c>
      <c r="D729" s="12" t="s">
        <v>267</v>
      </c>
      <c r="E729" s="12" t="s">
        <v>50</v>
      </c>
      <c r="F729" s="12"/>
      <c r="G729" s="12">
        <f>+D727-F727</f>
        <v>0</v>
      </c>
      <c r="H729" s="12"/>
      <c r="I729" s="12"/>
    </row>
    <row r="730" spans="1:15" ht="16.5">
      <c r="A730" s="14">
        <f>C727</f>
        <v>18323398</v>
      </c>
      <c r="B730" s="15">
        <f>G727</f>
        <v>8735379</v>
      </c>
      <c r="C730" s="12">
        <f>E727</f>
        <v>9504745</v>
      </c>
      <c r="D730" s="12">
        <f>A730+B730-C730</f>
        <v>17554032</v>
      </c>
      <c r="E730" s="13">
        <f>I727-D730</f>
        <v>0</v>
      </c>
      <c r="F730" s="12"/>
      <c r="G730" s="12"/>
      <c r="H730" s="12"/>
      <c r="I730" s="12"/>
    </row>
    <row r="731" spans="1:15" ht="16.5">
      <c r="A731" s="14"/>
      <c r="B731" s="15"/>
      <c r="C731" s="12"/>
      <c r="D731" s="12"/>
      <c r="E731" s="13"/>
      <c r="F731" s="12"/>
      <c r="G731" s="12"/>
      <c r="H731" s="12"/>
      <c r="I731" s="12"/>
    </row>
    <row r="732" spans="1:15">
      <c r="A732" s="16" t="s">
        <v>51</v>
      </c>
      <c r="B732" s="16"/>
      <c r="C732" s="16"/>
      <c r="D732" s="17"/>
      <c r="E732" s="17"/>
      <c r="F732" s="17"/>
      <c r="G732" s="17"/>
      <c r="H732" s="17"/>
      <c r="I732" s="17"/>
    </row>
    <row r="733" spans="1:15">
      <c r="A733" s="18" t="s">
        <v>268</v>
      </c>
      <c r="B733" s="18"/>
      <c r="C733" s="18"/>
      <c r="D733" s="18"/>
      <c r="E733" s="18"/>
      <c r="F733" s="18"/>
      <c r="G733" s="18"/>
      <c r="H733" s="18"/>
      <c r="I733" s="18"/>
      <c r="J733" s="18"/>
    </row>
    <row r="734" spans="1:15">
      <c r="A734" s="19"/>
      <c r="B734" s="17"/>
      <c r="C734" s="20"/>
      <c r="D734" s="20"/>
      <c r="E734" s="20"/>
      <c r="F734" s="20"/>
      <c r="G734" s="20"/>
      <c r="H734" s="17"/>
      <c r="I734" s="17"/>
    </row>
    <row r="735" spans="1:15">
      <c r="A735" s="166" t="s">
        <v>52</v>
      </c>
      <c r="B735" s="168" t="s">
        <v>53</v>
      </c>
      <c r="C735" s="170" t="s">
        <v>269</v>
      </c>
      <c r="D735" s="171" t="s">
        <v>54</v>
      </c>
      <c r="E735" s="172"/>
      <c r="F735" s="172"/>
      <c r="G735" s="173"/>
      <c r="H735" s="174" t="s">
        <v>55</v>
      </c>
      <c r="I735" s="162" t="s">
        <v>56</v>
      </c>
      <c r="J735" s="184"/>
    </row>
    <row r="736" spans="1:15" ht="25.5">
      <c r="A736" s="167"/>
      <c r="B736" s="169"/>
      <c r="C736" s="22"/>
      <c r="D736" s="21" t="s">
        <v>23</v>
      </c>
      <c r="E736" s="21" t="s">
        <v>24</v>
      </c>
      <c r="F736" s="22" t="s">
        <v>121</v>
      </c>
      <c r="G736" s="21" t="s">
        <v>57</v>
      </c>
      <c r="H736" s="175"/>
      <c r="I736" s="163"/>
      <c r="J736" s="165" t="s">
        <v>270</v>
      </c>
      <c r="K736" s="142"/>
    </row>
    <row r="737" spans="1:11">
      <c r="A737" s="23"/>
      <c r="B737" s="24" t="s">
        <v>58</v>
      </c>
      <c r="C737" s="25"/>
      <c r="D737" s="25"/>
      <c r="E737" s="25"/>
      <c r="F737" s="25"/>
      <c r="G737" s="25"/>
      <c r="H737" s="25"/>
      <c r="I737" s="26"/>
      <c r="J737" s="165"/>
      <c r="K737" s="142"/>
    </row>
    <row r="738" spans="1:11">
      <c r="A738" s="121" t="s">
        <v>106</v>
      </c>
      <c r="B738" s="126" t="s">
        <v>46</v>
      </c>
      <c r="C738" s="32">
        <f>+C714</f>
        <v>89205</v>
      </c>
      <c r="D738" s="31"/>
      <c r="E738" s="32">
        <f>+D714</f>
        <v>0</v>
      </c>
      <c r="F738" s="32"/>
      <c r="G738" s="32"/>
      <c r="H738" s="55">
        <f>+F714</f>
        <v>0</v>
      </c>
      <c r="I738" s="32">
        <f>+E714</f>
        <v>0</v>
      </c>
      <c r="J738" s="30">
        <f t="shared" ref="J738:J741" si="393">+SUM(C738:G738)-(H738+I738)</f>
        <v>89205</v>
      </c>
      <c r="K738" s="143" t="b">
        <f>J738=I714</f>
        <v>1</v>
      </c>
    </row>
    <row r="739" spans="1:11">
      <c r="A739" s="121" t="str">
        <f>+A738</f>
        <v>JANVIER</v>
      </c>
      <c r="B739" s="126" t="s">
        <v>264</v>
      </c>
      <c r="C739" s="32">
        <f t="shared" ref="C739:C741" si="394">+C715</f>
        <v>0</v>
      </c>
      <c r="D739" s="31"/>
      <c r="E739" s="32">
        <f t="shared" ref="E739:E741" si="395">+D715</f>
        <v>85000</v>
      </c>
      <c r="F739" s="32"/>
      <c r="G739" s="32"/>
      <c r="H739" s="55">
        <f t="shared" ref="H739:H741" si="396">+F715</f>
        <v>0</v>
      </c>
      <c r="I739" s="32">
        <f t="shared" ref="I739:I741" si="397">+E715</f>
        <v>66500</v>
      </c>
      <c r="J739" s="30">
        <f t="shared" si="393"/>
        <v>18500</v>
      </c>
      <c r="K739" s="143" t="b">
        <f>J739=I715</f>
        <v>1</v>
      </c>
    </row>
    <row r="740" spans="1:11">
      <c r="A740" s="121" t="str">
        <f t="shared" ref="A740:A750" si="398">+A739</f>
        <v>JANVIER</v>
      </c>
      <c r="B740" s="126" t="s">
        <v>251</v>
      </c>
      <c r="C740" s="32">
        <f t="shared" si="394"/>
        <v>236200</v>
      </c>
      <c r="D740" s="31"/>
      <c r="E740" s="32">
        <f t="shared" si="395"/>
        <v>264000</v>
      </c>
      <c r="F740" s="32"/>
      <c r="G740" s="32"/>
      <c r="H740" s="55">
        <f t="shared" si="396"/>
        <v>210000</v>
      </c>
      <c r="I740" s="32">
        <f t="shared" si="397"/>
        <v>279550</v>
      </c>
      <c r="J740" s="30">
        <f t="shared" si="393"/>
        <v>10650</v>
      </c>
      <c r="K740" s="143" t="b">
        <f t="shared" ref="K740:K750" si="399">J740=I716</f>
        <v>1</v>
      </c>
    </row>
    <row r="741" spans="1:11">
      <c r="A741" s="121" t="str">
        <f t="shared" si="398"/>
        <v>JANVIER</v>
      </c>
      <c r="B741" s="126" t="s">
        <v>30</v>
      </c>
      <c r="C741" s="32">
        <f t="shared" si="394"/>
        <v>11675</v>
      </c>
      <c r="D741" s="31"/>
      <c r="E741" s="32">
        <f t="shared" si="395"/>
        <v>187000</v>
      </c>
      <c r="F741" s="32"/>
      <c r="G741" s="32"/>
      <c r="H741" s="55">
        <f t="shared" si="396"/>
        <v>0</v>
      </c>
      <c r="I741" s="32">
        <f t="shared" si="397"/>
        <v>190350</v>
      </c>
      <c r="J741" s="30">
        <f t="shared" si="393"/>
        <v>8325</v>
      </c>
      <c r="K741" s="143" t="b">
        <f t="shared" si="399"/>
        <v>1</v>
      </c>
    </row>
    <row r="742" spans="1:11">
      <c r="A742" s="121" t="str">
        <f t="shared" si="398"/>
        <v>JANVIER</v>
      </c>
      <c r="B742" s="128" t="s">
        <v>83</v>
      </c>
      <c r="C742" s="119">
        <f>+C718</f>
        <v>233614</v>
      </c>
      <c r="D742" s="122"/>
      <c r="E742" s="119">
        <f>+D718</f>
        <v>0</v>
      </c>
      <c r="F742" s="136"/>
      <c r="G742" s="136"/>
      <c r="H742" s="154">
        <f>+F718</f>
        <v>0</v>
      </c>
      <c r="I742" s="119">
        <f>+E718</f>
        <v>0</v>
      </c>
      <c r="J742" s="120">
        <f>+SUM(C742:G742)-(H742+I742)</f>
        <v>233614</v>
      </c>
      <c r="K742" s="143" t="b">
        <f t="shared" si="399"/>
        <v>1</v>
      </c>
    </row>
    <row r="743" spans="1:11">
      <c r="A743" s="121" t="str">
        <f t="shared" si="398"/>
        <v>JANVIER</v>
      </c>
      <c r="B743" s="128" t="s">
        <v>82</v>
      </c>
      <c r="C743" s="119">
        <f>+C719</f>
        <v>249769</v>
      </c>
      <c r="D743" s="122"/>
      <c r="E743" s="119">
        <f>+D719</f>
        <v>0</v>
      </c>
      <c r="F743" s="136"/>
      <c r="G743" s="136"/>
      <c r="H743" s="154">
        <f>+F719</f>
        <v>0</v>
      </c>
      <c r="I743" s="119">
        <f>+E719</f>
        <v>0</v>
      </c>
      <c r="J743" s="120">
        <f t="shared" ref="J743:J750" si="400">+SUM(C743:G743)-(H743+I743)</f>
        <v>249769</v>
      </c>
      <c r="K743" s="143" t="b">
        <f t="shared" si="399"/>
        <v>1</v>
      </c>
    </row>
    <row r="744" spans="1:11">
      <c r="A744" s="121" t="str">
        <f t="shared" si="398"/>
        <v>JANVIER</v>
      </c>
      <c r="B744" s="126" t="s">
        <v>141</v>
      </c>
      <c r="C744" s="32">
        <f>+C720</f>
        <v>11800</v>
      </c>
      <c r="D744" s="31"/>
      <c r="E744" s="32">
        <f>+D720</f>
        <v>639000</v>
      </c>
      <c r="F744" s="32"/>
      <c r="G744" s="103"/>
      <c r="H744" s="55">
        <f>+F720</f>
        <v>193000</v>
      </c>
      <c r="I744" s="32">
        <f>+E720</f>
        <v>437050</v>
      </c>
      <c r="J744" s="30">
        <f t="shared" si="400"/>
        <v>20750</v>
      </c>
      <c r="K744" s="143" t="b">
        <f t="shared" si="399"/>
        <v>1</v>
      </c>
    </row>
    <row r="745" spans="1:11">
      <c r="A745" s="121" t="str">
        <f t="shared" si="398"/>
        <v>JANVIER</v>
      </c>
      <c r="B745" s="126" t="s">
        <v>195</v>
      </c>
      <c r="C745" s="32">
        <f t="shared" ref="C745:C750" si="401">+C721</f>
        <v>18750</v>
      </c>
      <c r="D745" s="31"/>
      <c r="E745" s="32">
        <f t="shared" ref="E745:E750" si="402">+D721</f>
        <v>517000</v>
      </c>
      <c r="F745" s="32"/>
      <c r="G745" s="103"/>
      <c r="H745" s="55">
        <f t="shared" ref="H745:H750" si="403">+F721</f>
        <v>47000</v>
      </c>
      <c r="I745" s="32">
        <f t="shared" ref="I745:I750" si="404">+E721</f>
        <v>335200</v>
      </c>
      <c r="J745" s="30">
        <f t="shared" si="400"/>
        <v>153550</v>
      </c>
      <c r="K745" s="143" t="b">
        <f t="shared" si="399"/>
        <v>1</v>
      </c>
    </row>
    <row r="746" spans="1:11">
      <c r="A746" s="121" t="str">
        <f t="shared" si="398"/>
        <v>JANVIER</v>
      </c>
      <c r="B746" s="126" t="s">
        <v>265</v>
      </c>
      <c r="C746" s="32">
        <f t="shared" si="401"/>
        <v>0</v>
      </c>
      <c r="D746" s="31"/>
      <c r="E746" s="32">
        <f t="shared" si="402"/>
        <v>6000</v>
      </c>
      <c r="F746" s="32"/>
      <c r="G746" s="103"/>
      <c r="H746" s="55">
        <f t="shared" si="403"/>
        <v>0</v>
      </c>
      <c r="I746" s="32">
        <f t="shared" si="404"/>
        <v>6000</v>
      </c>
      <c r="J746" s="30">
        <f t="shared" si="400"/>
        <v>0</v>
      </c>
      <c r="K746" s="143" t="b">
        <f t="shared" si="399"/>
        <v>1</v>
      </c>
    </row>
    <row r="747" spans="1:11">
      <c r="A747" s="121" t="str">
        <f t="shared" si="398"/>
        <v>JANVIER</v>
      </c>
      <c r="B747" s="126" t="s">
        <v>92</v>
      </c>
      <c r="C747" s="32">
        <f t="shared" si="401"/>
        <v>-2900</v>
      </c>
      <c r="D747" s="31"/>
      <c r="E747" s="32">
        <f t="shared" si="402"/>
        <v>218000</v>
      </c>
      <c r="F747" s="32"/>
      <c r="G747" s="103"/>
      <c r="H747" s="55">
        <f t="shared" si="403"/>
        <v>20000</v>
      </c>
      <c r="I747" s="32">
        <f t="shared" si="404"/>
        <v>124800</v>
      </c>
      <c r="J747" s="30">
        <f t="shared" si="400"/>
        <v>70300</v>
      </c>
      <c r="K747" s="143" t="b">
        <f t="shared" si="399"/>
        <v>1</v>
      </c>
    </row>
    <row r="748" spans="1:11">
      <c r="A748" s="121" t="str">
        <f t="shared" si="398"/>
        <v>JANVIER</v>
      </c>
      <c r="B748" s="126" t="s">
        <v>28</v>
      </c>
      <c r="C748" s="32">
        <f t="shared" si="401"/>
        <v>148600</v>
      </c>
      <c r="D748" s="31"/>
      <c r="E748" s="32">
        <f t="shared" si="402"/>
        <v>375000</v>
      </c>
      <c r="F748" s="32"/>
      <c r="G748" s="103"/>
      <c r="H748" s="55">
        <f t="shared" si="403"/>
        <v>0</v>
      </c>
      <c r="I748" s="32">
        <f t="shared" si="404"/>
        <v>424500</v>
      </c>
      <c r="J748" s="30">
        <f t="shared" si="400"/>
        <v>99100</v>
      </c>
      <c r="K748" s="143" t="b">
        <f t="shared" si="399"/>
        <v>1</v>
      </c>
    </row>
    <row r="749" spans="1:11">
      <c r="A749" s="121" t="str">
        <f t="shared" si="398"/>
        <v>JANVIER</v>
      </c>
      <c r="B749" s="127" t="s">
        <v>263</v>
      </c>
      <c r="C749" s="32">
        <f t="shared" si="401"/>
        <v>0</v>
      </c>
      <c r="D749" s="118"/>
      <c r="E749" s="32">
        <f t="shared" si="402"/>
        <v>85000</v>
      </c>
      <c r="F749" s="51"/>
      <c r="G749" s="137"/>
      <c r="H749" s="55">
        <f t="shared" si="403"/>
        <v>0</v>
      </c>
      <c r="I749" s="32">
        <f t="shared" si="404"/>
        <v>71100</v>
      </c>
      <c r="J749" s="30">
        <f t="shared" ref="J749" si="405">+SUM(C749:G749)-(H749+I749)</f>
        <v>13900</v>
      </c>
      <c r="K749" s="143" t="b">
        <f t="shared" si="399"/>
        <v>1</v>
      </c>
    </row>
    <row r="750" spans="1:11">
      <c r="A750" s="121" t="str">
        <f t="shared" si="398"/>
        <v>JANVIER</v>
      </c>
      <c r="B750" s="127" t="s">
        <v>111</v>
      </c>
      <c r="C750" s="32">
        <f t="shared" si="401"/>
        <v>-10174</v>
      </c>
      <c r="D750" s="118"/>
      <c r="E750" s="32">
        <f t="shared" si="402"/>
        <v>198000</v>
      </c>
      <c r="F750" s="51"/>
      <c r="G750" s="137"/>
      <c r="H750" s="55">
        <f t="shared" si="403"/>
        <v>50000</v>
      </c>
      <c r="I750" s="32">
        <f t="shared" si="404"/>
        <v>141150</v>
      </c>
      <c r="J750" s="30">
        <f t="shared" si="400"/>
        <v>-3324</v>
      </c>
      <c r="K750" s="143" t="b">
        <f t="shared" si="399"/>
        <v>1</v>
      </c>
    </row>
    <row r="751" spans="1:11">
      <c r="A751" s="34" t="s">
        <v>59</v>
      </c>
      <c r="B751" s="35"/>
      <c r="C751" s="35"/>
      <c r="D751" s="35"/>
      <c r="E751" s="35"/>
      <c r="F751" s="35"/>
      <c r="G751" s="35"/>
      <c r="H751" s="35"/>
      <c r="I751" s="35"/>
      <c r="J751" s="36"/>
      <c r="K751" s="142"/>
    </row>
    <row r="752" spans="1:11">
      <c r="A752" s="121" t="str">
        <f>A750</f>
        <v>JANVIER</v>
      </c>
      <c r="B752" s="37" t="s">
        <v>60</v>
      </c>
      <c r="C752" s="38">
        <f>+C713</f>
        <v>1335599</v>
      </c>
      <c r="D752" s="49"/>
      <c r="E752" s="49">
        <f>D713</f>
        <v>4277000</v>
      </c>
      <c r="F752" s="49"/>
      <c r="G752" s="124"/>
      <c r="H752" s="51">
        <f>+F713</f>
        <v>2331000</v>
      </c>
      <c r="I752" s="125">
        <f>+E713</f>
        <v>2382011</v>
      </c>
      <c r="J752" s="30">
        <f>+SUM(C752:G752)-(H752+I752)</f>
        <v>899588</v>
      </c>
      <c r="K752" s="143" t="b">
        <f>J752=I713</f>
        <v>1</v>
      </c>
    </row>
    <row r="753" spans="1:16">
      <c r="A753" s="43" t="s">
        <v>61</v>
      </c>
      <c r="B753" s="24"/>
      <c r="C753" s="35"/>
      <c r="D753" s="24"/>
      <c r="E753" s="24"/>
      <c r="F753" s="24"/>
      <c r="G753" s="24"/>
      <c r="H753" s="24"/>
      <c r="I753" s="24"/>
      <c r="J753" s="36"/>
      <c r="K753" s="142"/>
    </row>
    <row r="754" spans="1:16">
      <c r="A754" s="121" t="str">
        <f>+A752</f>
        <v>JANVIER</v>
      </c>
      <c r="B754" s="37" t="s">
        <v>23</v>
      </c>
      <c r="C754" s="124">
        <f>+C711</f>
        <v>13524897</v>
      </c>
      <c r="D754" s="131">
        <f>+G711</f>
        <v>0</v>
      </c>
      <c r="E754" s="49"/>
      <c r="F754" s="49"/>
      <c r="G754" s="49"/>
      <c r="H754" s="51">
        <f>+F711</f>
        <v>4000000</v>
      </c>
      <c r="I754" s="53">
        <f>+E711</f>
        <v>173345</v>
      </c>
      <c r="J754" s="30">
        <f>+SUM(C754:G754)-(H754+I754)</f>
        <v>9351552</v>
      </c>
      <c r="K754" s="143" t="b">
        <f>+J754=I711</f>
        <v>1</v>
      </c>
    </row>
    <row r="755" spans="1:16">
      <c r="A755" s="121" t="str">
        <f t="shared" ref="A755" si="406">+A754</f>
        <v>JANVIER</v>
      </c>
      <c r="B755" s="37" t="s">
        <v>63</v>
      </c>
      <c r="C755" s="124">
        <f>+C712</f>
        <v>2476363</v>
      </c>
      <c r="D755" s="49">
        <f>+G712</f>
        <v>8735379</v>
      </c>
      <c r="E755" s="48"/>
      <c r="F755" s="48"/>
      <c r="G755" s="48"/>
      <c r="H755" s="32">
        <f>+F712</f>
        <v>0</v>
      </c>
      <c r="I755" s="50">
        <f>+E712</f>
        <v>4873189</v>
      </c>
      <c r="J755" s="30">
        <f>SUM(C755:G755)-(H755+I755)</f>
        <v>6338553</v>
      </c>
      <c r="K755" s="143" t="b">
        <f>+J755=I712</f>
        <v>1</v>
      </c>
    </row>
    <row r="756" spans="1:16" ht="15.75">
      <c r="C756" s="140">
        <f>SUM(C738:C755)</f>
        <v>18323398</v>
      </c>
      <c r="I756" s="139">
        <f>SUM(I738:I755)</f>
        <v>9504745</v>
      </c>
      <c r="J756" s="104">
        <f>+SUM(J738:J755)</f>
        <v>17554032</v>
      </c>
      <c r="K756" s="5" t="b">
        <f>J756=I727</f>
        <v>1</v>
      </c>
    </row>
    <row r="757" spans="1:16" ht="15.75">
      <c r="C757" s="140"/>
      <c r="I757" s="139"/>
      <c r="J757" s="104"/>
    </row>
    <row r="758" spans="1:16" ht="15.75">
      <c r="A758" s="157"/>
      <c r="B758" s="157"/>
      <c r="C758" s="158"/>
      <c r="D758" s="157"/>
      <c r="E758" s="157"/>
      <c r="F758" s="157"/>
      <c r="G758" s="157"/>
      <c r="H758" s="157"/>
      <c r="I758" s="159"/>
      <c r="J758" s="160"/>
      <c r="K758" s="157"/>
      <c r="L758" s="161"/>
      <c r="M758" s="161"/>
      <c r="N758" s="161"/>
      <c r="O758" s="161"/>
      <c r="P758" s="157"/>
    </row>
    <row r="760" spans="1:16" ht="15.75">
      <c r="A760" s="6" t="s">
        <v>35</v>
      </c>
      <c r="B760" s="6" t="s">
        <v>1</v>
      </c>
      <c r="C760" s="6">
        <v>44896</v>
      </c>
      <c r="D760" s="7" t="s">
        <v>36</v>
      </c>
      <c r="E760" s="7" t="s">
        <v>37</v>
      </c>
      <c r="F760" s="7" t="s">
        <v>38</v>
      </c>
      <c r="G760" s="7" t="s">
        <v>39</v>
      </c>
      <c r="H760" s="6">
        <v>44926</v>
      </c>
      <c r="I760" s="7" t="s">
        <v>40</v>
      </c>
      <c r="K760" s="45"/>
      <c r="L760" s="45" t="s">
        <v>41</v>
      </c>
      <c r="M760" s="45" t="s">
        <v>42</v>
      </c>
      <c r="N760" s="45" t="s">
        <v>43</v>
      </c>
      <c r="O760" s="45" t="s">
        <v>44</v>
      </c>
    </row>
    <row r="761" spans="1:16" ht="16.5">
      <c r="A761" s="58" t="str">
        <f>K761</f>
        <v>BCI</v>
      </c>
      <c r="B761" s="59" t="s">
        <v>45</v>
      </c>
      <c r="C761" s="61">
        <v>16218242</v>
      </c>
      <c r="D761" s="61">
        <f>+L761</f>
        <v>0</v>
      </c>
      <c r="E761" s="61">
        <f>+N761</f>
        <v>693345</v>
      </c>
      <c r="F761" s="61">
        <f>+M761</f>
        <v>2000000</v>
      </c>
      <c r="G761" s="61">
        <f t="shared" ref="G761:G774" si="407">+O761</f>
        <v>0</v>
      </c>
      <c r="H761" s="61">
        <v>13524897</v>
      </c>
      <c r="I761" s="61">
        <f>+C761+D761-E761-F761+G761</f>
        <v>13524897</v>
      </c>
      <c r="J761" s="9">
        <f>I761-H761</f>
        <v>0</v>
      </c>
      <c r="K761" s="45" t="s">
        <v>23</v>
      </c>
      <c r="L761" s="47">
        <v>0</v>
      </c>
      <c r="M761" s="47">
        <v>2000000</v>
      </c>
      <c r="N761" s="47">
        <v>693345</v>
      </c>
      <c r="O761" s="47">
        <v>0</v>
      </c>
    </row>
    <row r="762" spans="1:16" ht="16.5">
      <c r="A762" s="58" t="str">
        <f t="shared" ref="A762:A774" si="408">K762</f>
        <v>BCI-Sous Compte</v>
      </c>
      <c r="B762" s="59" t="s">
        <v>45</v>
      </c>
      <c r="C762" s="61">
        <v>5621164</v>
      </c>
      <c r="D762" s="61">
        <f t="shared" ref="D762:D772" si="409">+L762</f>
        <v>0</v>
      </c>
      <c r="E762" s="61">
        <f t="shared" ref="E762:E766" si="410">+N762</f>
        <v>3144801</v>
      </c>
      <c r="F762" s="61">
        <f t="shared" ref="F762:F769" si="411">+M762</f>
        <v>0</v>
      </c>
      <c r="G762" s="61">
        <f t="shared" si="407"/>
        <v>0</v>
      </c>
      <c r="H762" s="61">
        <v>2476363</v>
      </c>
      <c r="I762" s="61">
        <f>+C762+D762-E762-F762+G762</f>
        <v>2476363</v>
      </c>
      <c r="J762" s="9">
        <f t="shared" ref="J762:J768" si="412">I762-H762</f>
        <v>0</v>
      </c>
      <c r="K762" s="45" t="s">
        <v>146</v>
      </c>
      <c r="L762" s="46">
        <v>0</v>
      </c>
      <c r="M762" s="47">
        <v>0</v>
      </c>
      <c r="N762" s="47">
        <v>3144801</v>
      </c>
      <c r="O762" s="47">
        <v>0</v>
      </c>
    </row>
    <row r="763" spans="1:16" ht="16.5">
      <c r="A763" s="58" t="str">
        <f t="shared" si="408"/>
        <v>Caisse</v>
      </c>
      <c r="B763" s="59" t="s">
        <v>24</v>
      </c>
      <c r="C763" s="61">
        <v>2476103</v>
      </c>
      <c r="D763" s="61">
        <f t="shared" si="409"/>
        <v>2461000</v>
      </c>
      <c r="E763" s="61">
        <f t="shared" si="410"/>
        <v>1832504</v>
      </c>
      <c r="F763" s="61">
        <f t="shared" si="411"/>
        <v>1769000</v>
      </c>
      <c r="G763" s="61">
        <f t="shared" si="407"/>
        <v>0</v>
      </c>
      <c r="H763" s="61">
        <v>1335599</v>
      </c>
      <c r="I763" s="61">
        <f>+C763+D763-E763-F763+G763</f>
        <v>1335599</v>
      </c>
      <c r="J763" s="101">
        <f t="shared" si="412"/>
        <v>0</v>
      </c>
      <c r="K763" s="45" t="s">
        <v>24</v>
      </c>
      <c r="L763" s="47">
        <v>2461000</v>
      </c>
      <c r="M763" s="47">
        <v>1769000</v>
      </c>
      <c r="N763" s="47">
        <v>1832504</v>
      </c>
      <c r="O763" s="47">
        <v>0</v>
      </c>
    </row>
    <row r="764" spans="1:16" ht="16.5">
      <c r="A764" s="58" t="str">
        <f t="shared" si="408"/>
        <v>Crépin</v>
      </c>
      <c r="B764" s="59" t="s">
        <v>152</v>
      </c>
      <c r="C764" s="61">
        <v>409530</v>
      </c>
      <c r="D764" s="61">
        <f t="shared" si="409"/>
        <v>435000</v>
      </c>
      <c r="E764" s="61">
        <f t="shared" si="410"/>
        <v>755325</v>
      </c>
      <c r="F764" s="61">
        <f t="shared" si="411"/>
        <v>0</v>
      </c>
      <c r="G764" s="61">
        <f t="shared" si="407"/>
        <v>0</v>
      </c>
      <c r="H764" s="61">
        <v>89205</v>
      </c>
      <c r="I764" s="61">
        <f>+C764+D764-E764-F764+G764</f>
        <v>89205</v>
      </c>
      <c r="J764" s="9">
        <f t="shared" si="412"/>
        <v>0</v>
      </c>
      <c r="K764" s="45" t="s">
        <v>46</v>
      </c>
      <c r="L764" s="47">
        <v>435000</v>
      </c>
      <c r="M764" s="47">
        <v>0</v>
      </c>
      <c r="N764" s="47">
        <v>755325</v>
      </c>
      <c r="O764" s="47">
        <v>0</v>
      </c>
    </row>
    <row r="765" spans="1:16" ht="16.5">
      <c r="A765" s="58" t="str">
        <f t="shared" si="408"/>
        <v>Donald</v>
      </c>
      <c r="B765" s="59" t="s">
        <v>152</v>
      </c>
      <c r="C765" s="61">
        <v>9700</v>
      </c>
      <c r="D765" s="61">
        <f t="shared" si="409"/>
        <v>389000</v>
      </c>
      <c r="E765" s="61">
        <f t="shared" si="410"/>
        <v>162500</v>
      </c>
      <c r="F765" s="61">
        <f t="shared" si="411"/>
        <v>0</v>
      </c>
      <c r="G765" s="61">
        <f t="shared" si="407"/>
        <v>0</v>
      </c>
      <c r="H765" s="61">
        <v>236200</v>
      </c>
      <c r="I765" s="61">
        <f t="shared" ref="I765:I766" si="413">+C765+D765-E765-F765+G765</f>
        <v>236200</v>
      </c>
      <c r="J765" s="9">
        <f t="shared" si="412"/>
        <v>0</v>
      </c>
      <c r="K765" s="45" t="s">
        <v>251</v>
      </c>
      <c r="L765" s="47">
        <v>389000</v>
      </c>
      <c r="M765" s="47">
        <v>0</v>
      </c>
      <c r="N765" s="47">
        <v>162500</v>
      </c>
      <c r="O765" s="47">
        <v>0</v>
      </c>
    </row>
    <row r="766" spans="1:16" ht="16.5">
      <c r="A766" s="58" t="str">
        <f t="shared" si="408"/>
        <v>Evariste</v>
      </c>
      <c r="B766" s="59" t="s">
        <v>153</v>
      </c>
      <c r="C766" s="61">
        <v>265425</v>
      </c>
      <c r="D766" s="61">
        <f t="shared" si="409"/>
        <v>0</v>
      </c>
      <c r="E766" s="61">
        <f t="shared" si="410"/>
        <v>128750</v>
      </c>
      <c r="F766" s="61">
        <f t="shared" si="411"/>
        <v>125000</v>
      </c>
      <c r="G766" s="61">
        <f t="shared" si="407"/>
        <v>0</v>
      </c>
      <c r="H766" s="61">
        <v>11675</v>
      </c>
      <c r="I766" s="61">
        <f t="shared" si="413"/>
        <v>11675</v>
      </c>
      <c r="J766" s="9">
        <f t="shared" si="412"/>
        <v>0</v>
      </c>
      <c r="K766" s="45" t="s">
        <v>30</v>
      </c>
      <c r="L766" s="47">
        <v>0</v>
      </c>
      <c r="M766" s="47">
        <v>125000</v>
      </c>
      <c r="N766" s="47">
        <v>128750</v>
      </c>
      <c r="O766" s="47">
        <v>0</v>
      </c>
    </row>
    <row r="767" spans="1:16" ht="16.5">
      <c r="A767" s="58" t="str">
        <f t="shared" si="408"/>
        <v>I55S</v>
      </c>
      <c r="B767" s="115" t="s">
        <v>4</v>
      </c>
      <c r="C767" s="117">
        <v>233614</v>
      </c>
      <c r="D767" s="117">
        <f t="shared" si="409"/>
        <v>0</v>
      </c>
      <c r="E767" s="117">
        <f>+N767</f>
        <v>0</v>
      </c>
      <c r="F767" s="117">
        <f t="shared" si="411"/>
        <v>0</v>
      </c>
      <c r="G767" s="117">
        <f t="shared" si="407"/>
        <v>0</v>
      </c>
      <c r="H767" s="117">
        <v>233614</v>
      </c>
      <c r="I767" s="117">
        <f>+C767+D767-E767-F767+G767</f>
        <v>233614</v>
      </c>
      <c r="J767" s="9">
        <f t="shared" si="412"/>
        <v>0</v>
      </c>
      <c r="K767" s="45" t="s">
        <v>83</v>
      </c>
      <c r="L767" s="47">
        <v>0</v>
      </c>
      <c r="M767" s="47">
        <v>0</v>
      </c>
      <c r="N767" s="47">
        <v>0</v>
      </c>
      <c r="O767" s="47">
        <v>0</v>
      </c>
    </row>
    <row r="768" spans="1:16" ht="16.5">
      <c r="A768" s="58" t="str">
        <f t="shared" si="408"/>
        <v>I73X</v>
      </c>
      <c r="B768" s="115" t="s">
        <v>4</v>
      </c>
      <c r="C768" s="117">
        <v>249769</v>
      </c>
      <c r="D768" s="117">
        <f t="shared" si="409"/>
        <v>0</v>
      </c>
      <c r="E768" s="117">
        <f>+N768</f>
        <v>0</v>
      </c>
      <c r="F768" s="117">
        <f t="shared" si="411"/>
        <v>0</v>
      </c>
      <c r="G768" s="117">
        <f t="shared" si="407"/>
        <v>0</v>
      </c>
      <c r="H768" s="117">
        <v>249769</v>
      </c>
      <c r="I768" s="117">
        <f t="shared" ref="I768:I772" si="414">+C768+D768-E768-F768+G768</f>
        <v>249769</v>
      </c>
      <c r="J768" s="9">
        <f t="shared" si="412"/>
        <v>0</v>
      </c>
      <c r="K768" s="45" t="s">
        <v>82</v>
      </c>
      <c r="L768" s="47">
        <v>0</v>
      </c>
      <c r="M768" s="47">
        <v>0</v>
      </c>
      <c r="N768" s="47">
        <v>0</v>
      </c>
      <c r="O768" s="47">
        <v>0</v>
      </c>
    </row>
    <row r="769" spans="1:15" ht="16.5">
      <c r="A769" s="58" t="str">
        <f t="shared" si="408"/>
        <v>Grace</v>
      </c>
      <c r="B769" s="59" t="s">
        <v>2</v>
      </c>
      <c r="C769" s="61">
        <v>596200</v>
      </c>
      <c r="D769" s="61">
        <f t="shared" si="409"/>
        <v>0</v>
      </c>
      <c r="E769" s="61">
        <f t="shared" ref="E769" si="415">+N769</f>
        <v>83400</v>
      </c>
      <c r="F769" s="61">
        <f t="shared" si="411"/>
        <v>501000</v>
      </c>
      <c r="G769" s="61">
        <f t="shared" si="407"/>
        <v>0</v>
      </c>
      <c r="H769" s="180">
        <v>11800</v>
      </c>
      <c r="I769" s="180">
        <f t="shared" si="414"/>
        <v>11800</v>
      </c>
      <c r="J769" s="181">
        <f>I769-H769</f>
        <v>0</v>
      </c>
      <c r="K769" s="182" t="s">
        <v>141</v>
      </c>
      <c r="L769" s="183">
        <v>0</v>
      </c>
      <c r="M769" s="183">
        <v>501000</v>
      </c>
      <c r="N769" s="47">
        <v>83400</v>
      </c>
      <c r="O769" s="183">
        <v>0</v>
      </c>
    </row>
    <row r="770" spans="1:15" ht="16.5">
      <c r="A770" s="58" t="str">
        <f t="shared" si="408"/>
        <v>Hurielle</v>
      </c>
      <c r="B770" s="97" t="s">
        <v>152</v>
      </c>
      <c r="C770" s="61">
        <v>144700</v>
      </c>
      <c r="D770" s="61">
        <f t="shared" si="409"/>
        <v>326000</v>
      </c>
      <c r="E770" s="61">
        <f>+N770</f>
        <v>292950</v>
      </c>
      <c r="F770" s="61">
        <f>+M770</f>
        <v>159000</v>
      </c>
      <c r="G770" s="61">
        <f t="shared" si="407"/>
        <v>0</v>
      </c>
      <c r="H770" s="61">
        <v>18750</v>
      </c>
      <c r="I770" s="61">
        <f t="shared" si="414"/>
        <v>18750</v>
      </c>
      <c r="J770" s="9">
        <f t="shared" ref="J770" si="416">I770-H770</f>
        <v>0</v>
      </c>
      <c r="K770" s="45" t="s">
        <v>195</v>
      </c>
      <c r="L770" s="47">
        <v>326000</v>
      </c>
      <c r="M770" s="47">
        <v>159000</v>
      </c>
      <c r="N770" s="47">
        <v>292950</v>
      </c>
      <c r="O770" s="47">
        <v>0</v>
      </c>
    </row>
    <row r="771" spans="1:15" ht="16.5">
      <c r="A771" s="58" t="str">
        <f t="shared" si="408"/>
        <v>Merveille</v>
      </c>
      <c r="B771" s="59" t="s">
        <v>2</v>
      </c>
      <c r="C771" s="61">
        <v>-2900</v>
      </c>
      <c r="D771" s="61">
        <f t="shared" si="409"/>
        <v>0</v>
      </c>
      <c r="E771" s="61">
        <f t="shared" ref="E771:E774" si="417">+N771</f>
        <v>0</v>
      </c>
      <c r="F771" s="61">
        <f t="shared" ref="F771:F774" si="418">+M771</f>
        <v>0</v>
      </c>
      <c r="G771" s="61">
        <f t="shared" si="407"/>
        <v>0</v>
      </c>
      <c r="H771" s="180">
        <v>-2900</v>
      </c>
      <c r="I771" s="180">
        <f t="shared" si="414"/>
        <v>-2900</v>
      </c>
      <c r="J771" s="181">
        <f>I771-H771</f>
        <v>0</v>
      </c>
      <c r="K771" s="182" t="s">
        <v>92</v>
      </c>
      <c r="L771" s="183">
        <v>0</v>
      </c>
      <c r="M771" s="183">
        <v>0</v>
      </c>
      <c r="N771" s="47">
        <v>0</v>
      </c>
      <c r="O771" s="183">
        <v>0</v>
      </c>
    </row>
    <row r="772" spans="1:15" ht="16.5">
      <c r="A772" s="58" t="str">
        <f t="shared" si="408"/>
        <v>P10</v>
      </c>
      <c r="B772" s="97" t="s">
        <v>4</v>
      </c>
      <c r="C772" s="61">
        <v>103900</v>
      </c>
      <c r="D772" s="61">
        <f t="shared" si="409"/>
        <v>205000</v>
      </c>
      <c r="E772" s="61">
        <f t="shared" si="417"/>
        <v>271900</v>
      </c>
      <c r="F772" s="61">
        <f t="shared" si="418"/>
        <v>37000</v>
      </c>
      <c r="G772" s="61">
        <f t="shared" si="407"/>
        <v>0</v>
      </c>
      <c r="H772" s="61">
        <v>0</v>
      </c>
      <c r="I772" s="61">
        <f t="shared" si="414"/>
        <v>0</v>
      </c>
      <c r="J772" s="9">
        <f t="shared" ref="J772:J773" si="419">I772-H772</f>
        <v>0</v>
      </c>
      <c r="K772" s="45" t="s">
        <v>250</v>
      </c>
      <c r="L772" s="47">
        <v>205000</v>
      </c>
      <c r="M772" s="47">
        <v>37000</v>
      </c>
      <c r="N772" s="47">
        <v>271900</v>
      </c>
      <c r="O772" s="47">
        <v>0</v>
      </c>
    </row>
    <row r="773" spans="1:15" ht="16.5">
      <c r="A773" s="58" t="str">
        <f t="shared" si="408"/>
        <v>P29</v>
      </c>
      <c r="B773" s="59" t="s">
        <v>4</v>
      </c>
      <c r="C773" s="61">
        <v>175900</v>
      </c>
      <c r="D773" s="61">
        <f>+L773</f>
        <v>646000</v>
      </c>
      <c r="E773" s="61">
        <f t="shared" si="417"/>
        <v>623300</v>
      </c>
      <c r="F773" s="61">
        <f t="shared" si="418"/>
        <v>50000</v>
      </c>
      <c r="G773" s="61">
        <f t="shared" si="407"/>
        <v>0</v>
      </c>
      <c r="H773" s="61">
        <v>148600</v>
      </c>
      <c r="I773" s="61">
        <f>+C773+D773-E773-F773+G773</f>
        <v>148600</v>
      </c>
      <c r="J773" s="9">
        <f t="shared" si="419"/>
        <v>0</v>
      </c>
      <c r="K773" s="45" t="s">
        <v>28</v>
      </c>
      <c r="L773" s="47">
        <v>646000</v>
      </c>
      <c r="M773" s="47">
        <v>50000</v>
      </c>
      <c r="N773" s="183">
        <v>623300</v>
      </c>
      <c r="O773" s="47">
        <v>0</v>
      </c>
    </row>
    <row r="774" spans="1:15" ht="16.5">
      <c r="A774" s="58" t="str">
        <f t="shared" si="408"/>
        <v>Tiffany</v>
      </c>
      <c r="B774" s="59" t="s">
        <v>2</v>
      </c>
      <c r="C774" s="61">
        <v>-20702</v>
      </c>
      <c r="D774" s="61">
        <f t="shared" ref="D774" si="420">+L774</f>
        <v>179000</v>
      </c>
      <c r="E774" s="61">
        <f t="shared" si="417"/>
        <v>168472</v>
      </c>
      <c r="F774" s="61">
        <f t="shared" si="418"/>
        <v>0</v>
      </c>
      <c r="G774" s="61">
        <f t="shared" si="407"/>
        <v>0</v>
      </c>
      <c r="H774" s="61">
        <v>-10174</v>
      </c>
      <c r="I774" s="61">
        <f>+C774+D774-E774-F774+G774</f>
        <v>-10174</v>
      </c>
      <c r="J774" s="9">
        <f>I774-H774</f>
        <v>0</v>
      </c>
      <c r="K774" s="45" t="s">
        <v>111</v>
      </c>
      <c r="L774" s="47">
        <v>179000</v>
      </c>
      <c r="M774" s="47">
        <v>0</v>
      </c>
      <c r="N774" s="47">
        <v>168472</v>
      </c>
      <c r="O774" s="47">
        <v>0</v>
      </c>
    </row>
    <row r="775" spans="1:15" ht="16.5">
      <c r="A775" s="10" t="s">
        <v>49</v>
      </c>
      <c r="B775" s="11"/>
      <c r="C775" s="12">
        <f t="shared" ref="C775:I775" si="421">SUM(C761:C774)</f>
        <v>26480645</v>
      </c>
      <c r="D775" s="57">
        <f t="shared" si="421"/>
        <v>4641000</v>
      </c>
      <c r="E775" s="57">
        <f t="shared" si="421"/>
        <v>8157247</v>
      </c>
      <c r="F775" s="57">
        <f t="shared" si="421"/>
        <v>4641000</v>
      </c>
      <c r="G775" s="57">
        <f t="shared" si="421"/>
        <v>0</v>
      </c>
      <c r="H775" s="57">
        <f t="shared" si="421"/>
        <v>18323398</v>
      </c>
      <c r="I775" s="57">
        <f t="shared" si="421"/>
        <v>18323398</v>
      </c>
      <c r="J775" s="9">
        <f>I775-H775</f>
        <v>0</v>
      </c>
      <c r="K775" s="3"/>
      <c r="L775" s="47">
        <f>+SUM(L761:L774)</f>
        <v>4641000</v>
      </c>
      <c r="M775" s="47">
        <f>+SUM(M761:M774)</f>
        <v>4641000</v>
      </c>
      <c r="N775" s="47">
        <f>+SUM(N761:N774)</f>
        <v>8157247</v>
      </c>
      <c r="O775" s="47">
        <f>+SUM(O761:O774)</f>
        <v>0</v>
      </c>
    </row>
    <row r="776" spans="1:15" ht="16.5">
      <c r="A776" s="10"/>
      <c r="B776" s="11"/>
      <c r="C776" s="12"/>
      <c r="D776" s="13"/>
      <c r="E776" s="12"/>
      <c r="F776" s="13"/>
      <c r="G776" s="12"/>
      <c r="H776" s="12"/>
      <c r="I776" s="133" t="b">
        <f>I775=D778</f>
        <v>1</v>
      </c>
      <c r="J776" s="9">
        <f>H775-I775</f>
        <v>0</v>
      </c>
      <c r="L776" s="5"/>
      <c r="M776" s="5"/>
      <c r="N776" s="5"/>
      <c r="O776" s="5"/>
    </row>
    <row r="777" spans="1:15" ht="16.5">
      <c r="A777" s="10" t="s">
        <v>258</v>
      </c>
      <c r="B777" s="11" t="s">
        <v>163</v>
      </c>
      <c r="C777" s="12" t="s">
        <v>164</v>
      </c>
      <c r="D777" s="12" t="s">
        <v>259</v>
      </c>
      <c r="E777" s="12" t="s">
        <v>50</v>
      </c>
      <c r="F777" s="12"/>
      <c r="G777" s="12">
        <f>+D775-F775</f>
        <v>0</v>
      </c>
      <c r="H777" s="12"/>
      <c r="I777" s="12"/>
    </row>
    <row r="778" spans="1:15" ht="16.5">
      <c r="A778" s="14">
        <f>C775</f>
        <v>26480645</v>
      </c>
      <c r="B778" s="15">
        <f>G775</f>
        <v>0</v>
      </c>
      <c r="C778" s="12">
        <f>E775</f>
        <v>8157247</v>
      </c>
      <c r="D778" s="12">
        <f>A778+B778-C778</f>
        <v>18323398</v>
      </c>
      <c r="E778" s="13">
        <f>I775-D778</f>
        <v>0</v>
      </c>
      <c r="F778" s="12"/>
      <c r="G778" s="12"/>
      <c r="H778" s="12"/>
      <c r="I778" s="12"/>
    </row>
    <row r="779" spans="1:15" ht="16.5">
      <c r="A779" s="14"/>
      <c r="B779" s="15"/>
      <c r="C779" s="12"/>
      <c r="D779" s="12"/>
      <c r="E779" s="13"/>
      <c r="F779" s="12"/>
      <c r="G779" s="12"/>
      <c r="H779" s="12"/>
      <c r="I779" s="12"/>
    </row>
    <row r="780" spans="1:15">
      <c r="A780" s="16" t="s">
        <v>51</v>
      </c>
      <c r="B780" s="16"/>
      <c r="C780" s="16"/>
      <c r="D780" s="17"/>
      <c r="E780" s="17"/>
      <c r="F780" s="17"/>
      <c r="G780" s="17"/>
      <c r="H780" s="17"/>
      <c r="I780" s="17"/>
    </row>
    <row r="781" spans="1:15">
      <c r="A781" s="18" t="s">
        <v>260</v>
      </c>
      <c r="B781" s="18"/>
      <c r="C781" s="18"/>
      <c r="D781" s="18"/>
      <c r="E781" s="18"/>
      <c r="F781" s="18"/>
      <c r="G781" s="18"/>
      <c r="H781" s="18"/>
      <c r="I781" s="18"/>
      <c r="J781" s="18"/>
    </row>
    <row r="782" spans="1:15">
      <c r="A782" s="19"/>
      <c r="B782" s="17"/>
      <c r="C782" s="20"/>
      <c r="D782" s="20"/>
      <c r="E782" s="20"/>
      <c r="F782" s="20"/>
      <c r="G782" s="20"/>
      <c r="H782" s="17"/>
      <c r="I782" s="17"/>
    </row>
    <row r="783" spans="1:15">
      <c r="A783" s="166" t="s">
        <v>52</v>
      </c>
      <c r="B783" s="168" t="s">
        <v>53</v>
      </c>
      <c r="C783" s="170" t="s">
        <v>261</v>
      </c>
      <c r="D783" s="171" t="s">
        <v>54</v>
      </c>
      <c r="E783" s="172"/>
      <c r="F783" s="172"/>
      <c r="G783" s="173"/>
      <c r="H783" s="174" t="s">
        <v>55</v>
      </c>
      <c r="I783" s="162" t="s">
        <v>56</v>
      </c>
      <c r="J783" s="184"/>
    </row>
    <row r="784" spans="1:15" ht="25.5">
      <c r="A784" s="167"/>
      <c r="B784" s="169"/>
      <c r="C784" s="22"/>
      <c r="D784" s="21" t="s">
        <v>23</v>
      </c>
      <c r="E784" s="21" t="s">
        <v>24</v>
      </c>
      <c r="F784" s="22" t="s">
        <v>121</v>
      </c>
      <c r="G784" s="21" t="s">
        <v>57</v>
      </c>
      <c r="H784" s="175"/>
      <c r="I784" s="163"/>
      <c r="J784" s="165" t="s">
        <v>262</v>
      </c>
      <c r="K784" s="142"/>
    </row>
    <row r="785" spans="1:11">
      <c r="A785" s="23"/>
      <c r="B785" s="24" t="s">
        <v>58</v>
      </c>
      <c r="C785" s="25"/>
      <c r="D785" s="25"/>
      <c r="E785" s="25"/>
      <c r="F785" s="25"/>
      <c r="G785" s="25"/>
      <c r="H785" s="25"/>
      <c r="I785" s="26"/>
      <c r="J785" s="165"/>
      <c r="K785" s="142"/>
    </row>
    <row r="786" spans="1:11">
      <c r="A786" s="121" t="s">
        <v>101</v>
      </c>
      <c r="B786" s="126" t="s">
        <v>46</v>
      </c>
      <c r="C786" s="32">
        <f>+C764</f>
        <v>409530</v>
      </c>
      <c r="D786" s="31"/>
      <c r="E786" s="32">
        <f t="shared" ref="E786:E796" si="422">+D764</f>
        <v>435000</v>
      </c>
      <c r="F786" s="32"/>
      <c r="G786" s="32"/>
      <c r="H786" s="55">
        <f t="shared" ref="H786:H796" si="423">+F764</f>
        <v>0</v>
      </c>
      <c r="I786" s="32">
        <f t="shared" ref="I786:I796" si="424">+E764</f>
        <v>755325</v>
      </c>
      <c r="J786" s="30">
        <f t="shared" ref="J786" si="425">+SUM(C786:G786)-(H786+I786)</f>
        <v>89205</v>
      </c>
      <c r="K786" s="143" t="b">
        <f>J786=I764</f>
        <v>1</v>
      </c>
    </row>
    <row r="787" spans="1:11">
      <c r="A787" s="121" t="str">
        <f>+A786</f>
        <v>DECEMBRE</v>
      </c>
      <c r="B787" s="126" t="s">
        <v>251</v>
      </c>
      <c r="C787" s="32">
        <f t="shared" ref="C787:C788" si="426">+C765</f>
        <v>9700</v>
      </c>
      <c r="D787" s="31"/>
      <c r="E787" s="32">
        <f t="shared" si="422"/>
        <v>389000</v>
      </c>
      <c r="F787" s="32"/>
      <c r="G787" s="32"/>
      <c r="H787" s="55">
        <f t="shared" si="423"/>
        <v>0</v>
      </c>
      <c r="I787" s="32">
        <f t="shared" si="424"/>
        <v>162500</v>
      </c>
      <c r="J787" s="100">
        <f t="shared" ref="J787" si="427">+SUM(C787:G787)-(H787+I787)</f>
        <v>236200</v>
      </c>
      <c r="K787" s="143" t="b">
        <f>J787=I765</f>
        <v>1</v>
      </c>
    </row>
    <row r="788" spans="1:11">
      <c r="A788" s="121" t="str">
        <f t="shared" ref="A788:A796" si="428">+A787</f>
        <v>DECEMBRE</v>
      </c>
      <c r="B788" s="126" t="s">
        <v>30</v>
      </c>
      <c r="C788" s="32">
        <f t="shared" si="426"/>
        <v>265425</v>
      </c>
      <c r="D788" s="31"/>
      <c r="E788" s="32">
        <f t="shared" si="422"/>
        <v>0</v>
      </c>
      <c r="F788" s="32"/>
      <c r="G788" s="32"/>
      <c r="H788" s="55">
        <f t="shared" si="423"/>
        <v>125000</v>
      </c>
      <c r="I788" s="32">
        <f t="shared" si="424"/>
        <v>128750</v>
      </c>
      <c r="J788" s="100">
        <f t="shared" ref="J788" si="429">+SUM(C788:G788)-(H788+I788)</f>
        <v>11675</v>
      </c>
      <c r="K788" s="143" t="b">
        <f t="shared" ref="K788:K796" si="430">J788=I766</f>
        <v>1</v>
      </c>
    </row>
    <row r="789" spans="1:11">
      <c r="A789" s="121" t="str">
        <f t="shared" si="428"/>
        <v>DECEMBRE</v>
      </c>
      <c r="B789" s="128" t="s">
        <v>83</v>
      </c>
      <c r="C789" s="119">
        <f>+C767</f>
        <v>233614</v>
      </c>
      <c r="D789" s="122"/>
      <c r="E789" s="119">
        <f t="shared" si="422"/>
        <v>0</v>
      </c>
      <c r="F789" s="136"/>
      <c r="G789" s="136"/>
      <c r="H789" s="154">
        <f t="shared" si="423"/>
        <v>0</v>
      </c>
      <c r="I789" s="119">
        <f t="shared" si="424"/>
        <v>0</v>
      </c>
      <c r="J789" s="120">
        <f>+SUM(C789:G789)-(H789+I789)</f>
        <v>233614</v>
      </c>
      <c r="K789" s="143" t="b">
        <f t="shared" si="430"/>
        <v>1</v>
      </c>
    </row>
    <row r="790" spans="1:11">
      <c r="A790" s="121" t="str">
        <f t="shared" si="428"/>
        <v>DECEMBRE</v>
      </c>
      <c r="B790" s="128" t="s">
        <v>82</v>
      </c>
      <c r="C790" s="119">
        <f>+C768</f>
        <v>249769</v>
      </c>
      <c r="D790" s="122"/>
      <c r="E790" s="119">
        <f t="shared" si="422"/>
        <v>0</v>
      </c>
      <c r="F790" s="136"/>
      <c r="G790" s="136"/>
      <c r="H790" s="154">
        <f t="shared" si="423"/>
        <v>0</v>
      </c>
      <c r="I790" s="119">
        <f t="shared" si="424"/>
        <v>0</v>
      </c>
      <c r="J790" s="120">
        <f t="shared" ref="J790:J796" si="431">+SUM(C790:G790)-(H790+I790)</f>
        <v>249769</v>
      </c>
      <c r="K790" s="143" t="b">
        <f t="shared" si="430"/>
        <v>1</v>
      </c>
    </row>
    <row r="791" spans="1:11">
      <c r="A791" s="121" t="str">
        <f t="shared" si="428"/>
        <v>DECEMBRE</v>
      </c>
      <c r="B791" s="126" t="s">
        <v>141</v>
      </c>
      <c r="C791" s="32">
        <f>+C769</f>
        <v>596200</v>
      </c>
      <c r="D791" s="31"/>
      <c r="E791" s="32">
        <f t="shared" si="422"/>
        <v>0</v>
      </c>
      <c r="F791" s="32"/>
      <c r="G791" s="103"/>
      <c r="H791" s="55">
        <f t="shared" si="423"/>
        <v>501000</v>
      </c>
      <c r="I791" s="32">
        <f t="shared" si="424"/>
        <v>83400</v>
      </c>
      <c r="J791" s="30">
        <f t="shared" si="431"/>
        <v>11800</v>
      </c>
      <c r="K791" s="143" t="b">
        <f t="shared" si="430"/>
        <v>1</v>
      </c>
    </row>
    <row r="792" spans="1:11">
      <c r="A792" s="121" t="str">
        <f t="shared" si="428"/>
        <v>DECEMBRE</v>
      </c>
      <c r="B792" s="126" t="s">
        <v>195</v>
      </c>
      <c r="C792" s="32">
        <f t="shared" ref="C792:C796" si="432">+C770</f>
        <v>144700</v>
      </c>
      <c r="D792" s="31"/>
      <c r="E792" s="32">
        <f t="shared" si="422"/>
        <v>326000</v>
      </c>
      <c r="F792" s="32"/>
      <c r="G792" s="103"/>
      <c r="H792" s="55">
        <f t="shared" si="423"/>
        <v>159000</v>
      </c>
      <c r="I792" s="32">
        <f t="shared" si="424"/>
        <v>292950</v>
      </c>
      <c r="J792" s="30">
        <f t="shared" si="431"/>
        <v>18750</v>
      </c>
      <c r="K792" s="143" t="b">
        <f t="shared" si="430"/>
        <v>1</v>
      </c>
    </row>
    <row r="793" spans="1:11">
      <c r="A793" s="121" t="str">
        <f t="shared" si="428"/>
        <v>DECEMBRE</v>
      </c>
      <c r="B793" s="126" t="s">
        <v>92</v>
      </c>
      <c r="C793" s="32">
        <f t="shared" si="432"/>
        <v>-2900</v>
      </c>
      <c r="D793" s="31"/>
      <c r="E793" s="32">
        <f t="shared" si="422"/>
        <v>0</v>
      </c>
      <c r="F793" s="32"/>
      <c r="G793" s="103"/>
      <c r="H793" s="55">
        <f t="shared" si="423"/>
        <v>0</v>
      </c>
      <c r="I793" s="32">
        <f t="shared" si="424"/>
        <v>0</v>
      </c>
      <c r="J793" s="30">
        <f t="shared" si="431"/>
        <v>-2900</v>
      </c>
      <c r="K793" s="143" t="b">
        <f t="shared" si="430"/>
        <v>1</v>
      </c>
    </row>
    <row r="794" spans="1:11">
      <c r="A794" s="121" t="str">
        <f t="shared" si="428"/>
        <v>DECEMBRE</v>
      </c>
      <c r="B794" s="126" t="s">
        <v>250</v>
      </c>
      <c r="C794" s="32">
        <f t="shared" si="432"/>
        <v>103900</v>
      </c>
      <c r="D794" s="31"/>
      <c r="E794" s="32">
        <f t="shared" si="422"/>
        <v>205000</v>
      </c>
      <c r="F794" s="32"/>
      <c r="G794" s="103"/>
      <c r="H794" s="55">
        <f t="shared" si="423"/>
        <v>37000</v>
      </c>
      <c r="I794" s="32">
        <f t="shared" si="424"/>
        <v>271900</v>
      </c>
      <c r="J794" s="30">
        <f t="shared" si="431"/>
        <v>0</v>
      </c>
      <c r="K794" s="143" t="b">
        <f t="shared" si="430"/>
        <v>1</v>
      </c>
    </row>
    <row r="795" spans="1:11">
      <c r="A795" s="121" t="str">
        <f t="shared" si="428"/>
        <v>DECEMBRE</v>
      </c>
      <c r="B795" s="126" t="s">
        <v>28</v>
      </c>
      <c r="C795" s="32">
        <f t="shared" si="432"/>
        <v>175900</v>
      </c>
      <c r="D795" s="31"/>
      <c r="E795" s="32">
        <f t="shared" si="422"/>
        <v>646000</v>
      </c>
      <c r="F795" s="32"/>
      <c r="G795" s="103"/>
      <c r="H795" s="55">
        <f t="shared" si="423"/>
        <v>50000</v>
      </c>
      <c r="I795" s="32">
        <f t="shared" si="424"/>
        <v>623300</v>
      </c>
      <c r="J795" s="30">
        <f t="shared" si="431"/>
        <v>148600</v>
      </c>
      <c r="K795" s="143" t="b">
        <f t="shared" si="430"/>
        <v>1</v>
      </c>
    </row>
    <row r="796" spans="1:11">
      <c r="A796" s="121" t="str">
        <f t="shared" si="428"/>
        <v>DECEMBRE</v>
      </c>
      <c r="B796" s="127" t="s">
        <v>111</v>
      </c>
      <c r="C796" s="32">
        <f t="shared" si="432"/>
        <v>-20702</v>
      </c>
      <c r="D796" s="118"/>
      <c r="E796" s="32">
        <f t="shared" si="422"/>
        <v>179000</v>
      </c>
      <c r="F796" s="51"/>
      <c r="G796" s="137"/>
      <c r="H796" s="55">
        <f t="shared" si="423"/>
        <v>0</v>
      </c>
      <c r="I796" s="32">
        <f t="shared" si="424"/>
        <v>168472</v>
      </c>
      <c r="J796" s="30">
        <f t="shared" si="431"/>
        <v>-10174</v>
      </c>
      <c r="K796" s="143" t="b">
        <f t="shared" si="430"/>
        <v>1</v>
      </c>
    </row>
    <row r="797" spans="1:11">
      <c r="A797" s="34" t="s">
        <v>59</v>
      </c>
      <c r="B797" s="35"/>
      <c r="C797" s="35"/>
      <c r="D797" s="35"/>
      <c r="E797" s="35"/>
      <c r="F797" s="35"/>
      <c r="G797" s="35"/>
      <c r="H797" s="35"/>
      <c r="I797" s="35"/>
      <c r="J797" s="36"/>
      <c r="K797" s="142"/>
    </row>
    <row r="798" spans="1:11">
      <c r="A798" s="121" t="str">
        <f>A796</f>
        <v>DECEMBRE</v>
      </c>
      <c r="B798" s="37" t="s">
        <v>60</v>
      </c>
      <c r="C798" s="38">
        <f>+C763</f>
        <v>2476103</v>
      </c>
      <c r="D798" s="49"/>
      <c r="E798" s="49">
        <f>D763</f>
        <v>2461000</v>
      </c>
      <c r="F798" s="49"/>
      <c r="G798" s="124"/>
      <c r="H798" s="51">
        <f>+F763</f>
        <v>1769000</v>
      </c>
      <c r="I798" s="125">
        <f>+E763</f>
        <v>1832504</v>
      </c>
      <c r="J798" s="30">
        <f>+SUM(C798:G798)-(H798+I798)</f>
        <v>1335599</v>
      </c>
      <c r="K798" s="143" t="b">
        <f>J798=I763</f>
        <v>1</v>
      </c>
    </row>
    <row r="799" spans="1:11">
      <c r="A799" s="43" t="s">
        <v>61</v>
      </c>
      <c r="B799" s="24"/>
      <c r="C799" s="35"/>
      <c r="D799" s="24"/>
      <c r="E799" s="24"/>
      <c r="F799" s="24"/>
      <c r="G799" s="24"/>
      <c r="H799" s="24"/>
      <c r="I799" s="24"/>
      <c r="J799" s="36"/>
      <c r="K799" s="142"/>
    </row>
    <row r="800" spans="1:11">
      <c r="A800" s="121" t="str">
        <f>+A798</f>
        <v>DECEMBRE</v>
      </c>
      <c r="B800" s="37" t="s">
        <v>154</v>
      </c>
      <c r="C800" s="124">
        <f>+C761</f>
        <v>16218242</v>
      </c>
      <c r="D800" s="131">
        <f>+G761</f>
        <v>0</v>
      </c>
      <c r="E800" s="49"/>
      <c r="F800" s="49"/>
      <c r="G800" s="49"/>
      <c r="H800" s="51">
        <f>+F761</f>
        <v>2000000</v>
      </c>
      <c r="I800" s="53">
        <f>+E761</f>
        <v>693345</v>
      </c>
      <c r="J800" s="30">
        <f>+SUM(C800:G800)-(H800+I800)</f>
        <v>13524897</v>
      </c>
      <c r="K800" s="143" t="b">
        <f>+J800=I761</f>
        <v>1</v>
      </c>
    </row>
    <row r="801" spans="1:16">
      <c r="A801" s="121" t="str">
        <f t="shared" ref="A801" si="433">+A800</f>
        <v>DECEMBRE</v>
      </c>
      <c r="B801" s="37" t="s">
        <v>63</v>
      </c>
      <c r="C801" s="124">
        <f>+C762</f>
        <v>5621164</v>
      </c>
      <c r="D801" s="49">
        <f>+G762</f>
        <v>0</v>
      </c>
      <c r="E801" s="48"/>
      <c r="F801" s="48"/>
      <c r="G801" s="48"/>
      <c r="H801" s="32">
        <f>+F762</f>
        <v>0</v>
      </c>
      <c r="I801" s="50">
        <f>+E762</f>
        <v>3144801</v>
      </c>
      <c r="J801" s="30">
        <f>SUM(C801:G801)-(H801+I801)</f>
        <v>2476363</v>
      </c>
      <c r="K801" s="143" t="b">
        <f>+J801=I762</f>
        <v>1</v>
      </c>
    </row>
    <row r="802" spans="1:16" ht="15.75">
      <c r="C802" s="140">
        <f>SUM(C786:C801)</f>
        <v>26480645</v>
      </c>
      <c r="I802" s="139">
        <f>SUM(I786:I801)</f>
        <v>8157247</v>
      </c>
      <c r="J802" s="104">
        <f>+SUM(J786:J801)</f>
        <v>18323398</v>
      </c>
      <c r="K802" s="5" t="b">
        <f>J802=I775</f>
        <v>1</v>
      </c>
    </row>
    <row r="803" spans="1:16" ht="15.75">
      <c r="C803" s="140"/>
      <c r="I803" s="139"/>
      <c r="J803" s="104"/>
    </row>
    <row r="804" spans="1:16" ht="15.75">
      <c r="A804" s="157"/>
      <c r="B804" s="157"/>
      <c r="C804" s="158"/>
      <c r="D804" s="157"/>
      <c r="E804" s="157"/>
      <c r="F804" s="157"/>
      <c r="G804" s="157"/>
      <c r="H804" s="157"/>
      <c r="I804" s="159"/>
      <c r="J804" s="160"/>
      <c r="K804" s="157"/>
      <c r="L804" s="161"/>
      <c r="M804" s="161"/>
      <c r="N804" s="161"/>
      <c r="O804" s="161"/>
      <c r="P804" s="157"/>
    </row>
    <row r="806" spans="1:16" ht="15.75">
      <c r="A806" s="6" t="s">
        <v>35</v>
      </c>
      <c r="B806" s="6" t="s">
        <v>1</v>
      </c>
      <c r="C806" s="6">
        <v>44866</v>
      </c>
      <c r="D806" s="7" t="s">
        <v>36</v>
      </c>
      <c r="E806" s="7" t="s">
        <v>37</v>
      </c>
      <c r="F806" s="7" t="s">
        <v>38</v>
      </c>
      <c r="G806" s="7" t="s">
        <v>39</v>
      </c>
      <c r="H806" s="6">
        <v>44895</v>
      </c>
      <c r="I806" s="7" t="s">
        <v>40</v>
      </c>
      <c r="K806" s="45"/>
      <c r="L806" s="45" t="s">
        <v>41</v>
      </c>
      <c r="M806" s="45" t="s">
        <v>42</v>
      </c>
      <c r="N806" s="45" t="s">
        <v>43</v>
      </c>
      <c r="O806" s="45" t="s">
        <v>44</v>
      </c>
    </row>
    <row r="807" spans="1:16" ht="16.5">
      <c r="A807" s="58" t="str">
        <f>K807</f>
        <v>BCI</v>
      </c>
      <c r="B807" s="59" t="s">
        <v>45</v>
      </c>
      <c r="C807" s="61">
        <v>9603727</v>
      </c>
      <c r="D807" s="61">
        <f>+L807</f>
        <v>0</v>
      </c>
      <c r="E807" s="61">
        <f>+N807</f>
        <v>173438</v>
      </c>
      <c r="F807" s="61">
        <f>+M807</f>
        <v>6000000</v>
      </c>
      <c r="G807" s="61">
        <f t="shared" ref="G807:G820" si="434">+O807</f>
        <v>12787953</v>
      </c>
      <c r="H807" s="61">
        <v>16218242</v>
      </c>
      <c r="I807" s="61">
        <f>+C807+D807-E807-F807+G807</f>
        <v>16218242</v>
      </c>
      <c r="J807" s="9">
        <f>I807-H807</f>
        <v>0</v>
      </c>
      <c r="K807" s="45" t="s">
        <v>23</v>
      </c>
      <c r="L807" s="47">
        <v>0</v>
      </c>
      <c r="M807" s="47">
        <v>6000000</v>
      </c>
      <c r="N807" s="47">
        <v>173438</v>
      </c>
      <c r="O807" s="47">
        <v>12787953</v>
      </c>
    </row>
    <row r="808" spans="1:16" ht="16.5">
      <c r="A808" s="58" t="str">
        <f t="shared" ref="A808:A820" si="435">K808</f>
        <v>BCI-Sous Compte</v>
      </c>
      <c r="B808" s="59" t="s">
        <v>45</v>
      </c>
      <c r="C808" s="61">
        <v>9538949</v>
      </c>
      <c r="D808" s="61">
        <f t="shared" ref="D808:D818" si="436">+L808</f>
        <v>0</v>
      </c>
      <c r="E808" s="61">
        <f t="shared" ref="E808:E812" si="437">+N808</f>
        <v>3917785</v>
      </c>
      <c r="F808" s="61">
        <f t="shared" ref="F808:F815" si="438">+M808</f>
        <v>0</v>
      </c>
      <c r="G808" s="61">
        <f t="shared" si="434"/>
        <v>0</v>
      </c>
      <c r="H808" s="61">
        <v>5621164</v>
      </c>
      <c r="I808" s="61">
        <f>+C808+D808-E808-F808+G808</f>
        <v>5621164</v>
      </c>
      <c r="J808" s="9">
        <f t="shared" ref="J808:J816" si="439">I808-H808</f>
        <v>0</v>
      </c>
      <c r="K808" s="45" t="s">
        <v>146</v>
      </c>
      <c r="L808" s="46">
        <v>0</v>
      </c>
      <c r="M808" s="47">
        <v>0</v>
      </c>
      <c r="N808" s="47">
        <v>3917785</v>
      </c>
      <c r="O808" s="47">
        <v>0</v>
      </c>
    </row>
    <row r="809" spans="1:16" ht="16.5">
      <c r="A809" s="58" t="str">
        <f t="shared" si="435"/>
        <v>Caisse</v>
      </c>
      <c r="B809" s="59" t="s">
        <v>24</v>
      </c>
      <c r="C809" s="61">
        <v>2105331</v>
      </c>
      <c r="D809" s="61">
        <f t="shared" si="436"/>
        <v>6149000</v>
      </c>
      <c r="E809" s="61">
        <f t="shared" si="437"/>
        <v>1843228</v>
      </c>
      <c r="F809" s="61">
        <f t="shared" si="438"/>
        <v>3935000</v>
      </c>
      <c r="G809" s="61">
        <f t="shared" si="434"/>
        <v>0</v>
      </c>
      <c r="H809" s="61">
        <v>2476103</v>
      </c>
      <c r="I809" s="61">
        <f>+C809+D809-E809-F809+G809</f>
        <v>2476103</v>
      </c>
      <c r="J809" s="101">
        <f t="shared" si="439"/>
        <v>0</v>
      </c>
      <c r="K809" s="45" t="s">
        <v>24</v>
      </c>
      <c r="L809" s="47">
        <v>6149000</v>
      </c>
      <c r="M809" s="47">
        <v>3935000</v>
      </c>
      <c r="N809" s="47">
        <v>1843228</v>
      </c>
      <c r="O809" s="47">
        <v>0</v>
      </c>
    </row>
    <row r="810" spans="1:16" ht="16.5">
      <c r="A810" s="58" t="str">
        <f t="shared" si="435"/>
        <v>Crépin</v>
      </c>
      <c r="B810" s="59" t="s">
        <v>152</v>
      </c>
      <c r="C810" s="61">
        <v>113930</v>
      </c>
      <c r="D810" s="61">
        <f t="shared" si="436"/>
        <v>614000</v>
      </c>
      <c r="E810" s="61">
        <f t="shared" si="437"/>
        <v>238400</v>
      </c>
      <c r="F810" s="61">
        <f t="shared" si="438"/>
        <v>80000</v>
      </c>
      <c r="G810" s="61">
        <f t="shared" si="434"/>
        <v>0</v>
      </c>
      <c r="H810" s="61">
        <v>409530</v>
      </c>
      <c r="I810" s="61">
        <f>+C810+D810-E810-F810+G810</f>
        <v>409530</v>
      </c>
      <c r="J810" s="9">
        <f t="shared" si="439"/>
        <v>0</v>
      </c>
      <c r="K810" s="45" t="s">
        <v>46</v>
      </c>
      <c r="L810" s="47">
        <v>614000</v>
      </c>
      <c r="M810" s="47">
        <v>80000</v>
      </c>
      <c r="N810" s="47">
        <v>238400</v>
      </c>
      <c r="O810" s="47">
        <v>0</v>
      </c>
    </row>
    <row r="811" spans="1:16" ht="16.5">
      <c r="A811" s="58" t="str">
        <f t="shared" si="435"/>
        <v>Donald</v>
      </c>
      <c r="B811" s="59" t="s">
        <v>152</v>
      </c>
      <c r="C811" s="61">
        <v>13000</v>
      </c>
      <c r="D811" s="61">
        <f t="shared" si="436"/>
        <v>521000</v>
      </c>
      <c r="E811" s="61">
        <f t="shared" si="437"/>
        <v>504300</v>
      </c>
      <c r="F811" s="61">
        <f t="shared" si="438"/>
        <v>20000</v>
      </c>
      <c r="G811" s="61">
        <f t="shared" si="434"/>
        <v>0</v>
      </c>
      <c r="H811" s="61">
        <v>9700</v>
      </c>
      <c r="I811" s="61">
        <f t="shared" ref="I811:I812" si="440">+C811+D811-E811-F811+G811</f>
        <v>9700</v>
      </c>
      <c r="J811" s="9">
        <f t="shared" si="439"/>
        <v>0</v>
      </c>
      <c r="K811" s="45" t="s">
        <v>251</v>
      </c>
      <c r="L811" s="47">
        <v>521000</v>
      </c>
      <c r="M811" s="47">
        <v>20000</v>
      </c>
      <c r="N811" s="47">
        <v>504300</v>
      </c>
      <c r="O811" s="47">
        <v>0</v>
      </c>
    </row>
    <row r="812" spans="1:16" ht="16.5">
      <c r="A812" s="58" t="str">
        <f t="shared" si="435"/>
        <v>Evariste</v>
      </c>
      <c r="B812" s="59" t="s">
        <v>153</v>
      </c>
      <c r="C812" s="61">
        <v>11575</v>
      </c>
      <c r="D812" s="61">
        <f t="shared" si="436"/>
        <v>324000</v>
      </c>
      <c r="E812" s="61">
        <f t="shared" si="437"/>
        <v>70150</v>
      </c>
      <c r="F812" s="61">
        <f t="shared" si="438"/>
        <v>0</v>
      </c>
      <c r="G812" s="61">
        <f t="shared" si="434"/>
        <v>0</v>
      </c>
      <c r="H812" s="61">
        <v>265425</v>
      </c>
      <c r="I812" s="61">
        <f t="shared" si="440"/>
        <v>265425</v>
      </c>
      <c r="J812" s="9">
        <f t="shared" si="439"/>
        <v>0</v>
      </c>
      <c r="K812" s="45" t="s">
        <v>30</v>
      </c>
      <c r="L812" s="47">
        <v>324000</v>
      </c>
      <c r="M812" s="47">
        <v>0</v>
      </c>
      <c r="N812" s="47">
        <v>70150</v>
      </c>
      <c r="O812" s="47">
        <v>0</v>
      </c>
    </row>
    <row r="813" spans="1:16" ht="16.5">
      <c r="A813" s="58" t="str">
        <f t="shared" si="435"/>
        <v>I55S</v>
      </c>
      <c r="B813" s="115" t="s">
        <v>4</v>
      </c>
      <c r="C813" s="117">
        <v>233614</v>
      </c>
      <c r="D813" s="117">
        <f t="shared" si="436"/>
        <v>0</v>
      </c>
      <c r="E813" s="117">
        <f>+N813</f>
        <v>0</v>
      </c>
      <c r="F813" s="117">
        <f t="shared" si="438"/>
        <v>0</v>
      </c>
      <c r="G813" s="117">
        <f t="shared" si="434"/>
        <v>0</v>
      </c>
      <c r="H813" s="117">
        <v>233614</v>
      </c>
      <c r="I813" s="117">
        <f>+C813+D813-E813-F813+G813</f>
        <v>233614</v>
      </c>
      <c r="J813" s="9">
        <f t="shared" si="439"/>
        <v>0</v>
      </c>
      <c r="K813" s="45" t="s">
        <v>83</v>
      </c>
      <c r="L813" s="47">
        <v>0</v>
      </c>
      <c r="M813" s="47">
        <v>0</v>
      </c>
      <c r="N813" s="47">
        <v>0</v>
      </c>
      <c r="O813" s="47">
        <v>0</v>
      </c>
    </row>
    <row r="814" spans="1:16" ht="16.5">
      <c r="A814" s="58" t="str">
        <f t="shared" si="435"/>
        <v>I73X</v>
      </c>
      <c r="B814" s="115" t="s">
        <v>4</v>
      </c>
      <c r="C814" s="117">
        <v>249769</v>
      </c>
      <c r="D814" s="117">
        <f t="shared" si="436"/>
        <v>0</v>
      </c>
      <c r="E814" s="117">
        <f>+N814</f>
        <v>0</v>
      </c>
      <c r="F814" s="117">
        <f t="shared" si="438"/>
        <v>0</v>
      </c>
      <c r="G814" s="117">
        <f t="shared" si="434"/>
        <v>0</v>
      </c>
      <c r="H814" s="117">
        <v>249769</v>
      </c>
      <c r="I814" s="117">
        <f t="shared" ref="I814:I818" si="441">+C814+D814-E814-F814+G814</f>
        <v>249769</v>
      </c>
      <c r="J814" s="9">
        <f t="shared" si="439"/>
        <v>0</v>
      </c>
      <c r="K814" s="45" t="s">
        <v>82</v>
      </c>
      <c r="L814" s="47">
        <v>0</v>
      </c>
      <c r="M814" s="47">
        <v>0</v>
      </c>
      <c r="N814" s="47">
        <v>0</v>
      </c>
      <c r="O814" s="47">
        <v>0</v>
      </c>
    </row>
    <row r="815" spans="1:16" ht="16.5">
      <c r="A815" s="58" t="str">
        <f t="shared" ref="A815" si="442">K815</f>
        <v>Grace</v>
      </c>
      <c r="B815" s="179" t="s">
        <v>2</v>
      </c>
      <c r="C815" s="180">
        <v>0</v>
      </c>
      <c r="D815" s="61">
        <f t="shared" ref="D815" si="443">+L815</f>
        <v>950000</v>
      </c>
      <c r="E815" s="61">
        <f t="shared" ref="E815" si="444">+N815</f>
        <v>33800</v>
      </c>
      <c r="F815" s="61">
        <f t="shared" si="438"/>
        <v>320000</v>
      </c>
      <c r="G815" s="61">
        <f t="shared" ref="G815" si="445">+O815</f>
        <v>0</v>
      </c>
      <c r="H815" s="180">
        <v>596200</v>
      </c>
      <c r="I815" s="180">
        <f t="shared" ref="I815" si="446">+C815+D815-E815-F815+G815</f>
        <v>596200</v>
      </c>
      <c r="J815" s="181">
        <f>I815-H815</f>
        <v>0</v>
      </c>
      <c r="K815" s="182" t="s">
        <v>141</v>
      </c>
      <c r="L815" s="183">
        <v>950000</v>
      </c>
      <c r="M815" s="183">
        <v>320000</v>
      </c>
      <c r="N815" s="47">
        <v>33800</v>
      </c>
      <c r="O815" s="183">
        <v>0</v>
      </c>
    </row>
    <row r="816" spans="1:16" ht="16.5">
      <c r="A816" s="58" t="str">
        <f t="shared" si="435"/>
        <v>Hurielle</v>
      </c>
      <c r="B816" s="97" t="s">
        <v>152</v>
      </c>
      <c r="C816" s="61">
        <v>46900</v>
      </c>
      <c r="D816" s="61">
        <f t="shared" si="436"/>
        <v>603000</v>
      </c>
      <c r="E816" s="61">
        <f>+N816</f>
        <v>456200</v>
      </c>
      <c r="F816" s="61">
        <f>+M816</f>
        <v>49000</v>
      </c>
      <c r="G816" s="61">
        <f t="shared" si="434"/>
        <v>0</v>
      </c>
      <c r="H816" s="61">
        <v>144700</v>
      </c>
      <c r="I816" s="61">
        <f t="shared" si="441"/>
        <v>144700</v>
      </c>
      <c r="J816" s="9">
        <f t="shared" si="439"/>
        <v>0</v>
      </c>
      <c r="K816" s="45" t="s">
        <v>195</v>
      </c>
      <c r="L816" s="47">
        <v>603000</v>
      </c>
      <c r="M816" s="47">
        <v>49000</v>
      </c>
      <c r="N816" s="47">
        <v>456200</v>
      </c>
      <c r="O816" s="47">
        <v>0</v>
      </c>
    </row>
    <row r="817" spans="1:15" ht="16.5">
      <c r="A817" s="58" t="str">
        <f t="shared" si="435"/>
        <v>Merveille</v>
      </c>
      <c r="B817" s="179" t="s">
        <v>2</v>
      </c>
      <c r="C817" s="180">
        <v>14100</v>
      </c>
      <c r="D817" s="61">
        <f t="shared" si="436"/>
        <v>0</v>
      </c>
      <c r="E817" s="61">
        <f t="shared" ref="E817:E820" si="447">+N817</f>
        <v>17000</v>
      </c>
      <c r="F817" s="61">
        <f t="shared" ref="F817:F820" si="448">+M817</f>
        <v>0</v>
      </c>
      <c r="G817" s="61">
        <f t="shared" si="434"/>
        <v>0</v>
      </c>
      <c r="H817" s="180">
        <v>-2900</v>
      </c>
      <c r="I817" s="180">
        <f t="shared" si="441"/>
        <v>-2900</v>
      </c>
      <c r="J817" s="181">
        <f>I817-H817</f>
        <v>0</v>
      </c>
      <c r="K817" s="182" t="s">
        <v>92</v>
      </c>
      <c r="L817" s="183">
        <v>0</v>
      </c>
      <c r="M817" s="183">
        <v>0</v>
      </c>
      <c r="N817" s="47">
        <v>17000</v>
      </c>
      <c r="O817" s="183">
        <v>0</v>
      </c>
    </row>
    <row r="818" spans="1:15" ht="16.5">
      <c r="A818" s="58" t="str">
        <f t="shared" si="435"/>
        <v>P10</v>
      </c>
      <c r="B818" s="97" t="s">
        <v>4</v>
      </c>
      <c r="C818" s="61">
        <v>-3000</v>
      </c>
      <c r="D818" s="61">
        <f t="shared" si="436"/>
        <v>685000</v>
      </c>
      <c r="E818" s="61">
        <f t="shared" si="447"/>
        <v>578100</v>
      </c>
      <c r="F818" s="61">
        <f t="shared" si="448"/>
        <v>0</v>
      </c>
      <c r="G818" s="61">
        <f t="shared" si="434"/>
        <v>0</v>
      </c>
      <c r="H818" s="61">
        <v>103900</v>
      </c>
      <c r="I818" s="61">
        <f t="shared" si="441"/>
        <v>103900</v>
      </c>
      <c r="J818" s="9">
        <f t="shared" ref="J818:J819" si="449">I818-H818</f>
        <v>0</v>
      </c>
      <c r="K818" s="45" t="s">
        <v>250</v>
      </c>
      <c r="L818" s="47">
        <v>685000</v>
      </c>
      <c r="M818" s="47">
        <v>0</v>
      </c>
      <c r="N818" s="47">
        <v>578100</v>
      </c>
      <c r="O818" s="47">
        <v>0</v>
      </c>
    </row>
    <row r="819" spans="1:15" ht="16.5">
      <c r="A819" s="58" t="str">
        <f t="shared" si="435"/>
        <v>P29</v>
      </c>
      <c r="B819" s="59" t="s">
        <v>4</v>
      </c>
      <c r="C819" s="61">
        <v>56000</v>
      </c>
      <c r="D819" s="61">
        <f>+L819</f>
        <v>538000</v>
      </c>
      <c r="E819" s="61">
        <f t="shared" si="447"/>
        <v>418100</v>
      </c>
      <c r="F819" s="61">
        <f t="shared" si="448"/>
        <v>0</v>
      </c>
      <c r="G819" s="61">
        <f t="shared" si="434"/>
        <v>0</v>
      </c>
      <c r="H819" s="61">
        <v>175900</v>
      </c>
      <c r="I819" s="61">
        <f>+C819+D819-E819-F819+G819</f>
        <v>175900</v>
      </c>
      <c r="J819" s="9">
        <f t="shared" si="449"/>
        <v>0</v>
      </c>
      <c r="K819" s="45" t="s">
        <v>28</v>
      </c>
      <c r="L819" s="47">
        <v>538000</v>
      </c>
      <c r="M819" s="47">
        <v>0</v>
      </c>
      <c r="N819" s="183">
        <v>418100</v>
      </c>
      <c r="O819" s="47">
        <v>0</v>
      </c>
    </row>
    <row r="820" spans="1:15" ht="16.5">
      <c r="A820" s="58" t="str">
        <f t="shared" si="435"/>
        <v>Tiffany</v>
      </c>
      <c r="B820" s="59" t="s">
        <v>2</v>
      </c>
      <c r="C820" s="61">
        <v>18298</v>
      </c>
      <c r="D820" s="61">
        <f t="shared" ref="D820" si="450">+L820</f>
        <v>20000</v>
      </c>
      <c r="E820" s="61">
        <f t="shared" si="447"/>
        <v>59000</v>
      </c>
      <c r="F820" s="61">
        <f t="shared" si="448"/>
        <v>0</v>
      </c>
      <c r="G820" s="61">
        <f t="shared" si="434"/>
        <v>0</v>
      </c>
      <c r="H820" s="61">
        <v>-20702</v>
      </c>
      <c r="I820" s="61">
        <f>+C820+D820-E820-F820+G820</f>
        <v>-20702</v>
      </c>
      <c r="J820" s="9">
        <f>I820-H820</f>
        <v>0</v>
      </c>
      <c r="K820" s="45" t="s">
        <v>111</v>
      </c>
      <c r="L820" s="47">
        <v>20000</v>
      </c>
      <c r="M820" s="47">
        <v>0</v>
      </c>
      <c r="N820" s="47">
        <v>59000</v>
      </c>
      <c r="O820" s="47">
        <v>0</v>
      </c>
    </row>
    <row r="821" spans="1:15" ht="16.5">
      <c r="A821" s="10" t="s">
        <v>49</v>
      </c>
      <c r="B821" s="11"/>
      <c r="C821" s="12">
        <f t="shared" ref="C821:I821" si="451">SUM(C807:C820)</f>
        <v>22002193</v>
      </c>
      <c r="D821" s="57">
        <f t="shared" si="451"/>
        <v>10404000</v>
      </c>
      <c r="E821" s="57">
        <f t="shared" si="451"/>
        <v>8309501</v>
      </c>
      <c r="F821" s="57">
        <f t="shared" si="451"/>
        <v>10404000</v>
      </c>
      <c r="G821" s="57">
        <f t="shared" si="451"/>
        <v>12787953</v>
      </c>
      <c r="H821" s="57">
        <f t="shared" si="451"/>
        <v>26480645</v>
      </c>
      <c r="I821" s="57">
        <f t="shared" si="451"/>
        <v>26480645</v>
      </c>
      <c r="J821" s="9">
        <f>I821-H821</f>
        <v>0</v>
      </c>
      <c r="K821" s="3"/>
      <c r="L821" s="47">
        <f>+SUM(L807:L820)</f>
        <v>10404000</v>
      </c>
      <c r="M821" s="47">
        <f>+SUM(M807:M820)</f>
        <v>10404000</v>
      </c>
      <c r="N821" s="47">
        <f>+SUM(N807:N820)</f>
        <v>8309501</v>
      </c>
      <c r="O821" s="47">
        <f>+SUM(O807:O820)</f>
        <v>12787953</v>
      </c>
    </row>
    <row r="822" spans="1:15" ht="16.5">
      <c r="A822" s="10"/>
      <c r="B822" s="11"/>
      <c r="C822" s="12"/>
      <c r="D822" s="13"/>
      <c r="E822" s="12"/>
      <c r="F822" s="13"/>
      <c r="G822" s="12"/>
      <c r="H822" s="12"/>
      <c r="I822" s="133" t="b">
        <f>I821=D824</f>
        <v>1</v>
      </c>
      <c r="J822" s="9">
        <f>H821-I821</f>
        <v>0</v>
      </c>
      <c r="L822" s="5"/>
      <c r="M822" s="5"/>
      <c r="N822" s="5"/>
      <c r="O822" s="5"/>
    </row>
    <row r="823" spans="1:15" ht="16.5">
      <c r="A823" s="10" t="s">
        <v>252</v>
      </c>
      <c r="B823" s="11" t="s">
        <v>253</v>
      </c>
      <c r="C823" s="12" t="s">
        <v>161</v>
      </c>
      <c r="D823" s="12" t="s">
        <v>254</v>
      </c>
      <c r="E823" s="12" t="s">
        <v>50</v>
      </c>
      <c r="F823" s="12"/>
      <c r="G823" s="12">
        <f>+D821-F821</f>
        <v>0</v>
      </c>
      <c r="H823" s="12"/>
      <c r="I823" s="12"/>
    </row>
    <row r="824" spans="1:15" ht="16.5">
      <c r="A824" s="14">
        <f>C821</f>
        <v>22002193</v>
      </c>
      <c r="B824" s="15">
        <f>G821</f>
        <v>12787953</v>
      </c>
      <c r="C824" s="12">
        <f>E821</f>
        <v>8309501</v>
      </c>
      <c r="D824" s="12">
        <f>A824+B824-C824</f>
        <v>26480645</v>
      </c>
      <c r="E824" s="13">
        <f>I821-D824</f>
        <v>0</v>
      </c>
      <c r="F824" s="12"/>
      <c r="G824" s="12"/>
      <c r="H824" s="12"/>
      <c r="I824" s="12"/>
    </row>
    <row r="825" spans="1:15" ht="16.5">
      <c r="A825" s="14"/>
      <c r="B825" s="15"/>
      <c r="C825" s="12"/>
      <c r="D825" s="12"/>
      <c r="E825" s="13"/>
      <c r="F825" s="12"/>
      <c r="G825" s="12"/>
      <c r="H825" s="12"/>
      <c r="I825" s="12"/>
    </row>
    <row r="826" spans="1:15">
      <c r="A826" s="16" t="s">
        <v>51</v>
      </c>
      <c r="B826" s="16"/>
      <c r="C826" s="16"/>
      <c r="D826" s="17"/>
      <c r="E826" s="17"/>
      <c r="F826" s="17"/>
      <c r="G826" s="17"/>
      <c r="H826" s="17"/>
      <c r="I826" s="17"/>
    </row>
    <row r="827" spans="1:15">
      <c r="A827" s="18" t="s">
        <v>257</v>
      </c>
      <c r="B827" s="18"/>
      <c r="C827" s="18"/>
      <c r="D827" s="18"/>
      <c r="E827" s="18"/>
      <c r="F827" s="18"/>
      <c r="G827" s="18"/>
      <c r="H827" s="18"/>
      <c r="I827" s="18"/>
      <c r="J827" s="18"/>
    </row>
    <row r="828" spans="1:15">
      <c r="A828" s="19"/>
      <c r="B828" s="17"/>
      <c r="C828" s="20"/>
      <c r="D828" s="20"/>
      <c r="E828" s="20"/>
      <c r="F828" s="20"/>
      <c r="G828" s="20"/>
      <c r="H828" s="17"/>
      <c r="I828" s="17"/>
    </row>
    <row r="829" spans="1:15">
      <c r="A829" s="166" t="s">
        <v>52</v>
      </c>
      <c r="B829" s="168" t="s">
        <v>53</v>
      </c>
      <c r="C829" s="170" t="s">
        <v>256</v>
      </c>
      <c r="D829" s="171" t="s">
        <v>54</v>
      </c>
      <c r="E829" s="172"/>
      <c r="F829" s="172"/>
      <c r="G829" s="173"/>
      <c r="H829" s="174" t="s">
        <v>55</v>
      </c>
      <c r="I829" s="162" t="s">
        <v>56</v>
      </c>
      <c r="J829" s="17"/>
    </row>
    <row r="830" spans="1:15" ht="25.5">
      <c r="A830" s="167"/>
      <c r="B830" s="169"/>
      <c r="C830" s="22"/>
      <c r="D830" s="21" t="s">
        <v>23</v>
      </c>
      <c r="E830" s="21" t="s">
        <v>24</v>
      </c>
      <c r="F830" s="22" t="s">
        <v>121</v>
      </c>
      <c r="G830" s="21" t="s">
        <v>57</v>
      </c>
      <c r="H830" s="175"/>
      <c r="I830" s="163"/>
      <c r="J830" s="164" t="s">
        <v>255</v>
      </c>
      <c r="K830" s="142"/>
    </row>
    <row r="831" spans="1:15">
      <c r="A831" s="23"/>
      <c r="B831" s="24" t="s">
        <v>58</v>
      </c>
      <c r="C831" s="25"/>
      <c r="D831" s="25"/>
      <c r="E831" s="25"/>
      <c r="F831" s="25"/>
      <c r="G831" s="25"/>
      <c r="H831" s="25"/>
      <c r="I831" s="26"/>
      <c r="J831" s="165"/>
      <c r="K831" s="142"/>
    </row>
    <row r="832" spans="1:15">
      <c r="A832" s="121" t="s">
        <v>97</v>
      </c>
      <c r="B832" s="126" t="s">
        <v>46</v>
      </c>
      <c r="C832" s="32">
        <f>+C810</f>
        <v>113930</v>
      </c>
      <c r="D832" s="31"/>
      <c r="E832" s="32">
        <f t="shared" ref="E832:E837" si="452">+D810</f>
        <v>614000</v>
      </c>
      <c r="F832" s="32"/>
      <c r="G832" s="32"/>
      <c r="H832" s="55">
        <f t="shared" ref="H832:H837" si="453">+F810</f>
        <v>80000</v>
      </c>
      <c r="I832" s="32">
        <f t="shared" ref="I832:I837" si="454">+E810</f>
        <v>238400</v>
      </c>
      <c r="J832" s="30">
        <f t="shared" ref="J832:J834" si="455">+SUM(C832:G832)-(H832+I832)</f>
        <v>409530</v>
      </c>
      <c r="K832" s="143" t="b">
        <f>J832=I810</f>
        <v>1</v>
      </c>
    </row>
    <row r="833" spans="1:11">
      <c r="A833" s="121" t="str">
        <f>+A832</f>
        <v>NOVEMBRE</v>
      </c>
      <c r="B833" s="126" t="s">
        <v>251</v>
      </c>
      <c r="C833" s="32">
        <f t="shared" ref="C833:C834" si="456">+C811</f>
        <v>13000</v>
      </c>
      <c r="D833" s="31"/>
      <c r="E833" s="32">
        <f t="shared" si="452"/>
        <v>521000</v>
      </c>
      <c r="F833" s="32"/>
      <c r="G833" s="32"/>
      <c r="H833" s="55">
        <f t="shared" si="453"/>
        <v>20000</v>
      </c>
      <c r="I833" s="32">
        <f t="shared" si="454"/>
        <v>504300</v>
      </c>
      <c r="J833" s="100">
        <f t="shared" ref="J833" si="457">+SUM(C833:G833)-(H833+I833)</f>
        <v>9700</v>
      </c>
      <c r="K833" s="143" t="b">
        <f>J833=I811</f>
        <v>1</v>
      </c>
    </row>
    <row r="834" spans="1:11">
      <c r="A834" s="121" t="str">
        <f t="shared" ref="A834:A842" si="458">+A833</f>
        <v>NOVEMBRE</v>
      </c>
      <c r="B834" s="126" t="s">
        <v>30</v>
      </c>
      <c r="C834" s="32">
        <f t="shared" si="456"/>
        <v>11575</v>
      </c>
      <c r="D834" s="31"/>
      <c r="E834" s="32">
        <f t="shared" si="452"/>
        <v>324000</v>
      </c>
      <c r="F834" s="32"/>
      <c r="G834" s="32"/>
      <c r="H834" s="55">
        <f t="shared" si="453"/>
        <v>0</v>
      </c>
      <c r="I834" s="32">
        <f t="shared" si="454"/>
        <v>70150</v>
      </c>
      <c r="J834" s="100">
        <f t="shared" si="455"/>
        <v>265425</v>
      </c>
      <c r="K834" s="143" t="b">
        <f t="shared" ref="K834:K842" si="459">J834=I812</f>
        <v>1</v>
      </c>
    </row>
    <row r="835" spans="1:11">
      <c r="A835" s="121" t="str">
        <f t="shared" si="458"/>
        <v>NOVEMBRE</v>
      </c>
      <c r="B835" s="128" t="s">
        <v>83</v>
      </c>
      <c r="C835" s="119">
        <f>+C813</f>
        <v>233614</v>
      </c>
      <c r="D835" s="122"/>
      <c r="E835" s="119">
        <f t="shared" si="452"/>
        <v>0</v>
      </c>
      <c r="F835" s="136"/>
      <c r="G835" s="136"/>
      <c r="H835" s="154">
        <f t="shared" si="453"/>
        <v>0</v>
      </c>
      <c r="I835" s="119">
        <f t="shared" si="454"/>
        <v>0</v>
      </c>
      <c r="J835" s="120">
        <f>+SUM(C835:G835)-(H835+I835)</f>
        <v>233614</v>
      </c>
      <c r="K835" s="143" t="b">
        <f t="shared" si="459"/>
        <v>1</v>
      </c>
    </row>
    <row r="836" spans="1:11">
      <c r="A836" s="121" t="str">
        <f t="shared" si="458"/>
        <v>NOVEMBRE</v>
      </c>
      <c r="B836" s="128" t="s">
        <v>82</v>
      </c>
      <c r="C836" s="119">
        <f>+C814</f>
        <v>249769</v>
      </c>
      <c r="D836" s="122"/>
      <c r="E836" s="119">
        <f t="shared" si="452"/>
        <v>0</v>
      </c>
      <c r="F836" s="136"/>
      <c r="G836" s="136"/>
      <c r="H836" s="154">
        <f t="shared" si="453"/>
        <v>0</v>
      </c>
      <c r="I836" s="119">
        <f t="shared" si="454"/>
        <v>0</v>
      </c>
      <c r="J836" s="120">
        <f t="shared" ref="J836:J842" si="460">+SUM(C836:G836)-(H836+I836)</f>
        <v>249769</v>
      </c>
      <c r="K836" s="143" t="b">
        <f t="shared" si="459"/>
        <v>1</v>
      </c>
    </row>
    <row r="837" spans="1:11">
      <c r="A837" s="121" t="str">
        <f t="shared" si="458"/>
        <v>NOVEMBRE</v>
      </c>
      <c r="B837" s="126" t="s">
        <v>141</v>
      </c>
      <c r="C837" s="32">
        <f>+C815</f>
        <v>0</v>
      </c>
      <c r="D837" s="31"/>
      <c r="E837" s="32">
        <f t="shared" si="452"/>
        <v>950000</v>
      </c>
      <c r="F837" s="32"/>
      <c r="G837" s="103"/>
      <c r="H837" s="55">
        <f t="shared" si="453"/>
        <v>320000</v>
      </c>
      <c r="I837" s="32">
        <f t="shared" si="454"/>
        <v>33800</v>
      </c>
      <c r="J837" s="30">
        <f t="shared" si="460"/>
        <v>596200</v>
      </c>
      <c r="K837" s="143" t="b">
        <f t="shared" si="459"/>
        <v>1</v>
      </c>
    </row>
    <row r="838" spans="1:11">
      <c r="A838" s="121" t="str">
        <f t="shared" si="458"/>
        <v>NOVEMBRE</v>
      </c>
      <c r="B838" s="126" t="s">
        <v>195</v>
      </c>
      <c r="C838" s="32">
        <f t="shared" ref="C838:C842" si="461">+C816</f>
        <v>46900</v>
      </c>
      <c r="D838" s="31"/>
      <c r="E838" s="32">
        <f t="shared" ref="E838:E842" si="462">+D816</f>
        <v>603000</v>
      </c>
      <c r="F838" s="32"/>
      <c r="G838" s="103"/>
      <c r="H838" s="55">
        <f t="shared" ref="H838:H842" si="463">+F816</f>
        <v>49000</v>
      </c>
      <c r="I838" s="32">
        <f t="shared" ref="I838:I842" si="464">+E816</f>
        <v>456200</v>
      </c>
      <c r="J838" s="30">
        <f t="shared" si="460"/>
        <v>144700</v>
      </c>
      <c r="K838" s="143" t="b">
        <f t="shared" si="459"/>
        <v>1</v>
      </c>
    </row>
    <row r="839" spans="1:11">
      <c r="A839" s="121" t="str">
        <f t="shared" si="458"/>
        <v>NOVEMBRE</v>
      </c>
      <c r="B839" s="126" t="s">
        <v>92</v>
      </c>
      <c r="C839" s="32">
        <f t="shared" si="461"/>
        <v>14100</v>
      </c>
      <c r="D839" s="31"/>
      <c r="E839" s="32">
        <f t="shared" si="462"/>
        <v>0</v>
      </c>
      <c r="F839" s="32"/>
      <c r="G839" s="103"/>
      <c r="H839" s="55">
        <f t="shared" si="463"/>
        <v>0</v>
      </c>
      <c r="I839" s="32">
        <f t="shared" si="464"/>
        <v>17000</v>
      </c>
      <c r="J839" s="30">
        <f t="shared" si="460"/>
        <v>-2900</v>
      </c>
      <c r="K839" s="143" t="b">
        <f t="shared" si="459"/>
        <v>1</v>
      </c>
    </row>
    <row r="840" spans="1:11">
      <c r="A840" s="121" t="str">
        <f t="shared" si="458"/>
        <v>NOVEMBRE</v>
      </c>
      <c r="B840" s="126" t="s">
        <v>250</v>
      </c>
      <c r="C840" s="32">
        <f t="shared" si="461"/>
        <v>-3000</v>
      </c>
      <c r="D840" s="31"/>
      <c r="E840" s="32">
        <f t="shared" si="462"/>
        <v>685000</v>
      </c>
      <c r="F840" s="32"/>
      <c r="G840" s="103"/>
      <c r="H840" s="55">
        <f t="shared" si="463"/>
        <v>0</v>
      </c>
      <c r="I840" s="32">
        <f t="shared" si="464"/>
        <v>578100</v>
      </c>
      <c r="J840" s="30">
        <f t="shared" si="460"/>
        <v>103900</v>
      </c>
      <c r="K840" s="143" t="b">
        <f t="shared" si="459"/>
        <v>1</v>
      </c>
    </row>
    <row r="841" spans="1:11">
      <c r="A841" s="121" t="str">
        <f t="shared" si="458"/>
        <v>NOVEMBRE</v>
      </c>
      <c r="B841" s="126" t="s">
        <v>28</v>
      </c>
      <c r="C841" s="32">
        <f t="shared" si="461"/>
        <v>56000</v>
      </c>
      <c r="D841" s="31"/>
      <c r="E841" s="32">
        <f t="shared" si="462"/>
        <v>538000</v>
      </c>
      <c r="F841" s="32"/>
      <c r="G841" s="103"/>
      <c r="H841" s="55">
        <f t="shared" si="463"/>
        <v>0</v>
      </c>
      <c r="I841" s="32">
        <f t="shared" si="464"/>
        <v>418100</v>
      </c>
      <c r="J841" s="30">
        <f t="shared" si="460"/>
        <v>175900</v>
      </c>
      <c r="K841" s="143" t="b">
        <f t="shared" si="459"/>
        <v>1</v>
      </c>
    </row>
    <row r="842" spans="1:11">
      <c r="A842" s="121" t="str">
        <f t="shared" si="458"/>
        <v>NOVEMBRE</v>
      </c>
      <c r="B842" s="127" t="s">
        <v>111</v>
      </c>
      <c r="C842" s="32">
        <f t="shared" si="461"/>
        <v>18298</v>
      </c>
      <c r="D842" s="118"/>
      <c r="E842" s="32">
        <f t="shared" si="462"/>
        <v>20000</v>
      </c>
      <c r="F842" s="51"/>
      <c r="G842" s="137"/>
      <c r="H842" s="55">
        <f t="shared" si="463"/>
        <v>0</v>
      </c>
      <c r="I842" s="32">
        <f t="shared" si="464"/>
        <v>59000</v>
      </c>
      <c r="J842" s="30">
        <f t="shared" si="460"/>
        <v>-20702</v>
      </c>
      <c r="K842" s="143" t="b">
        <f t="shared" si="459"/>
        <v>1</v>
      </c>
    </row>
    <row r="843" spans="1:11">
      <c r="A843" s="34" t="s">
        <v>59</v>
      </c>
      <c r="B843" s="35"/>
      <c r="C843" s="35"/>
      <c r="D843" s="35"/>
      <c r="E843" s="35"/>
      <c r="F843" s="35"/>
      <c r="G843" s="35"/>
      <c r="H843" s="35"/>
      <c r="I843" s="35"/>
      <c r="J843" s="36"/>
      <c r="K843" s="142"/>
    </row>
    <row r="844" spans="1:11">
      <c r="A844" s="121" t="str">
        <f>A842</f>
        <v>NOVEMBRE</v>
      </c>
      <c r="B844" s="37" t="s">
        <v>60</v>
      </c>
      <c r="C844" s="38">
        <f>+C809</f>
        <v>2105331</v>
      </c>
      <c r="D844" s="49"/>
      <c r="E844" s="49">
        <f>D809</f>
        <v>6149000</v>
      </c>
      <c r="F844" s="49"/>
      <c r="G844" s="124"/>
      <c r="H844" s="51">
        <f>+F809</f>
        <v>3935000</v>
      </c>
      <c r="I844" s="125">
        <f>+E809</f>
        <v>1843228</v>
      </c>
      <c r="J844" s="30">
        <f>+SUM(C844:G844)-(H844+I844)</f>
        <v>2476103</v>
      </c>
      <c r="K844" s="143" t="b">
        <f>J844=I809</f>
        <v>1</v>
      </c>
    </row>
    <row r="845" spans="1:11">
      <c r="A845" s="43" t="s">
        <v>61</v>
      </c>
      <c r="B845" s="24"/>
      <c r="C845" s="35"/>
      <c r="D845" s="24"/>
      <c r="E845" s="24"/>
      <c r="F845" s="24"/>
      <c r="G845" s="24"/>
      <c r="H845" s="24"/>
      <c r="I845" s="24"/>
      <c r="J845" s="36"/>
      <c r="K845" s="142"/>
    </row>
    <row r="846" spans="1:11">
      <c r="A846" s="121" t="str">
        <f>+A844</f>
        <v>NOVEMBRE</v>
      </c>
      <c r="B846" s="37" t="s">
        <v>154</v>
      </c>
      <c r="C846" s="124">
        <f>+C807</f>
        <v>9603727</v>
      </c>
      <c r="D846" s="131">
        <f>+G807</f>
        <v>12787953</v>
      </c>
      <c r="E846" s="49"/>
      <c r="F846" s="49"/>
      <c r="G846" s="49"/>
      <c r="H846" s="51">
        <f>+F807</f>
        <v>6000000</v>
      </c>
      <c r="I846" s="53">
        <f>+E807</f>
        <v>173438</v>
      </c>
      <c r="J846" s="30">
        <f>+SUM(C846:G846)-(H846+I846)</f>
        <v>16218242</v>
      </c>
      <c r="K846" s="143" t="b">
        <f>+J846=I807</f>
        <v>1</v>
      </c>
    </row>
    <row r="847" spans="1:11">
      <c r="A847" s="121" t="str">
        <f t="shared" ref="A847" si="465">+A846</f>
        <v>NOVEMBRE</v>
      </c>
      <c r="B847" s="37" t="s">
        <v>63</v>
      </c>
      <c r="C847" s="124">
        <f>+C808</f>
        <v>9538949</v>
      </c>
      <c r="D847" s="49">
        <f>+G808</f>
        <v>0</v>
      </c>
      <c r="E847" s="48"/>
      <c r="F847" s="48"/>
      <c r="G847" s="48"/>
      <c r="H847" s="32">
        <f>+F808</f>
        <v>0</v>
      </c>
      <c r="I847" s="50">
        <f>+E808</f>
        <v>3917785</v>
      </c>
      <c r="J847" s="30">
        <f>SUM(C847:G847)-(H847+I847)</f>
        <v>5621164</v>
      </c>
      <c r="K847" s="143" t="b">
        <f>+J847=I808</f>
        <v>1</v>
      </c>
    </row>
    <row r="848" spans="1:11" ht="15.75">
      <c r="C848" s="140">
        <f>SUM(C832:C847)</f>
        <v>22002193</v>
      </c>
      <c r="I848" s="139">
        <f>SUM(I832:I847)</f>
        <v>8309501</v>
      </c>
      <c r="J848" s="104">
        <f>+SUM(J832:J847)</f>
        <v>26480645</v>
      </c>
      <c r="K848" s="5" t="b">
        <f>J848=I821</f>
        <v>1</v>
      </c>
    </row>
    <row r="849" spans="1:16" ht="15.75">
      <c r="C849" s="140"/>
      <c r="I849" s="139"/>
      <c r="J849" s="104"/>
    </row>
    <row r="850" spans="1:16" ht="15.75">
      <c r="A850" s="157"/>
      <c r="B850" s="157"/>
      <c r="C850" s="158"/>
      <c r="D850" s="157"/>
      <c r="E850" s="157"/>
      <c r="F850" s="157"/>
      <c r="G850" s="157"/>
      <c r="H850" s="157"/>
      <c r="I850" s="159"/>
      <c r="J850" s="160"/>
      <c r="K850" s="157"/>
      <c r="L850" s="161"/>
      <c r="M850" s="161"/>
      <c r="N850" s="161"/>
      <c r="O850" s="161"/>
      <c r="P850" s="157"/>
    </row>
    <row r="853" spans="1:16" ht="15.75">
      <c r="A853" s="6" t="s">
        <v>35</v>
      </c>
      <c r="B853" s="6" t="s">
        <v>1</v>
      </c>
      <c r="C853" s="6">
        <v>44835</v>
      </c>
      <c r="D853" s="7" t="s">
        <v>36</v>
      </c>
      <c r="E853" s="7" t="s">
        <v>37</v>
      </c>
      <c r="F853" s="7" t="s">
        <v>38</v>
      </c>
      <c r="G853" s="7" t="s">
        <v>39</v>
      </c>
      <c r="H853" s="6">
        <v>44865</v>
      </c>
      <c r="I853" s="7" t="s">
        <v>40</v>
      </c>
      <c r="K853" s="45"/>
      <c r="L853" s="45" t="s">
        <v>41</v>
      </c>
      <c r="M853" s="45" t="s">
        <v>42</v>
      </c>
      <c r="N853" s="45" t="s">
        <v>43</v>
      </c>
      <c r="O853" s="45" t="s">
        <v>44</v>
      </c>
    </row>
    <row r="854" spans="1:16" ht="16.5">
      <c r="A854" s="58" t="str">
        <f>K854</f>
        <v>BCI</v>
      </c>
      <c r="B854" s="59" t="s">
        <v>45</v>
      </c>
      <c r="C854" s="61">
        <v>14237475</v>
      </c>
      <c r="D854" s="61">
        <f>+L854</f>
        <v>0</v>
      </c>
      <c r="E854" s="61">
        <f>+N854</f>
        <v>633748</v>
      </c>
      <c r="F854" s="61">
        <f>+M854</f>
        <v>4000000</v>
      </c>
      <c r="G854" s="61">
        <f t="shared" ref="G854:G867" si="466">+O854</f>
        <v>0</v>
      </c>
      <c r="H854" s="61">
        <v>9603727</v>
      </c>
      <c r="I854" s="61">
        <f>+C854+D854-E854-F854+G854</f>
        <v>9603727</v>
      </c>
      <c r="J854" s="9">
        <f>I854-H854</f>
        <v>0</v>
      </c>
      <c r="K854" s="45" t="s">
        <v>23</v>
      </c>
      <c r="L854" s="47">
        <v>0</v>
      </c>
      <c r="M854" s="47">
        <v>4000000</v>
      </c>
      <c r="N854" s="47">
        <v>633748</v>
      </c>
      <c r="O854" s="47">
        <v>0</v>
      </c>
    </row>
    <row r="855" spans="1:16" ht="16.5">
      <c r="A855" s="58" t="str">
        <f t="shared" ref="A855:A867" si="467">K855</f>
        <v>BCI-Sous Compte</v>
      </c>
      <c r="B855" s="59" t="s">
        <v>45</v>
      </c>
      <c r="C855" s="61">
        <v>8844061</v>
      </c>
      <c r="D855" s="61">
        <f t="shared" ref="D855:D867" si="468">+L855</f>
        <v>0</v>
      </c>
      <c r="E855" s="61">
        <f t="shared" ref="E855:E859" si="469">+N855</f>
        <v>4731844</v>
      </c>
      <c r="F855" s="61">
        <f t="shared" ref="F855:F861" si="470">+M855</f>
        <v>0</v>
      </c>
      <c r="G855" s="61">
        <f t="shared" si="466"/>
        <v>5426732</v>
      </c>
      <c r="H855" s="61">
        <v>9538949</v>
      </c>
      <c r="I855" s="61">
        <f>+C855+D855-E855-F855+G855</f>
        <v>9538949</v>
      </c>
      <c r="J855" s="9">
        <f>I855-H855</f>
        <v>0</v>
      </c>
      <c r="K855" s="45" t="s">
        <v>146</v>
      </c>
      <c r="L855" s="46">
        <v>0</v>
      </c>
      <c r="M855" s="47">
        <v>0</v>
      </c>
      <c r="N855" s="47">
        <v>4731844</v>
      </c>
      <c r="O855" s="47">
        <v>5426732</v>
      </c>
    </row>
    <row r="856" spans="1:16" ht="16.5">
      <c r="A856" s="58" t="str">
        <f t="shared" si="467"/>
        <v>Caisse</v>
      </c>
      <c r="B856" s="59" t="s">
        <v>24</v>
      </c>
      <c r="C856" s="61">
        <v>1081474</v>
      </c>
      <c r="D856" s="61">
        <f t="shared" si="468"/>
        <v>4595950</v>
      </c>
      <c r="E856" s="61">
        <f t="shared" si="469"/>
        <v>2106393</v>
      </c>
      <c r="F856" s="61">
        <f t="shared" si="470"/>
        <v>1465700</v>
      </c>
      <c r="G856" s="61">
        <f t="shared" si="466"/>
        <v>0</v>
      </c>
      <c r="H856" s="61">
        <v>2105331</v>
      </c>
      <c r="I856" s="61">
        <f>+C856+D856-E856-F856+G856</f>
        <v>2105331</v>
      </c>
      <c r="J856" s="101">
        <f t="shared" ref="J856:J862" si="471">I856-H856</f>
        <v>0</v>
      </c>
      <c r="K856" s="45" t="s">
        <v>24</v>
      </c>
      <c r="L856" s="47">
        <v>4595950</v>
      </c>
      <c r="M856" s="47">
        <v>1465700</v>
      </c>
      <c r="N856" s="47">
        <v>2106393</v>
      </c>
      <c r="O856" s="47">
        <v>0</v>
      </c>
    </row>
    <row r="857" spans="1:16" ht="16.5">
      <c r="A857" s="58" t="str">
        <f t="shared" si="467"/>
        <v>Crépin</v>
      </c>
      <c r="B857" s="59" t="s">
        <v>152</v>
      </c>
      <c r="C857" s="61">
        <v>483330</v>
      </c>
      <c r="D857" s="61">
        <f t="shared" si="468"/>
        <v>552500</v>
      </c>
      <c r="E857" s="61">
        <f t="shared" si="469"/>
        <v>521900</v>
      </c>
      <c r="F857" s="61">
        <f t="shared" si="470"/>
        <v>400000</v>
      </c>
      <c r="G857" s="61">
        <f t="shared" si="466"/>
        <v>0</v>
      </c>
      <c r="H857" s="61">
        <v>113930</v>
      </c>
      <c r="I857" s="61">
        <f>+C857+D857-E857-F857+G857</f>
        <v>113930</v>
      </c>
      <c r="J857" s="9">
        <f t="shared" si="471"/>
        <v>0</v>
      </c>
      <c r="K857" s="45" t="s">
        <v>46</v>
      </c>
      <c r="L857" s="47">
        <v>552500</v>
      </c>
      <c r="M857" s="47">
        <v>400000</v>
      </c>
      <c r="N857" s="47">
        <v>521900</v>
      </c>
      <c r="O857" s="47">
        <v>0</v>
      </c>
    </row>
    <row r="858" spans="1:16" ht="16.5">
      <c r="A858" s="58" t="str">
        <f t="shared" si="467"/>
        <v>Donald</v>
      </c>
      <c r="B858" s="59" t="s">
        <v>152</v>
      </c>
      <c r="C858" s="61">
        <v>0</v>
      </c>
      <c r="D858" s="61">
        <f t="shared" si="468"/>
        <v>20000</v>
      </c>
      <c r="E858" s="61">
        <f t="shared" si="469"/>
        <v>7000</v>
      </c>
      <c r="F858" s="61">
        <f t="shared" si="470"/>
        <v>0</v>
      </c>
      <c r="G858" s="61">
        <f t="shared" si="466"/>
        <v>0</v>
      </c>
      <c r="H858" s="61">
        <v>13000</v>
      </c>
      <c r="I858" s="61">
        <f t="shared" ref="I858:I859" si="472">+C858+D858-E858-F858+G858</f>
        <v>13000</v>
      </c>
      <c r="J858" s="9">
        <f t="shared" si="471"/>
        <v>0</v>
      </c>
      <c r="K858" s="45" t="s">
        <v>251</v>
      </c>
      <c r="L858" s="47">
        <v>20000</v>
      </c>
      <c r="M858" s="47">
        <v>0</v>
      </c>
      <c r="N858" s="47">
        <v>7000</v>
      </c>
      <c r="O858" s="47">
        <v>0</v>
      </c>
    </row>
    <row r="859" spans="1:16" ht="16.5">
      <c r="A859" s="58" t="str">
        <f t="shared" si="467"/>
        <v>Evariste</v>
      </c>
      <c r="B859" s="59" t="s">
        <v>153</v>
      </c>
      <c r="C859" s="61">
        <v>76225</v>
      </c>
      <c r="D859" s="61">
        <f t="shared" si="468"/>
        <v>15000</v>
      </c>
      <c r="E859" s="61">
        <f t="shared" si="469"/>
        <v>34650</v>
      </c>
      <c r="F859" s="61">
        <f t="shared" si="470"/>
        <v>45000</v>
      </c>
      <c r="G859" s="61">
        <f t="shared" si="466"/>
        <v>0</v>
      </c>
      <c r="H859" s="61">
        <v>11575</v>
      </c>
      <c r="I859" s="61">
        <f t="shared" si="472"/>
        <v>11575</v>
      </c>
      <c r="J859" s="9">
        <f t="shared" si="471"/>
        <v>0</v>
      </c>
      <c r="K859" s="45" t="s">
        <v>30</v>
      </c>
      <c r="L859" s="47">
        <v>15000</v>
      </c>
      <c r="M859" s="47">
        <v>45000</v>
      </c>
      <c r="N859" s="47">
        <v>34650</v>
      </c>
      <c r="O859" s="47">
        <v>0</v>
      </c>
    </row>
    <row r="860" spans="1:16" ht="16.5">
      <c r="A860" s="58" t="str">
        <f t="shared" si="467"/>
        <v>I55S</v>
      </c>
      <c r="B860" s="115" t="s">
        <v>4</v>
      </c>
      <c r="C860" s="117">
        <v>233614</v>
      </c>
      <c r="D860" s="117">
        <f t="shared" si="468"/>
        <v>0</v>
      </c>
      <c r="E860" s="117">
        <f>+N860</f>
        <v>0</v>
      </c>
      <c r="F860" s="117">
        <f t="shared" si="470"/>
        <v>0</v>
      </c>
      <c r="G860" s="117">
        <f t="shared" si="466"/>
        <v>0</v>
      </c>
      <c r="H860" s="117">
        <v>233614</v>
      </c>
      <c r="I860" s="117">
        <f>+C860+D860-E860-F860+G860</f>
        <v>233614</v>
      </c>
      <c r="J860" s="9">
        <f t="shared" si="471"/>
        <v>0</v>
      </c>
      <c r="K860" s="45" t="s">
        <v>83</v>
      </c>
      <c r="L860" s="47">
        <v>0</v>
      </c>
      <c r="M860" s="47">
        <v>0</v>
      </c>
      <c r="N860" s="47">
        <v>0</v>
      </c>
      <c r="O860" s="47">
        <v>0</v>
      </c>
    </row>
    <row r="861" spans="1:16" ht="16.5">
      <c r="A861" s="58" t="str">
        <f t="shared" si="467"/>
        <v>I73X</v>
      </c>
      <c r="B861" s="115" t="s">
        <v>4</v>
      </c>
      <c r="C861" s="117">
        <v>249769</v>
      </c>
      <c r="D861" s="117">
        <f t="shared" si="468"/>
        <v>0</v>
      </c>
      <c r="E861" s="117">
        <f>+N861</f>
        <v>0</v>
      </c>
      <c r="F861" s="117">
        <f t="shared" si="470"/>
        <v>0</v>
      </c>
      <c r="G861" s="117">
        <f t="shared" si="466"/>
        <v>0</v>
      </c>
      <c r="H861" s="117">
        <v>249769</v>
      </c>
      <c r="I861" s="117">
        <f t="shared" ref="I861:I864" si="473">+C861+D861-E861-F861+G861</f>
        <v>249769</v>
      </c>
      <c r="J861" s="9">
        <f t="shared" si="471"/>
        <v>0</v>
      </c>
      <c r="K861" s="45" t="s">
        <v>82</v>
      </c>
      <c r="L861" s="47">
        <v>0</v>
      </c>
      <c r="M861" s="47">
        <v>0</v>
      </c>
      <c r="N861" s="47">
        <v>0</v>
      </c>
      <c r="O861" s="47">
        <v>0</v>
      </c>
    </row>
    <row r="862" spans="1:16" ht="16.5">
      <c r="A862" s="58" t="str">
        <f t="shared" si="467"/>
        <v>Hurielle</v>
      </c>
      <c r="B862" s="97" t="s">
        <v>152</v>
      </c>
      <c r="C862" s="61">
        <v>41200</v>
      </c>
      <c r="D862" s="61">
        <f t="shared" si="468"/>
        <v>294000</v>
      </c>
      <c r="E862" s="61">
        <f>+N862</f>
        <v>258300</v>
      </c>
      <c r="F862" s="61">
        <f>+M862</f>
        <v>30000</v>
      </c>
      <c r="G862" s="61">
        <f t="shared" si="466"/>
        <v>0</v>
      </c>
      <c r="H862" s="61">
        <v>46900</v>
      </c>
      <c r="I862" s="61">
        <f t="shared" si="473"/>
        <v>46900</v>
      </c>
      <c r="J862" s="9">
        <f t="shared" si="471"/>
        <v>0</v>
      </c>
      <c r="K862" s="45" t="s">
        <v>195</v>
      </c>
      <c r="L862" s="47">
        <v>294000</v>
      </c>
      <c r="M862" s="47">
        <v>30000</v>
      </c>
      <c r="N862" s="47">
        <v>258300</v>
      </c>
      <c r="O862" s="47">
        <v>0</v>
      </c>
    </row>
    <row r="863" spans="1:16" ht="16.5">
      <c r="A863" s="58" t="str">
        <f t="shared" si="467"/>
        <v>Merveille</v>
      </c>
      <c r="B863" s="179" t="s">
        <v>2</v>
      </c>
      <c r="C863" s="180">
        <v>98100</v>
      </c>
      <c r="D863" s="61">
        <f t="shared" si="468"/>
        <v>0</v>
      </c>
      <c r="E863" s="61">
        <f t="shared" ref="E863:E867" si="474">+N863</f>
        <v>24000</v>
      </c>
      <c r="F863" s="61">
        <f t="shared" ref="F863:F867" si="475">+M863</f>
        <v>60000</v>
      </c>
      <c r="G863" s="61">
        <f t="shared" si="466"/>
        <v>0</v>
      </c>
      <c r="H863" s="180">
        <v>14100</v>
      </c>
      <c r="I863" s="180">
        <f t="shared" si="473"/>
        <v>14100</v>
      </c>
      <c r="J863" s="181">
        <f>I863-H863</f>
        <v>0</v>
      </c>
      <c r="K863" s="182" t="s">
        <v>92</v>
      </c>
      <c r="L863" s="183">
        <v>0</v>
      </c>
      <c r="M863" s="183">
        <v>60000</v>
      </c>
      <c r="N863" s="47">
        <v>24000</v>
      </c>
      <c r="O863" s="183">
        <v>0</v>
      </c>
    </row>
    <row r="864" spans="1:16" ht="16.5">
      <c r="A864" s="58" t="str">
        <f t="shared" si="467"/>
        <v>P10</v>
      </c>
      <c r="B864" s="59" t="s">
        <v>4</v>
      </c>
      <c r="C864" s="61">
        <v>0</v>
      </c>
      <c r="D864" s="61">
        <f t="shared" si="468"/>
        <v>105000</v>
      </c>
      <c r="E864" s="61">
        <f t="shared" si="474"/>
        <v>98000</v>
      </c>
      <c r="F864" s="61">
        <f t="shared" si="475"/>
        <v>10000</v>
      </c>
      <c r="G864" s="61">
        <f t="shared" si="466"/>
        <v>0</v>
      </c>
      <c r="H864" s="61">
        <v>-3000</v>
      </c>
      <c r="I864" s="61">
        <f t="shared" si="473"/>
        <v>-3000</v>
      </c>
      <c r="J864" s="9">
        <f t="shared" ref="J864:J865" si="476">I864-H864</f>
        <v>0</v>
      </c>
      <c r="K864" s="45" t="s">
        <v>250</v>
      </c>
      <c r="L864" s="47">
        <v>105000</v>
      </c>
      <c r="M864" s="47">
        <v>10000</v>
      </c>
      <c r="N864" s="47">
        <v>98000</v>
      </c>
      <c r="O864" s="47">
        <v>0</v>
      </c>
    </row>
    <row r="865" spans="1:15" ht="16.5">
      <c r="A865" s="58" t="str">
        <f t="shared" si="467"/>
        <v>P29</v>
      </c>
      <c r="B865" s="59" t="s">
        <v>4</v>
      </c>
      <c r="C865" s="61">
        <v>60950</v>
      </c>
      <c r="D865" s="61">
        <f>+L865</f>
        <v>315000</v>
      </c>
      <c r="E865" s="61">
        <f t="shared" si="474"/>
        <v>259000</v>
      </c>
      <c r="F865" s="61">
        <f t="shared" si="475"/>
        <v>60950</v>
      </c>
      <c r="G865" s="61">
        <f t="shared" si="466"/>
        <v>0</v>
      </c>
      <c r="H865" s="61">
        <v>56000</v>
      </c>
      <c r="I865" s="61">
        <f>+C865+D865-E865-F865+G865</f>
        <v>56000</v>
      </c>
      <c r="J865" s="9">
        <f t="shared" si="476"/>
        <v>0</v>
      </c>
      <c r="K865" s="45" t="s">
        <v>28</v>
      </c>
      <c r="L865" s="47">
        <v>315000</v>
      </c>
      <c r="M865" s="47">
        <v>60950</v>
      </c>
      <c r="N865" s="183">
        <v>259000</v>
      </c>
      <c r="O865" s="47">
        <v>0</v>
      </c>
    </row>
    <row r="866" spans="1:15" ht="16.5">
      <c r="A866" s="58" t="str">
        <f t="shared" si="467"/>
        <v>Tiffany</v>
      </c>
      <c r="B866" s="59" t="s">
        <v>2</v>
      </c>
      <c r="C866" s="61">
        <v>26298</v>
      </c>
      <c r="D866" s="61">
        <f t="shared" si="468"/>
        <v>150000</v>
      </c>
      <c r="E866" s="61">
        <f t="shared" si="474"/>
        <v>158000</v>
      </c>
      <c r="F866" s="61">
        <f t="shared" si="475"/>
        <v>0</v>
      </c>
      <c r="G866" s="61">
        <f t="shared" si="466"/>
        <v>0</v>
      </c>
      <c r="H866" s="61">
        <v>18298</v>
      </c>
      <c r="I866" s="61">
        <f>+C866+D866-E866-F866+G866</f>
        <v>18298</v>
      </c>
      <c r="J866" s="9">
        <f>I866-H866</f>
        <v>0</v>
      </c>
      <c r="K866" s="45" t="s">
        <v>111</v>
      </c>
      <c r="L866" s="47">
        <v>150000</v>
      </c>
      <c r="M866" s="47">
        <v>0</v>
      </c>
      <c r="N866" s="47">
        <v>158000</v>
      </c>
      <c r="O866" s="47">
        <v>0</v>
      </c>
    </row>
    <row r="867" spans="1:15" ht="16.5">
      <c r="A867" s="58" t="str">
        <f t="shared" si="467"/>
        <v>Yan</v>
      </c>
      <c r="B867" s="59" t="s">
        <v>152</v>
      </c>
      <c r="C867" s="61">
        <v>-1700</v>
      </c>
      <c r="D867" s="61">
        <f t="shared" si="468"/>
        <v>24200</v>
      </c>
      <c r="E867" s="61">
        <f t="shared" si="474"/>
        <v>22500</v>
      </c>
      <c r="F867" s="61">
        <f t="shared" si="475"/>
        <v>0</v>
      </c>
      <c r="G867" s="61">
        <f t="shared" si="466"/>
        <v>0</v>
      </c>
      <c r="H867" s="61">
        <v>0</v>
      </c>
      <c r="I867" s="61">
        <f t="shared" ref="I867" si="477">+C867+D867-E867-F867+G867</f>
        <v>0</v>
      </c>
      <c r="J867" s="9">
        <f t="shared" ref="J867" si="478">I867-H867</f>
        <v>0</v>
      </c>
      <c r="K867" s="45" t="s">
        <v>210</v>
      </c>
      <c r="L867" s="47">
        <v>24200</v>
      </c>
      <c r="M867" s="47">
        <v>0</v>
      </c>
      <c r="N867" s="47">
        <v>22500</v>
      </c>
      <c r="O867" s="47">
        <v>0</v>
      </c>
    </row>
    <row r="868" spans="1:15" ht="16.5">
      <c r="A868" s="10" t="s">
        <v>49</v>
      </c>
      <c r="B868" s="11"/>
      <c r="C868" s="12">
        <f t="shared" ref="C868:G868" si="479">SUM(C854:C867)</f>
        <v>25430796</v>
      </c>
      <c r="D868" s="57">
        <f t="shared" si="479"/>
        <v>6071650</v>
      </c>
      <c r="E868" s="57">
        <f t="shared" si="479"/>
        <v>8855335</v>
      </c>
      <c r="F868" s="57">
        <f t="shared" si="479"/>
        <v>6071650</v>
      </c>
      <c r="G868" s="57">
        <f t="shared" si="479"/>
        <v>5426732</v>
      </c>
      <c r="H868" s="57">
        <f>SUM(H854:H867)</f>
        <v>22002193</v>
      </c>
      <c r="I868" s="57">
        <f t="shared" ref="I868" si="480">SUM(I854:I867)</f>
        <v>22002193</v>
      </c>
      <c r="J868" s="9">
        <f>I868-H868</f>
        <v>0</v>
      </c>
      <c r="K868" s="3"/>
      <c r="L868" s="47">
        <f>+SUM(L854:L867)</f>
        <v>6071650</v>
      </c>
      <c r="M868" s="47">
        <f>+SUM(M854:M867)</f>
        <v>6071650</v>
      </c>
      <c r="N868" s="47">
        <f>+SUM(N854:N867)</f>
        <v>8855335</v>
      </c>
      <c r="O868" s="47">
        <f>+SUM(O854:O867)</f>
        <v>5426732</v>
      </c>
    </row>
    <row r="869" spans="1:15" ht="16.5">
      <c r="A869" s="10"/>
      <c r="B869" s="11"/>
      <c r="C869" s="12"/>
      <c r="D869" s="13"/>
      <c r="E869" s="12"/>
      <c r="F869" s="13"/>
      <c r="G869" s="12"/>
      <c r="H869" s="12"/>
      <c r="I869" s="133" t="b">
        <f>I868=D871</f>
        <v>1</v>
      </c>
      <c r="J869" s="9">
        <f>H868-I868</f>
        <v>0</v>
      </c>
      <c r="L869" s="5"/>
      <c r="M869" s="5"/>
      <c r="N869" s="5"/>
      <c r="O869" s="5"/>
    </row>
    <row r="870" spans="1:15" ht="16.5">
      <c r="A870" s="10" t="s">
        <v>243</v>
      </c>
      <c r="B870" s="11" t="s">
        <v>244</v>
      </c>
      <c r="C870" s="12" t="s">
        <v>245</v>
      </c>
      <c r="D870" s="12" t="s">
        <v>246</v>
      </c>
      <c r="E870" s="12" t="s">
        <v>50</v>
      </c>
      <c r="F870" s="12"/>
      <c r="G870" s="12">
        <f>+D868-F868</f>
        <v>0</v>
      </c>
      <c r="H870" s="12"/>
      <c r="I870" s="12"/>
    </row>
    <row r="871" spans="1:15" ht="16.5">
      <c r="A871" s="14">
        <f>C868</f>
        <v>25430796</v>
      </c>
      <c r="B871" s="15">
        <f>G868</f>
        <v>5426732</v>
      </c>
      <c r="C871" s="12">
        <f>E868</f>
        <v>8855335</v>
      </c>
      <c r="D871" s="12">
        <f>A871+B871-C871</f>
        <v>22002193</v>
      </c>
      <c r="E871" s="13">
        <f>I868-D871</f>
        <v>0</v>
      </c>
      <c r="F871" s="12"/>
      <c r="G871" s="12"/>
      <c r="H871" s="12"/>
      <c r="I871" s="12"/>
    </row>
    <row r="872" spans="1:15" ht="16.5">
      <c r="A872" s="14"/>
      <c r="B872" s="15"/>
      <c r="C872" s="12"/>
      <c r="D872" s="12"/>
      <c r="E872" s="13"/>
      <c r="F872" s="12"/>
      <c r="G872" s="12"/>
      <c r="H872" s="12"/>
      <c r="I872" s="12"/>
    </row>
    <row r="873" spans="1:15">
      <c r="A873" s="16" t="s">
        <v>51</v>
      </c>
      <c r="B873" s="16"/>
      <c r="C873" s="16"/>
      <c r="D873" s="17"/>
      <c r="E873" s="17"/>
      <c r="F873" s="17"/>
      <c r="G873" s="17"/>
      <c r="H873" s="17"/>
      <c r="I873" s="17"/>
    </row>
    <row r="874" spans="1:15">
      <c r="A874" s="18" t="s">
        <v>249</v>
      </c>
      <c r="B874" s="18"/>
      <c r="C874" s="18"/>
      <c r="D874" s="18"/>
      <c r="E874" s="18"/>
      <c r="F874" s="18"/>
      <c r="G874" s="18"/>
      <c r="H874" s="18"/>
      <c r="I874" s="18"/>
      <c r="J874" s="18"/>
    </row>
    <row r="875" spans="1:15">
      <c r="A875" s="19"/>
      <c r="B875" s="17"/>
      <c r="C875" s="20"/>
      <c r="D875" s="20"/>
      <c r="E875" s="20"/>
      <c r="F875" s="20"/>
      <c r="G875" s="20"/>
      <c r="H875" s="17"/>
      <c r="I875" s="17"/>
    </row>
    <row r="876" spans="1:15">
      <c r="A876" s="166" t="s">
        <v>52</v>
      </c>
      <c r="B876" s="168" t="s">
        <v>53</v>
      </c>
      <c r="C876" s="170" t="s">
        <v>247</v>
      </c>
      <c r="D876" s="171" t="s">
        <v>54</v>
      </c>
      <c r="E876" s="172"/>
      <c r="F876" s="172"/>
      <c r="G876" s="173"/>
      <c r="H876" s="174" t="s">
        <v>55</v>
      </c>
      <c r="I876" s="162" t="s">
        <v>56</v>
      </c>
      <c r="J876" s="17"/>
    </row>
    <row r="877" spans="1:15" ht="25.5">
      <c r="A877" s="167"/>
      <c r="B877" s="169"/>
      <c r="C877" s="22"/>
      <c r="D877" s="21" t="s">
        <v>23</v>
      </c>
      <c r="E877" s="21" t="s">
        <v>24</v>
      </c>
      <c r="F877" s="22" t="s">
        <v>121</v>
      </c>
      <c r="G877" s="21" t="s">
        <v>57</v>
      </c>
      <c r="H877" s="175"/>
      <c r="I877" s="163"/>
      <c r="J877" s="164" t="s">
        <v>248</v>
      </c>
      <c r="K877" s="142"/>
    </row>
    <row r="878" spans="1:15">
      <c r="A878" s="23"/>
      <c r="B878" s="24" t="s">
        <v>58</v>
      </c>
      <c r="C878" s="25"/>
      <c r="D878" s="25"/>
      <c r="E878" s="25"/>
      <c r="F878" s="25"/>
      <c r="G878" s="25"/>
      <c r="H878" s="25"/>
      <c r="I878" s="26"/>
      <c r="J878" s="165"/>
      <c r="K878" s="142"/>
    </row>
    <row r="879" spans="1:15">
      <c r="A879" s="121" t="s">
        <v>89</v>
      </c>
      <c r="B879" s="126" t="s">
        <v>46</v>
      </c>
      <c r="C879" s="32">
        <f>+C857</f>
        <v>483330</v>
      </c>
      <c r="D879" s="31"/>
      <c r="E879" s="32">
        <f>+D857</f>
        <v>552500</v>
      </c>
      <c r="F879" s="32"/>
      <c r="G879" s="32"/>
      <c r="H879" s="55">
        <f>+F857</f>
        <v>400000</v>
      </c>
      <c r="I879" s="32">
        <f>+E857</f>
        <v>521900</v>
      </c>
      <c r="J879" s="30">
        <f t="shared" ref="J879" si="481">+SUM(C879:G879)-(H879+I879)</f>
        <v>113930</v>
      </c>
      <c r="K879" s="143" t="b">
        <f>J879=I857</f>
        <v>1</v>
      </c>
    </row>
    <row r="880" spans="1:15">
      <c r="A880" s="121" t="str">
        <f>+A879</f>
        <v>OCTOBRE</v>
      </c>
      <c r="B880" s="126" t="s">
        <v>251</v>
      </c>
      <c r="C880" s="32">
        <f>+C858</f>
        <v>0</v>
      </c>
      <c r="D880" s="31"/>
      <c r="E880" s="32">
        <f>+D858</f>
        <v>20000</v>
      </c>
      <c r="F880" s="32"/>
      <c r="G880" s="32"/>
      <c r="H880" s="55">
        <f>+F858</f>
        <v>0</v>
      </c>
      <c r="I880" s="32">
        <f>+E858</f>
        <v>7000</v>
      </c>
      <c r="J880" s="100">
        <f>+SUM(C880:G880)-(H880+I880)</f>
        <v>13000</v>
      </c>
      <c r="K880" s="143" t="b">
        <f>J880=I858</f>
        <v>1</v>
      </c>
    </row>
    <row r="881" spans="1:16">
      <c r="A881" s="121" t="str">
        <f t="shared" ref="A881:A885" si="482">+A880</f>
        <v>OCTOBRE</v>
      </c>
      <c r="B881" s="128" t="s">
        <v>83</v>
      </c>
      <c r="C881" s="119">
        <f t="shared" ref="C881:C882" si="483">+C860</f>
        <v>233614</v>
      </c>
      <c r="D881" s="122"/>
      <c r="E881" s="119">
        <f t="shared" ref="E881:E882" si="484">+D860</f>
        <v>0</v>
      </c>
      <c r="F881" s="136"/>
      <c r="G881" s="136"/>
      <c r="H881" s="154">
        <f t="shared" ref="H881:H882" si="485">+F860</f>
        <v>0</v>
      </c>
      <c r="I881" s="119">
        <f t="shared" ref="I881:I882" si="486">+E860</f>
        <v>0</v>
      </c>
      <c r="J881" s="120">
        <f>+SUM(C881:G881)-(H881+I881)</f>
        <v>233614</v>
      </c>
      <c r="K881" s="143" t="b">
        <f t="shared" ref="K881:K882" si="487">J881=I860</f>
        <v>1</v>
      </c>
    </row>
    <row r="882" spans="1:16">
      <c r="A882" s="121" t="str">
        <f t="shared" si="482"/>
        <v>OCTOBRE</v>
      </c>
      <c r="B882" s="128" t="s">
        <v>82</v>
      </c>
      <c r="C882" s="119">
        <f t="shared" si="483"/>
        <v>249769</v>
      </c>
      <c r="D882" s="122"/>
      <c r="E882" s="119">
        <f t="shared" si="484"/>
        <v>0</v>
      </c>
      <c r="F882" s="136"/>
      <c r="G882" s="136"/>
      <c r="H882" s="154">
        <f t="shared" si="485"/>
        <v>0</v>
      </c>
      <c r="I882" s="119">
        <f t="shared" si="486"/>
        <v>0</v>
      </c>
      <c r="J882" s="120">
        <f t="shared" ref="J882:J889" si="488">+SUM(C882:G882)-(H882+I882)</f>
        <v>249769</v>
      </c>
      <c r="K882" s="143" t="b">
        <f t="shared" si="487"/>
        <v>1</v>
      </c>
    </row>
    <row r="883" spans="1:16">
      <c r="A883" s="121" t="str">
        <f t="shared" si="482"/>
        <v>OCTOBRE</v>
      </c>
      <c r="B883" s="126" t="s">
        <v>30</v>
      </c>
      <c r="C883" s="32">
        <f>C859</f>
        <v>76225</v>
      </c>
      <c r="D883" s="31"/>
      <c r="E883" s="32">
        <f>+D859</f>
        <v>15000</v>
      </c>
      <c r="F883" s="32"/>
      <c r="G883" s="103"/>
      <c r="H883" s="55">
        <f>+F859</f>
        <v>45000</v>
      </c>
      <c r="I883" s="32">
        <f>+E859</f>
        <v>34650</v>
      </c>
      <c r="J883" s="30">
        <f t="shared" si="488"/>
        <v>11575</v>
      </c>
      <c r="K883" s="143" t="b">
        <f>J883=I859</f>
        <v>1</v>
      </c>
    </row>
    <row r="884" spans="1:16">
      <c r="A884" s="121" t="str">
        <f t="shared" si="482"/>
        <v>OCTOBRE</v>
      </c>
      <c r="B884" s="126" t="s">
        <v>195</v>
      </c>
      <c r="C884" s="32">
        <f>C862</f>
        <v>41200</v>
      </c>
      <c r="D884" s="31"/>
      <c r="E884" s="32">
        <f>+D862</f>
        <v>294000</v>
      </c>
      <c r="F884" s="32"/>
      <c r="G884" s="103"/>
      <c r="H884" s="55">
        <f>+F862</f>
        <v>30000</v>
      </c>
      <c r="I884" s="32">
        <f>+E862</f>
        <v>258300</v>
      </c>
      <c r="J884" s="30">
        <f t="shared" si="488"/>
        <v>46900</v>
      </c>
      <c r="K884" s="143" t="b">
        <f>J884=I862</f>
        <v>1</v>
      </c>
    </row>
    <row r="885" spans="1:16">
      <c r="A885" s="121" t="str">
        <f t="shared" si="482"/>
        <v>OCTOBRE</v>
      </c>
      <c r="B885" s="126" t="s">
        <v>92</v>
      </c>
      <c r="C885" s="32">
        <f t="shared" ref="C885:C889" si="489">C863</f>
        <v>98100</v>
      </c>
      <c r="D885" s="31"/>
      <c r="E885" s="32">
        <f t="shared" ref="E885:E889" si="490">+D863</f>
        <v>0</v>
      </c>
      <c r="F885" s="32"/>
      <c r="G885" s="103"/>
      <c r="H885" s="55">
        <f t="shared" ref="H885:H889" si="491">+F863</f>
        <v>60000</v>
      </c>
      <c r="I885" s="32">
        <f t="shared" ref="I885:I889" si="492">+E863</f>
        <v>24000</v>
      </c>
      <c r="J885" s="30">
        <f t="shared" si="488"/>
        <v>14100</v>
      </c>
      <c r="K885" s="143" t="b">
        <f t="shared" ref="K885:K889" si="493">J885=I863</f>
        <v>1</v>
      </c>
    </row>
    <row r="886" spans="1:16">
      <c r="A886" s="121" t="str">
        <f>+A884</f>
        <v>OCTOBRE</v>
      </c>
      <c r="B886" s="126" t="s">
        <v>250</v>
      </c>
      <c r="C886" s="32">
        <f t="shared" si="489"/>
        <v>0</v>
      </c>
      <c r="D886" s="31"/>
      <c r="E886" s="32">
        <f t="shared" si="490"/>
        <v>105000</v>
      </c>
      <c r="F886" s="32"/>
      <c r="G886" s="103"/>
      <c r="H886" s="55">
        <f t="shared" si="491"/>
        <v>10000</v>
      </c>
      <c r="I886" s="32">
        <f t="shared" si="492"/>
        <v>98000</v>
      </c>
      <c r="J886" s="30">
        <f t="shared" si="488"/>
        <v>-3000</v>
      </c>
      <c r="K886" s="143" t="b">
        <f t="shared" si="493"/>
        <v>1</v>
      </c>
    </row>
    <row r="887" spans="1:16">
      <c r="A887" s="121" t="str">
        <f t="shared" ref="A887:A889" si="494">+A885</f>
        <v>OCTOBRE</v>
      </c>
      <c r="B887" s="126" t="s">
        <v>28</v>
      </c>
      <c r="C887" s="32">
        <f t="shared" si="489"/>
        <v>60950</v>
      </c>
      <c r="D887" s="31"/>
      <c r="E887" s="32">
        <f t="shared" si="490"/>
        <v>315000</v>
      </c>
      <c r="F887" s="32"/>
      <c r="G887" s="103"/>
      <c r="H887" s="55">
        <f t="shared" si="491"/>
        <v>60950</v>
      </c>
      <c r="I887" s="32">
        <f t="shared" si="492"/>
        <v>259000</v>
      </c>
      <c r="J887" s="30">
        <f t="shared" si="488"/>
        <v>56000</v>
      </c>
      <c r="K887" s="143" t="b">
        <f t="shared" si="493"/>
        <v>1</v>
      </c>
    </row>
    <row r="888" spans="1:16">
      <c r="A888" s="121" t="str">
        <f t="shared" si="494"/>
        <v>OCTOBRE</v>
      </c>
      <c r="B888" s="127" t="s">
        <v>111</v>
      </c>
      <c r="C888" s="32">
        <f t="shared" si="489"/>
        <v>26298</v>
      </c>
      <c r="D888" s="118"/>
      <c r="E888" s="32">
        <f t="shared" si="490"/>
        <v>150000</v>
      </c>
      <c r="F888" s="51"/>
      <c r="G888" s="137"/>
      <c r="H888" s="55">
        <f t="shared" si="491"/>
        <v>0</v>
      </c>
      <c r="I888" s="32">
        <f t="shared" si="492"/>
        <v>158000</v>
      </c>
      <c r="J888" s="30">
        <f t="shared" si="488"/>
        <v>18298</v>
      </c>
      <c r="K888" s="143" t="b">
        <f t="shared" si="493"/>
        <v>1</v>
      </c>
    </row>
    <row r="889" spans="1:16">
      <c r="A889" s="121" t="str">
        <f t="shared" si="494"/>
        <v>OCTOBRE</v>
      </c>
      <c r="B889" s="127" t="s">
        <v>210</v>
      </c>
      <c r="C889" s="32">
        <f t="shared" si="489"/>
        <v>-1700</v>
      </c>
      <c r="D889" s="118"/>
      <c r="E889" s="32">
        <f t="shared" si="490"/>
        <v>24200</v>
      </c>
      <c r="F889" s="51"/>
      <c r="G889" s="137"/>
      <c r="H889" s="55">
        <f t="shared" si="491"/>
        <v>0</v>
      </c>
      <c r="I889" s="32">
        <f t="shared" si="492"/>
        <v>22500</v>
      </c>
      <c r="J889" s="30">
        <f t="shared" si="488"/>
        <v>0</v>
      </c>
      <c r="K889" s="143" t="b">
        <f t="shared" si="493"/>
        <v>1</v>
      </c>
    </row>
    <row r="890" spans="1:16">
      <c r="A890" s="34" t="s">
        <v>59</v>
      </c>
      <c r="B890" s="35"/>
      <c r="C890" s="35"/>
      <c r="D890" s="35"/>
      <c r="E890" s="35"/>
      <c r="F890" s="35"/>
      <c r="G890" s="35"/>
      <c r="H890" s="35"/>
      <c r="I890" s="35"/>
      <c r="J890" s="36"/>
      <c r="K890" s="142"/>
    </row>
    <row r="891" spans="1:16">
      <c r="A891" s="121" t="str">
        <f>A889</f>
        <v>OCTOBRE</v>
      </c>
      <c r="B891" s="37" t="s">
        <v>60</v>
      </c>
      <c r="C891" s="38">
        <f>+C856</f>
        <v>1081474</v>
      </c>
      <c r="D891" s="49"/>
      <c r="E891" s="49">
        <f>D856</f>
        <v>4595950</v>
      </c>
      <c r="F891" s="49"/>
      <c r="G891" s="124"/>
      <c r="H891" s="51">
        <f>+F856</f>
        <v>1465700</v>
      </c>
      <c r="I891" s="125">
        <f>+E856</f>
        <v>2106393</v>
      </c>
      <c r="J891" s="30">
        <f>+SUM(C891:G891)-(H891+I891)</f>
        <v>2105331</v>
      </c>
      <c r="K891" s="143" t="b">
        <f>J891=I856</f>
        <v>1</v>
      </c>
    </row>
    <row r="892" spans="1:16">
      <c r="A892" s="43" t="s">
        <v>61</v>
      </c>
      <c r="B892" s="24"/>
      <c r="C892" s="35"/>
      <c r="D892" s="24"/>
      <c r="E892" s="24"/>
      <c r="F892" s="24"/>
      <c r="G892" s="24"/>
      <c r="H892" s="24"/>
      <c r="I892" s="24"/>
      <c r="J892" s="36"/>
      <c r="K892" s="142"/>
    </row>
    <row r="893" spans="1:16">
      <c r="A893" s="121" t="str">
        <f>+A891</f>
        <v>OCTOBRE</v>
      </c>
      <c r="B893" s="37" t="s">
        <v>154</v>
      </c>
      <c r="C893" s="124">
        <f>+C854</f>
        <v>14237475</v>
      </c>
      <c r="D893" s="131">
        <f>+G854</f>
        <v>0</v>
      </c>
      <c r="E893" s="49"/>
      <c r="F893" s="49"/>
      <c r="G893" s="49"/>
      <c r="H893" s="51">
        <f>+F854</f>
        <v>4000000</v>
      </c>
      <c r="I893" s="53">
        <f>+E854</f>
        <v>633748</v>
      </c>
      <c r="J893" s="30">
        <f>+SUM(C893:G893)-(H893+I893)</f>
        <v>9603727</v>
      </c>
      <c r="K893" s="143" t="b">
        <f>+J893=I854</f>
        <v>1</v>
      </c>
    </row>
    <row r="894" spans="1:16">
      <c r="A894" s="121" t="str">
        <f t="shared" ref="A894" si="495">+A893</f>
        <v>OCTOBRE</v>
      </c>
      <c r="B894" s="37" t="s">
        <v>63</v>
      </c>
      <c r="C894" s="124">
        <f>+C855</f>
        <v>8844061</v>
      </c>
      <c r="D894" s="49">
        <f>+G855</f>
        <v>5426732</v>
      </c>
      <c r="E894" s="48"/>
      <c r="F894" s="48"/>
      <c r="G894" s="48"/>
      <c r="H894" s="32">
        <f>+F855</f>
        <v>0</v>
      </c>
      <c r="I894" s="50">
        <f>+E855</f>
        <v>4731844</v>
      </c>
      <c r="J894" s="30">
        <f>SUM(C894:G894)-(H894+I894)</f>
        <v>9538949</v>
      </c>
      <c r="K894" s="143" t="b">
        <f>+J894=I855</f>
        <v>1</v>
      </c>
    </row>
    <row r="895" spans="1:16" ht="15.75">
      <c r="C895" s="140">
        <f>SUM(C879:C894)</f>
        <v>25430796</v>
      </c>
      <c r="I895" s="139">
        <f>SUM(I879:I894)</f>
        <v>8855335</v>
      </c>
      <c r="J895" s="104">
        <f>+SUM(J879:J894)</f>
        <v>22002193</v>
      </c>
      <c r="K895" s="5" t="b">
        <f>J895=I868</f>
        <v>1</v>
      </c>
    </row>
    <row r="896" spans="1:16" ht="15.75">
      <c r="A896" s="157"/>
      <c r="B896" s="157"/>
      <c r="C896" s="158"/>
      <c r="D896" s="157"/>
      <c r="E896" s="157"/>
      <c r="F896" s="157"/>
      <c r="G896" s="157"/>
      <c r="H896" s="157"/>
      <c r="I896" s="159"/>
      <c r="J896" s="160"/>
      <c r="K896" s="157"/>
      <c r="L896" s="161"/>
      <c r="M896" s="161"/>
      <c r="N896" s="161"/>
      <c r="O896" s="161"/>
      <c r="P896" s="157"/>
    </row>
    <row r="897" spans="1:15" ht="15.75">
      <c r="C897" s="140"/>
      <c r="I897" s="139"/>
      <c r="J897" s="104"/>
    </row>
    <row r="900" spans="1:15" ht="15.75">
      <c r="A900" s="6" t="s">
        <v>35</v>
      </c>
      <c r="B900" s="6" t="s">
        <v>1</v>
      </c>
      <c r="C900" s="6">
        <v>44805</v>
      </c>
      <c r="D900" s="7" t="s">
        <v>36</v>
      </c>
      <c r="E900" s="7" t="s">
        <v>37</v>
      </c>
      <c r="F900" s="7" t="s">
        <v>38</v>
      </c>
      <c r="G900" s="7" t="s">
        <v>39</v>
      </c>
      <c r="H900" s="6" t="s">
        <v>235</v>
      </c>
      <c r="I900" s="7" t="s">
        <v>40</v>
      </c>
      <c r="K900" s="45"/>
      <c r="L900" s="45" t="s">
        <v>41</v>
      </c>
      <c r="M900" s="45" t="s">
        <v>42</v>
      </c>
      <c r="N900" s="45" t="s">
        <v>43</v>
      </c>
      <c r="O900" s="45" t="s">
        <v>44</v>
      </c>
    </row>
    <row r="901" spans="1:15" ht="16.5">
      <c r="A901" s="58" t="str">
        <f>K901</f>
        <v>BCI</v>
      </c>
      <c r="B901" s="59" t="s">
        <v>45</v>
      </c>
      <c r="C901" s="61">
        <v>23820820</v>
      </c>
      <c r="D901" s="61">
        <f>+L901</f>
        <v>0</v>
      </c>
      <c r="E901" s="61">
        <f>+N901</f>
        <v>583345</v>
      </c>
      <c r="F901" s="61">
        <f>+M901</f>
        <v>9000000</v>
      </c>
      <c r="G901" s="61">
        <f t="shared" ref="G901:G913" si="496">+O901</f>
        <v>0</v>
      </c>
      <c r="H901" s="61">
        <v>14237475</v>
      </c>
      <c r="I901" s="61">
        <f>+C901+D901-E901-F901+G901</f>
        <v>14237475</v>
      </c>
      <c r="J901" s="9">
        <f>I901-H901</f>
        <v>0</v>
      </c>
      <c r="K901" s="45" t="s">
        <v>23</v>
      </c>
      <c r="L901" s="47">
        <v>0</v>
      </c>
      <c r="M901" s="47">
        <v>9000000</v>
      </c>
      <c r="N901" s="47">
        <v>583345</v>
      </c>
      <c r="O901" s="47">
        <v>0</v>
      </c>
    </row>
    <row r="902" spans="1:15" ht="16.5">
      <c r="A902" s="58" t="str">
        <f t="shared" ref="A902:A913" si="497">K902</f>
        <v>BCI-Sous Compte</v>
      </c>
      <c r="B902" s="59" t="s">
        <v>45</v>
      </c>
      <c r="C902" s="61">
        <v>14424581</v>
      </c>
      <c r="D902" s="61">
        <f t="shared" ref="D902:D913" si="498">+L902</f>
        <v>0</v>
      </c>
      <c r="E902" s="61">
        <f t="shared" ref="E902:E913" si="499">+N902</f>
        <v>5580520</v>
      </c>
      <c r="F902" s="61">
        <f t="shared" ref="F902:F913" si="500">+M902</f>
        <v>0</v>
      </c>
      <c r="G902" s="61">
        <f t="shared" si="496"/>
        <v>0</v>
      </c>
      <c r="H902" s="61">
        <v>8844061</v>
      </c>
      <c r="I902" s="61">
        <f>+C902+D902-E902-F902+G902</f>
        <v>8844061</v>
      </c>
      <c r="J902" s="9">
        <f t="shared" ref="J902:J908" si="501">I902-H902</f>
        <v>0</v>
      </c>
      <c r="K902" s="45" t="s">
        <v>146</v>
      </c>
      <c r="L902" s="46">
        <v>0</v>
      </c>
      <c r="M902" s="47">
        <v>0</v>
      </c>
      <c r="N902" s="47">
        <v>5580520</v>
      </c>
      <c r="O902" s="47">
        <v>0</v>
      </c>
    </row>
    <row r="903" spans="1:15" ht="16.5">
      <c r="A903" s="58" t="str">
        <f t="shared" si="497"/>
        <v>Caisse</v>
      </c>
      <c r="B903" s="59" t="s">
        <v>24</v>
      </c>
      <c r="C903" s="61">
        <v>980042</v>
      </c>
      <c r="D903" s="61">
        <f t="shared" si="498"/>
        <v>9476115</v>
      </c>
      <c r="E903" s="61">
        <f t="shared" si="499"/>
        <v>2448183</v>
      </c>
      <c r="F903" s="61">
        <f t="shared" si="500"/>
        <v>6926500</v>
      </c>
      <c r="G903" s="61">
        <f t="shared" si="496"/>
        <v>0</v>
      </c>
      <c r="H903" s="61">
        <v>1081474</v>
      </c>
      <c r="I903" s="61">
        <f>+C903+D903-E903-F903+G903</f>
        <v>1081474</v>
      </c>
      <c r="J903" s="101">
        <f t="shared" si="501"/>
        <v>0</v>
      </c>
      <c r="K903" s="45" t="s">
        <v>24</v>
      </c>
      <c r="L903" s="47">
        <v>9476115</v>
      </c>
      <c r="M903" s="47">
        <v>6926500</v>
      </c>
      <c r="N903" s="47">
        <v>2448183</v>
      </c>
      <c r="O903" s="47">
        <v>0</v>
      </c>
    </row>
    <row r="904" spans="1:15" ht="16.5">
      <c r="A904" s="58" t="str">
        <f t="shared" si="497"/>
        <v>Crépin</v>
      </c>
      <c r="B904" s="59" t="s">
        <v>152</v>
      </c>
      <c r="C904" s="61">
        <v>65910</v>
      </c>
      <c r="D904" s="61">
        <f t="shared" si="498"/>
        <v>2886000</v>
      </c>
      <c r="E904" s="61">
        <f t="shared" si="499"/>
        <v>1968580</v>
      </c>
      <c r="F904" s="61">
        <f t="shared" si="500"/>
        <v>500000</v>
      </c>
      <c r="G904" s="61">
        <f t="shared" si="496"/>
        <v>0</v>
      </c>
      <c r="H904" s="61">
        <v>483330</v>
      </c>
      <c r="I904" s="61">
        <f>+C904+D904-E904-F904+G904</f>
        <v>483330</v>
      </c>
      <c r="J904" s="9">
        <f t="shared" si="501"/>
        <v>0</v>
      </c>
      <c r="K904" s="45" t="s">
        <v>46</v>
      </c>
      <c r="L904" s="47">
        <v>2886000</v>
      </c>
      <c r="M904" s="47">
        <v>500000</v>
      </c>
      <c r="N904" s="47">
        <v>1968580</v>
      </c>
      <c r="O904" s="47">
        <v>0</v>
      </c>
    </row>
    <row r="905" spans="1:15" ht="16.5">
      <c r="A905" s="58" t="str">
        <f t="shared" si="497"/>
        <v>Evariste</v>
      </c>
      <c r="B905" s="59" t="s">
        <v>153</v>
      </c>
      <c r="C905" s="61">
        <v>4795</v>
      </c>
      <c r="D905" s="61">
        <f t="shared" si="498"/>
        <v>782000</v>
      </c>
      <c r="E905" s="61">
        <f t="shared" si="499"/>
        <v>710570</v>
      </c>
      <c r="F905" s="61">
        <f t="shared" si="500"/>
        <v>0</v>
      </c>
      <c r="G905" s="61">
        <f t="shared" si="496"/>
        <v>0</v>
      </c>
      <c r="H905" s="61">
        <v>76225</v>
      </c>
      <c r="I905" s="61">
        <f t="shared" ref="I905" si="502">+C905+D905-E905-F905+G905</f>
        <v>76225</v>
      </c>
      <c r="J905" s="9">
        <f t="shared" si="501"/>
        <v>0</v>
      </c>
      <c r="K905" s="45" t="s">
        <v>30</v>
      </c>
      <c r="L905" s="47">
        <v>782000</v>
      </c>
      <c r="M905" s="47">
        <v>0</v>
      </c>
      <c r="N905" s="47">
        <v>710570</v>
      </c>
      <c r="O905" s="47">
        <v>0</v>
      </c>
    </row>
    <row r="906" spans="1:15" ht="16.5">
      <c r="A906" s="58" t="str">
        <f t="shared" si="497"/>
        <v>I55S</v>
      </c>
      <c r="B906" s="115" t="s">
        <v>4</v>
      </c>
      <c r="C906" s="117">
        <v>233614</v>
      </c>
      <c r="D906" s="117">
        <f t="shared" si="498"/>
        <v>0</v>
      </c>
      <c r="E906" s="117">
        <f t="shared" si="499"/>
        <v>0</v>
      </c>
      <c r="F906" s="117">
        <f t="shared" si="500"/>
        <v>0</v>
      </c>
      <c r="G906" s="117">
        <f t="shared" si="496"/>
        <v>0</v>
      </c>
      <c r="H906" s="117">
        <v>233614</v>
      </c>
      <c r="I906" s="117">
        <f>+C906+D906-E906-F906+G906</f>
        <v>233614</v>
      </c>
      <c r="J906" s="9">
        <f t="shared" si="501"/>
        <v>0</v>
      </c>
      <c r="K906" s="45" t="s">
        <v>83</v>
      </c>
      <c r="L906" s="47">
        <v>0</v>
      </c>
      <c r="M906" s="47">
        <v>0</v>
      </c>
      <c r="N906" s="47">
        <v>0</v>
      </c>
      <c r="O906" s="47">
        <v>0</v>
      </c>
    </row>
    <row r="907" spans="1:15" ht="16.5">
      <c r="A907" s="58" t="str">
        <f t="shared" si="497"/>
        <v>I73X</v>
      </c>
      <c r="B907" s="115" t="s">
        <v>4</v>
      </c>
      <c r="C907" s="117">
        <v>249769</v>
      </c>
      <c r="D907" s="117">
        <f t="shared" si="498"/>
        <v>0</v>
      </c>
      <c r="E907" s="117">
        <f t="shared" si="499"/>
        <v>0</v>
      </c>
      <c r="F907" s="117">
        <f t="shared" si="500"/>
        <v>0</v>
      </c>
      <c r="G907" s="117">
        <f t="shared" si="496"/>
        <v>0</v>
      </c>
      <c r="H907" s="117">
        <v>249769</v>
      </c>
      <c r="I907" s="117">
        <f t="shared" ref="I907:I910" si="503">+C907+D907-E907-F907+G907</f>
        <v>249769</v>
      </c>
      <c r="J907" s="9">
        <f t="shared" si="501"/>
        <v>0</v>
      </c>
      <c r="K907" s="45" t="s">
        <v>82</v>
      </c>
      <c r="L907" s="47">
        <v>0</v>
      </c>
      <c r="M907" s="47">
        <v>0</v>
      </c>
      <c r="N907" s="47">
        <v>0</v>
      </c>
      <c r="O907" s="47">
        <v>0</v>
      </c>
    </row>
    <row r="908" spans="1:15" ht="16.5">
      <c r="A908" s="58" t="str">
        <f t="shared" si="497"/>
        <v>Grace</v>
      </c>
      <c r="B908" s="97" t="s">
        <v>2</v>
      </c>
      <c r="C908" s="61">
        <v>116815</v>
      </c>
      <c r="D908" s="61">
        <f t="shared" si="498"/>
        <v>1388000</v>
      </c>
      <c r="E908" s="61">
        <f t="shared" si="499"/>
        <v>228700</v>
      </c>
      <c r="F908" s="61">
        <f t="shared" si="500"/>
        <v>1276115</v>
      </c>
      <c r="G908" s="61">
        <f t="shared" si="496"/>
        <v>0</v>
      </c>
      <c r="H908" s="61">
        <v>0</v>
      </c>
      <c r="I908" s="61">
        <f t="shared" si="503"/>
        <v>0</v>
      </c>
      <c r="J908" s="9">
        <f t="shared" si="501"/>
        <v>0</v>
      </c>
      <c r="K908" s="45" t="s">
        <v>141</v>
      </c>
      <c r="L908" s="47">
        <v>1388000</v>
      </c>
      <c r="M908" s="47">
        <v>1276115</v>
      </c>
      <c r="N908" s="47">
        <v>228700</v>
      </c>
      <c r="O908" s="47">
        <v>0</v>
      </c>
    </row>
    <row r="909" spans="1:15" ht="16.5">
      <c r="A909" s="58" t="str">
        <f t="shared" si="497"/>
        <v>Hurielle</v>
      </c>
      <c r="B909" s="179" t="s">
        <v>152</v>
      </c>
      <c r="C909" s="180">
        <v>700</v>
      </c>
      <c r="D909" s="61">
        <f t="shared" si="498"/>
        <v>629000</v>
      </c>
      <c r="E909" s="61">
        <f t="shared" si="499"/>
        <v>513500</v>
      </c>
      <c r="F909" s="61">
        <f t="shared" si="500"/>
        <v>75000</v>
      </c>
      <c r="G909" s="61">
        <f t="shared" si="496"/>
        <v>0</v>
      </c>
      <c r="H909" s="180">
        <f>5000+36200</f>
        <v>41200</v>
      </c>
      <c r="I909" s="180">
        <f t="shared" si="503"/>
        <v>41200</v>
      </c>
      <c r="J909" s="181">
        <f>I909-H909</f>
        <v>0</v>
      </c>
      <c r="K909" s="182" t="s">
        <v>195</v>
      </c>
      <c r="L909" s="183">
        <v>629000</v>
      </c>
      <c r="M909" s="183">
        <v>75000</v>
      </c>
      <c r="N909" s="183">
        <v>513500</v>
      </c>
      <c r="O909" s="183">
        <v>0</v>
      </c>
    </row>
    <row r="910" spans="1:15" ht="16.5">
      <c r="A910" s="58" t="str">
        <f t="shared" si="497"/>
        <v>Merveille</v>
      </c>
      <c r="B910" s="97" t="s">
        <v>2</v>
      </c>
      <c r="C910" s="61">
        <v>6900</v>
      </c>
      <c r="D910" s="61">
        <f t="shared" si="498"/>
        <v>521000</v>
      </c>
      <c r="E910" s="61">
        <f>+N910</f>
        <v>394800</v>
      </c>
      <c r="F910" s="61">
        <f t="shared" si="500"/>
        <v>35000</v>
      </c>
      <c r="G910" s="61">
        <f t="shared" si="496"/>
        <v>0</v>
      </c>
      <c r="H910" s="61">
        <f>97600+500</f>
        <v>98100</v>
      </c>
      <c r="I910" s="61">
        <f t="shared" si="503"/>
        <v>98100</v>
      </c>
      <c r="J910" s="9">
        <f t="shared" ref="J910:J911" si="504">I910-H910</f>
        <v>0</v>
      </c>
      <c r="K910" s="45" t="s">
        <v>92</v>
      </c>
      <c r="L910" s="47">
        <v>521000</v>
      </c>
      <c r="M910" s="47">
        <v>35000</v>
      </c>
      <c r="N910" s="47">
        <f>395300-500</f>
        <v>394800</v>
      </c>
      <c r="O910" s="47">
        <v>0</v>
      </c>
    </row>
    <row r="911" spans="1:15" ht="16.5">
      <c r="A911" s="58" t="str">
        <f t="shared" si="497"/>
        <v>P29</v>
      </c>
      <c r="B911" s="59" t="s">
        <v>4</v>
      </c>
      <c r="C911" s="61">
        <v>24050</v>
      </c>
      <c r="D911" s="61">
        <f t="shared" si="498"/>
        <v>885000</v>
      </c>
      <c r="E911" s="61">
        <f t="shared" si="499"/>
        <v>798100</v>
      </c>
      <c r="F911" s="61">
        <f t="shared" si="500"/>
        <v>50000</v>
      </c>
      <c r="G911" s="61">
        <f t="shared" si="496"/>
        <v>0</v>
      </c>
      <c r="H911" s="61">
        <v>60950</v>
      </c>
      <c r="I911" s="61">
        <f>+C911+D911-E911-F911+G911</f>
        <v>60950</v>
      </c>
      <c r="J911" s="9">
        <f t="shared" si="504"/>
        <v>0</v>
      </c>
      <c r="K911" s="45" t="s">
        <v>28</v>
      </c>
      <c r="L911" s="47">
        <v>885000</v>
      </c>
      <c r="M911" s="47">
        <v>50000</v>
      </c>
      <c r="N911" s="47">
        <v>798100</v>
      </c>
      <c r="O911" s="47">
        <v>0</v>
      </c>
    </row>
    <row r="912" spans="1:15" ht="16.5">
      <c r="A912" s="58" t="str">
        <f t="shared" si="497"/>
        <v>Tiffany</v>
      </c>
      <c r="B912" s="59" t="s">
        <v>2</v>
      </c>
      <c r="C912" s="61">
        <v>-653702</v>
      </c>
      <c r="D912" s="61">
        <f t="shared" si="498"/>
        <v>731000</v>
      </c>
      <c r="E912" s="61">
        <f t="shared" si="499"/>
        <v>51000</v>
      </c>
      <c r="F912" s="61">
        <f t="shared" si="500"/>
        <v>0</v>
      </c>
      <c r="G912" s="61">
        <f t="shared" si="496"/>
        <v>0</v>
      </c>
      <c r="H912" s="61">
        <v>26298</v>
      </c>
      <c r="I912" s="61">
        <f>+C912+D912-E912-F912+G912</f>
        <v>26298</v>
      </c>
      <c r="J912" s="9">
        <f>I912-H912</f>
        <v>0</v>
      </c>
      <c r="K912" s="45" t="s">
        <v>111</v>
      </c>
      <c r="L912" s="47">
        <v>731000</v>
      </c>
      <c r="M912" s="47">
        <v>0</v>
      </c>
      <c r="N912" s="47">
        <v>51000</v>
      </c>
      <c r="O912" s="47">
        <v>0</v>
      </c>
    </row>
    <row r="913" spans="1:15" ht="16.5">
      <c r="A913" s="58" t="str">
        <f t="shared" si="497"/>
        <v>Yan</v>
      </c>
      <c r="B913" s="59" t="s">
        <v>152</v>
      </c>
      <c r="C913" s="61">
        <v>0</v>
      </c>
      <c r="D913" s="61">
        <f t="shared" si="498"/>
        <v>599500</v>
      </c>
      <c r="E913" s="61">
        <f t="shared" si="499"/>
        <v>566200</v>
      </c>
      <c r="F913" s="61">
        <f t="shared" si="500"/>
        <v>35000</v>
      </c>
      <c r="G913" s="61">
        <f t="shared" si="496"/>
        <v>0</v>
      </c>
      <c r="H913" s="61">
        <v>-1700</v>
      </c>
      <c r="I913" s="61">
        <f t="shared" ref="I913" si="505">+C913+D913-E913-F913+G913</f>
        <v>-1700</v>
      </c>
      <c r="J913" s="9">
        <f t="shared" ref="J913" si="506">I913-H913</f>
        <v>0</v>
      </c>
      <c r="K913" s="45" t="s">
        <v>210</v>
      </c>
      <c r="L913" s="47">
        <v>599500</v>
      </c>
      <c r="M913" s="47">
        <v>35000</v>
      </c>
      <c r="N913" s="47">
        <v>566200</v>
      </c>
      <c r="O913" s="47">
        <v>0</v>
      </c>
    </row>
    <row r="914" spans="1:15" ht="16.5">
      <c r="A914" s="10" t="s">
        <v>49</v>
      </c>
      <c r="B914" s="11"/>
      <c r="C914" s="12">
        <f t="shared" ref="C914:I914" si="507">SUM(C901:C913)</f>
        <v>39274294</v>
      </c>
      <c r="D914" s="57">
        <f t="shared" si="507"/>
        <v>17897615</v>
      </c>
      <c r="E914" s="57">
        <f t="shared" si="507"/>
        <v>13843498</v>
      </c>
      <c r="F914" s="57">
        <f t="shared" si="507"/>
        <v>17897615</v>
      </c>
      <c r="G914" s="57">
        <f t="shared" si="507"/>
        <v>0</v>
      </c>
      <c r="H914" s="57">
        <f>SUM(H901:H913)</f>
        <v>25430796</v>
      </c>
      <c r="I914" s="57">
        <f t="shared" si="507"/>
        <v>25430796</v>
      </c>
      <c r="J914" s="9">
        <f>I914-H914</f>
        <v>0</v>
      </c>
      <c r="K914" s="3"/>
      <c r="L914" s="47">
        <f>+SUM(L901:L913)</f>
        <v>17897615</v>
      </c>
      <c r="M914" s="47">
        <f>+SUM(M901:M913)</f>
        <v>17897615</v>
      </c>
      <c r="N914" s="47">
        <f>+SUM(N901:N913)</f>
        <v>13843498</v>
      </c>
      <c r="O914" s="47">
        <f>+SUM(O901:O913)</f>
        <v>0</v>
      </c>
    </row>
    <row r="915" spans="1:15" ht="16.5">
      <c r="A915" s="10"/>
      <c r="B915" s="11"/>
      <c r="C915" s="12"/>
      <c r="D915" s="13"/>
      <c r="E915" s="12"/>
      <c r="F915" s="13"/>
      <c r="G915" s="12"/>
      <c r="H915" s="12"/>
      <c r="I915" s="133" t="b">
        <f>I914=D917</f>
        <v>1</v>
      </c>
      <c r="J915" s="9">
        <f>H914-I914</f>
        <v>0</v>
      </c>
      <c r="L915" s="5"/>
      <c r="M915" s="5"/>
      <c r="N915" s="5"/>
      <c r="O915" s="5"/>
    </row>
    <row r="916" spans="1:15" ht="16.5">
      <c r="A916" s="10" t="s">
        <v>239</v>
      </c>
      <c r="B916" s="11" t="s">
        <v>238</v>
      </c>
      <c r="C916" s="12" t="s">
        <v>237</v>
      </c>
      <c r="D916" s="12" t="s">
        <v>236</v>
      </c>
      <c r="E916" s="12" t="s">
        <v>50</v>
      </c>
      <c r="F916" s="12"/>
      <c r="G916" s="12">
        <f>+D914-F914</f>
        <v>0</v>
      </c>
      <c r="H916" s="12"/>
      <c r="I916" s="12"/>
    </row>
    <row r="917" spans="1:15" ht="16.5">
      <c r="A917" s="14">
        <f>C914</f>
        <v>39274294</v>
      </c>
      <c r="B917" s="15">
        <f>G914</f>
        <v>0</v>
      </c>
      <c r="C917" s="12">
        <f>E914</f>
        <v>13843498</v>
      </c>
      <c r="D917" s="12">
        <f>A917+B917-C917</f>
        <v>25430796</v>
      </c>
      <c r="E917" s="13">
        <f>I914-D917</f>
        <v>0</v>
      </c>
      <c r="F917" s="12"/>
      <c r="G917" s="12"/>
      <c r="H917" s="12"/>
      <c r="I917" s="12"/>
    </row>
    <row r="918" spans="1:15" ht="16.5">
      <c r="A918" s="14"/>
      <c r="B918" s="15"/>
      <c r="C918" s="12"/>
      <c r="D918" s="12"/>
      <c r="E918" s="13"/>
      <c r="F918" s="12"/>
      <c r="G918" s="12"/>
      <c r="H918" s="12"/>
      <c r="I918" s="12"/>
    </row>
    <row r="919" spans="1:15">
      <c r="A919" s="16" t="s">
        <v>51</v>
      </c>
      <c r="B919" s="16"/>
      <c r="C919" s="16"/>
      <c r="D919" s="17"/>
      <c r="E919" s="17"/>
      <c r="F919" s="17"/>
      <c r="G919" s="17"/>
      <c r="H919" s="17"/>
      <c r="I919" s="17"/>
    </row>
    <row r="920" spans="1:15">
      <c r="A920" s="18" t="s">
        <v>240</v>
      </c>
      <c r="B920" s="18"/>
      <c r="C920" s="18"/>
      <c r="D920" s="18"/>
      <c r="E920" s="18"/>
      <c r="F920" s="18"/>
      <c r="G920" s="18"/>
      <c r="H920" s="18"/>
      <c r="I920" s="18"/>
      <c r="J920" s="18"/>
    </row>
    <row r="921" spans="1:15">
      <c r="A921" s="19"/>
      <c r="B921" s="17"/>
      <c r="C921" s="20"/>
      <c r="D921" s="20"/>
      <c r="E921" s="20"/>
      <c r="F921" s="20"/>
      <c r="G921" s="20"/>
      <c r="H921" s="17"/>
      <c r="I921" s="17"/>
    </row>
    <row r="922" spans="1:15">
      <c r="A922" s="166" t="s">
        <v>52</v>
      </c>
      <c r="B922" s="168" t="s">
        <v>53</v>
      </c>
      <c r="C922" s="170" t="s">
        <v>241</v>
      </c>
      <c r="D922" s="171" t="s">
        <v>54</v>
      </c>
      <c r="E922" s="172"/>
      <c r="F922" s="172"/>
      <c r="G922" s="173"/>
      <c r="H922" s="174" t="s">
        <v>55</v>
      </c>
      <c r="I922" s="162" t="s">
        <v>56</v>
      </c>
      <c r="J922" s="17"/>
    </row>
    <row r="923" spans="1:15" ht="25.5">
      <c r="A923" s="167"/>
      <c r="B923" s="169"/>
      <c r="C923" s="22"/>
      <c r="D923" s="21" t="s">
        <v>23</v>
      </c>
      <c r="E923" s="21" t="s">
        <v>24</v>
      </c>
      <c r="F923" s="22" t="s">
        <v>121</v>
      </c>
      <c r="G923" s="21" t="s">
        <v>57</v>
      </c>
      <c r="H923" s="175"/>
      <c r="I923" s="163"/>
      <c r="J923" s="164" t="s">
        <v>242</v>
      </c>
      <c r="K923" s="142"/>
    </row>
    <row r="924" spans="1:15">
      <c r="A924" s="23"/>
      <c r="B924" s="24" t="s">
        <v>58</v>
      </c>
      <c r="C924" s="25"/>
      <c r="D924" s="25"/>
      <c r="E924" s="25"/>
      <c r="F924" s="25"/>
      <c r="G924" s="25"/>
      <c r="H924" s="25"/>
      <c r="I924" s="26"/>
      <c r="J924" s="165"/>
      <c r="K924" s="142"/>
    </row>
    <row r="925" spans="1:15">
      <c r="A925" s="121" t="s">
        <v>78</v>
      </c>
      <c r="B925" s="126" t="s">
        <v>46</v>
      </c>
      <c r="C925" s="32">
        <f t="shared" ref="C925:C934" si="508">+C904</f>
        <v>65910</v>
      </c>
      <c r="D925" s="31"/>
      <c r="E925" s="32">
        <f t="shared" ref="E925:E934" si="509">+D904</f>
        <v>2886000</v>
      </c>
      <c r="F925" s="32"/>
      <c r="G925" s="32"/>
      <c r="H925" s="55">
        <f t="shared" ref="H925:H934" si="510">+F904</f>
        <v>500000</v>
      </c>
      <c r="I925" s="32">
        <f t="shared" ref="I925:I934" si="511">+E904</f>
        <v>1968580</v>
      </c>
      <c r="J925" s="30">
        <f t="shared" ref="J925:J926" si="512">+SUM(C925:G925)-(H925+I925)</f>
        <v>483330</v>
      </c>
      <c r="K925" s="143" t="b">
        <f t="shared" ref="K925:K934" si="513">J925=I904</f>
        <v>1</v>
      </c>
    </row>
    <row r="926" spans="1:15">
      <c r="A926" s="121" t="str">
        <f>+A925</f>
        <v>SEPTEMBRE</v>
      </c>
      <c r="B926" s="126" t="s">
        <v>30</v>
      </c>
      <c r="C926" s="32">
        <f t="shared" si="508"/>
        <v>4795</v>
      </c>
      <c r="D926" s="31"/>
      <c r="E926" s="32">
        <f t="shared" si="509"/>
        <v>782000</v>
      </c>
      <c r="F926" s="32"/>
      <c r="G926" s="32"/>
      <c r="H926" s="55">
        <f t="shared" si="510"/>
        <v>0</v>
      </c>
      <c r="I926" s="32">
        <f t="shared" si="511"/>
        <v>710570</v>
      </c>
      <c r="J926" s="100">
        <f t="shared" si="512"/>
        <v>76225</v>
      </c>
      <c r="K926" s="143" t="b">
        <f t="shared" si="513"/>
        <v>1</v>
      </c>
    </row>
    <row r="927" spans="1:15">
      <c r="A927" s="121" t="str">
        <f t="shared" ref="A927:A931" si="514">+A926</f>
        <v>SEPTEMBRE</v>
      </c>
      <c r="B927" s="128" t="s">
        <v>83</v>
      </c>
      <c r="C927" s="119">
        <f t="shared" si="508"/>
        <v>233614</v>
      </c>
      <c r="D927" s="122"/>
      <c r="E927" s="119">
        <f t="shared" si="509"/>
        <v>0</v>
      </c>
      <c r="F927" s="136"/>
      <c r="G927" s="136"/>
      <c r="H927" s="154">
        <f t="shared" si="510"/>
        <v>0</v>
      </c>
      <c r="I927" s="119">
        <f t="shared" si="511"/>
        <v>0</v>
      </c>
      <c r="J927" s="120">
        <f>+SUM(C927:G927)-(H927+I927)</f>
        <v>233614</v>
      </c>
      <c r="K927" s="143" t="b">
        <f t="shared" si="513"/>
        <v>1</v>
      </c>
    </row>
    <row r="928" spans="1:15">
      <c r="A928" s="121" t="str">
        <f t="shared" si="514"/>
        <v>SEPTEMBRE</v>
      </c>
      <c r="B928" s="128" t="s">
        <v>82</v>
      </c>
      <c r="C928" s="119">
        <f t="shared" si="508"/>
        <v>249769</v>
      </c>
      <c r="D928" s="122"/>
      <c r="E928" s="119">
        <f t="shared" si="509"/>
        <v>0</v>
      </c>
      <c r="F928" s="136"/>
      <c r="G928" s="136"/>
      <c r="H928" s="154">
        <f t="shared" si="510"/>
        <v>0</v>
      </c>
      <c r="I928" s="119">
        <f t="shared" si="511"/>
        <v>0</v>
      </c>
      <c r="J928" s="120">
        <f t="shared" ref="J928:J934" si="515">+SUM(C928:G928)-(H928+I928)</f>
        <v>249769</v>
      </c>
      <c r="K928" s="143" t="b">
        <f t="shared" si="513"/>
        <v>1</v>
      </c>
    </row>
    <row r="929" spans="1:16">
      <c r="A929" s="121" t="str">
        <f t="shared" si="514"/>
        <v>SEPTEMBRE</v>
      </c>
      <c r="B929" s="126" t="s">
        <v>141</v>
      </c>
      <c r="C929" s="32">
        <f t="shared" si="508"/>
        <v>116815</v>
      </c>
      <c r="D929" s="31"/>
      <c r="E929" s="32">
        <f t="shared" si="509"/>
        <v>1388000</v>
      </c>
      <c r="F929" s="32"/>
      <c r="G929" s="103"/>
      <c r="H929" s="55">
        <f t="shared" si="510"/>
        <v>1276115</v>
      </c>
      <c r="I929" s="32">
        <f t="shared" si="511"/>
        <v>228700</v>
      </c>
      <c r="J929" s="30">
        <f t="shared" si="515"/>
        <v>0</v>
      </c>
      <c r="K929" s="143" t="b">
        <f t="shared" si="513"/>
        <v>1</v>
      </c>
    </row>
    <row r="930" spans="1:16">
      <c r="A930" s="121" t="str">
        <f t="shared" si="514"/>
        <v>SEPTEMBRE</v>
      </c>
      <c r="B930" s="126" t="s">
        <v>195</v>
      </c>
      <c r="C930" s="32">
        <f t="shared" si="508"/>
        <v>700</v>
      </c>
      <c r="D930" s="31"/>
      <c r="E930" s="32">
        <f t="shared" si="509"/>
        <v>629000</v>
      </c>
      <c r="F930" s="32"/>
      <c r="G930" s="103"/>
      <c r="H930" s="55">
        <f t="shared" si="510"/>
        <v>75000</v>
      </c>
      <c r="I930" s="32">
        <f t="shared" si="511"/>
        <v>513500</v>
      </c>
      <c r="J930" s="30">
        <f t="shared" si="515"/>
        <v>41200</v>
      </c>
      <c r="K930" s="143" t="b">
        <f t="shared" si="513"/>
        <v>1</v>
      </c>
    </row>
    <row r="931" spans="1:16">
      <c r="A931" s="121" t="str">
        <f t="shared" si="514"/>
        <v>SEPTEMBRE</v>
      </c>
      <c r="B931" s="126" t="s">
        <v>92</v>
      </c>
      <c r="C931" s="32">
        <f t="shared" si="508"/>
        <v>6900</v>
      </c>
      <c r="D931" s="31"/>
      <c r="E931" s="32">
        <f t="shared" si="509"/>
        <v>521000</v>
      </c>
      <c r="F931" s="32"/>
      <c r="G931" s="103"/>
      <c r="H931" s="55">
        <f t="shared" si="510"/>
        <v>35000</v>
      </c>
      <c r="I931" s="32">
        <f t="shared" si="511"/>
        <v>394800</v>
      </c>
      <c r="J931" s="30">
        <f t="shared" si="515"/>
        <v>98100</v>
      </c>
      <c r="K931" s="143" t="b">
        <f t="shared" si="513"/>
        <v>1</v>
      </c>
    </row>
    <row r="932" spans="1:16">
      <c r="A932" s="121" t="str">
        <f>+A930</f>
        <v>SEPTEMBRE</v>
      </c>
      <c r="B932" s="126" t="s">
        <v>28</v>
      </c>
      <c r="C932" s="32">
        <f t="shared" si="508"/>
        <v>24050</v>
      </c>
      <c r="D932" s="31"/>
      <c r="E932" s="32">
        <f t="shared" si="509"/>
        <v>885000</v>
      </c>
      <c r="F932" s="32"/>
      <c r="G932" s="103"/>
      <c r="H932" s="55">
        <f t="shared" si="510"/>
        <v>50000</v>
      </c>
      <c r="I932" s="32">
        <f t="shared" si="511"/>
        <v>798100</v>
      </c>
      <c r="J932" s="30">
        <f t="shared" si="515"/>
        <v>60950</v>
      </c>
      <c r="K932" s="143" t="b">
        <f t="shared" si="513"/>
        <v>1</v>
      </c>
    </row>
    <row r="933" spans="1:16">
      <c r="A933" s="121" t="str">
        <f>+A931</f>
        <v>SEPTEMBRE</v>
      </c>
      <c r="B933" s="126" t="s">
        <v>111</v>
      </c>
      <c r="C933" s="32">
        <f t="shared" si="508"/>
        <v>-653702</v>
      </c>
      <c r="D933" s="31"/>
      <c r="E933" s="32">
        <f t="shared" si="509"/>
        <v>731000</v>
      </c>
      <c r="F933" s="32"/>
      <c r="G933" s="103"/>
      <c r="H933" s="55">
        <f t="shared" si="510"/>
        <v>0</v>
      </c>
      <c r="I933" s="32">
        <f t="shared" si="511"/>
        <v>51000</v>
      </c>
      <c r="J933" s="30">
        <f t="shared" si="515"/>
        <v>26298</v>
      </c>
      <c r="K933" s="143" t="b">
        <f t="shared" si="513"/>
        <v>1</v>
      </c>
    </row>
    <row r="934" spans="1:16">
      <c r="A934" s="121" t="str">
        <f>+A932</f>
        <v>SEPTEMBRE</v>
      </c>
      <c r="B934" s="127" t="s">
        <v>210</v>
      </c>
      <c r="C934" s="32">
        <f t="shared" si="508"/>
        <v>0</v>
      </c>
      <c r="D934" s="118"/>
      <c r="E934" s="32">
        <f t="shared" si="509"/>
        <v>599500</v>
      </c>
      <c r="F934" s="51"/>
      <c r="G934" s="137"/>
      <c r="H934" s="55">
        <f t="shared" si="510"/>
        <v>35000</v>
      </c>
      <c r="I934" s="32">
        <f t="shared" si="511"/>
        <v>566200</v>
      </c>
      <c r="J934" s="30">
        <f t="shared" si="515"/>
        <v>-1700</v>
      </c>
      <c r="K934" s="143" t="b">
        <f t="shared" si="513"/>
        <v>1</v>
      </c>
    </row>
    <row r="935" spans="1:16">
      <c r="A935" s="34" t="s">
        <v>59</v>
      </c>
      <c r="B935" s="35"/>
      <c r="C935" s="35"/>
      <c r="D935" s="35"/>
      <c r="E935" s="35"/>
      <c r="F935" s="35"/>
      <c r="G935" s="35"/>
      <c r="H935" s="35"/>
      <c r="I935" s="35"/>
      <c r="J935" s="36"/>
      <c r="K935" s="142"/>
    </row>
    <row r="936" spans="1:16">
      <c r="A936" s="121" t="str">
        <f>A934</f>
        <v>SEPTEMBRE</v>
      </c>
      <c r="B936" s="37" t="s">
        <v>60</v>
      </c>
      <c r="C936" s="38">
        <f>+C903</f>
        <v>980042</v>
      </c>
      <c r="D936" s="49"/>
      <c r="E936" s="49">
        <f>D903</f>
        <v>9476115</v>
      </c>
      <c r="F936" s="49"/>
      <c r="G936" s="124"/>
      <c r="H936" s="51">
        <f>+F903</f>
        <v>6926500</v>
      </c>
      <c r="I936" s="125">
        <f>+E903</f>
        <v>2448183</v>
      </c>
      <c r="J936" s="30">
        <f>+SUM(C936:G936)-(H936+I936)</f>
        <v>1081474</v>
      </c>
      <c r="K936" s="143" t="b">
        <f>J936=I903</f>
        <v>1</v>
      </c>
    </row>
    <row r="937" spans="1:16">
      <c r="A937" s="43" t="s">
        <v>61</v>
      </c>
      <c r="B937" s="24"/>
      <c r="C937" s="35"/>
      <c r="D937" s="24"/>
      <c r="E937" s="24"/>
      <c r="F937" s="24"/>
      <c r="G937" s="24"/>
      <c r="H937" s="24"/>
      <c r="I937" s="24"/>
      <c r="J937" s="36"/>
      <c r="K937" s="142"/>
    </row>
    <row r="938" spans="1:16">
      <c r="A938" s="121" t="str">
        <f>+A936</f>
        <v>SEPTEMBRE</v>
      </c>
      <c r="B938" s="37" t="s">
        <v>154</v>
      </c>
      <c r="C938" s="124">
        <f>+C901</f>
        <v>23820820</v>
      </c>
      <c r="D938" s="131">
        <f>+G901</f>
        <v>0</v>
      </c>
      <c r="E938" s="49"/>
      <c r="F938" s="49"/>
      <c r="G938" s="49"/>
      <c r="H938" s="51">
        <f>+F901</f>
        <v>9000000</v>
      </c>
      <c r="I938" s="53">
        <f>+E901</f>
        <v>583345</v>
      </c>
      <c r="J938" s="30">
        <f>+SUM(C938:G938)-(H938+I938)</f>
        <v>14237475</v>
      </c>
      <c r="K938" s="143" t="b">
        <f>+J938=I901</f>
        <v>1</v>
      </c>
    </row>
    <row r="939" spans="1:16">
      <c r="A939" s="121" t="str">
        <f t="shared" ref="A939" si="516">+A938</f>
        <v>SEPTEMBRE</v>
      </c>
      <c r="B939" s="37" t="s">
        <v>63</v>
      </c>
      <c r="C939" s="124">
        <f>+C902</f>
        <v>14424581</v>
      </c>
      <c r="D939" s="49">
        <f>+G902</f>
        <v>0</v>
      </c>
      <c r="E939" s="48"/>
      <c r="F939" s="48"/>
      <c r="G939" s="48"/>
      <c r="H939" s="32">
        <f>+F902</f>
        <v>0</v>
      </c>
      <c r="I939" s="50">
        <f>+E902</f>
        <v>5580520</v>
      </c>
      <c r="J939" s="30">
        <f>SUM(C939:G939)-(H939+I939)</f>
        <v>8844061</v>
      </c>
      <c r="K939" s="143" t="b">
        <f>+J939=I902</f>
        <v>1</v>
      </c>
    </row>
    <row r="940" spans="1:16" ht="15.75">
      <c r="C940" s="140">
        <f>SUM(C925:C939)</f>
        <v>39274294</v>
      </c>
      <c r="I940" s="139">
        <f>SUM(I925:I939)</f>
        <v>13843498</v>
      </c>
      <c r="J940" s="104">
        <f>+SUM(J925:J939)</f>
        <v>25430796</v>
      </c>
      <c r="K940" s="5" t="b">
        <f>J940=I914</f>
        <v>1</v>
      </c>
    </row>
    <row r="941" spans="1:16" ht="15.75">
      <c r="A941" s="157"/>
      <c r="B941" s="157"/>
      <c r="C941" s="158"/>
      <c r="D941" s="157"/>
      <c r="E941" s="157"/>
      <c r="F941" s="157"/>
      <c r="G941" s="157"/>
      <c r="H941" s="157"/>
      <c r="I941" s="159"/>
      <c r="J941" s="160"/>
      <c r="K941" s="157"/>
      <c r="L941" s="161"/>
      <c r="M941" s="161"/>
      <c r="N941" s="161"/>
      <c r="O941" s="161"/>
      <c r="P941" s="157"/>
    </row>
    <row r="942" spans="1:16" ht="15.75">
      <c r="C942" s="140"/>
      <c r="I942" s="139"/>
      <c r="J942" s="104"/>
    </row>
    <row r="943" spans="1:16" ht="15.75">
      <c r="C943" s="140"/>
      <c r="I943" s="139"/>
      <c r="J943" s="104"/>
    </row>
    <row r="944" spans="1:16" ht="15.75">
      <c r="A944" s="6" t="s">
        <v>35</v>
      </c>
      <c r="B944" s="6" t="s">
        <v>1</v>
      </c>
      <c r="C944" s="6">
        <v>44774</v>
      </c>
      <c r="D944" s="7" t="s">
        <v>36</v>
      </c>
      <c r="E944" s="7" t="s">
        <v>37</v>
      </c>
      <c r="F944" s="7" t="s">
        <v>38</v>
      </c>
      <c r="G944" s="7" t="s">
        <v>39</v>
      </c>
      <c r="H944" s="6">
        <v>44804</v>
      </c>
      <c r="I944" s="7" t="s">
        <v>40</v>
      </c>
      <c r="K944" s="45"/>
      <c r="L944" s="45" t="s">
        <v>41</v>
      </c>
      <c r="M944" s="45" t="s">
        <v>42</v>
      </c>
      <c r="N944" s="45" t="s">
        <v>43</v>
      </c>
      <c r="O944" s="45" t="s">
        <v>44</v>
      </c>
    </row>
    <row r="945" spans="1:15" ht="16.5">
      <c r="A945" s="58" t="str">
        <f>K945</f>
        <v>BCI</v>
      </c>
      <c r="B945" s="59" t="s">
        <v>45</v>
      </c>
      <c r="C945" s="61">
        <v>168348</v>
      </c>
      <c r="D945" s="61">
        <f>+L945</f>
        <v>0</v>
      </c>
      <c r="E945" s="61">
        <f>+N945</f>
        <v>286008</v>
      </c>
      <c r="F945" s="61">
        <f>+M945</f>
        <v>1000000</v>
      </c>
      <c r="G945" s="61">
        <f t="shared" ref="G945:G955" si="517">+O945</f>
        <v>24938480</v>
      </c>
      <c r="H945" s="61">
        <v>23820820</v>
      </c>
      <c r="I945" s="61">
        <f>+C945+D945-E945-F945+G945</f>
        <v>23820820</v>
      </c>
      <c r="J945" s="9">
        <f>I945-H945</f>
        <v>0</v>
      </c>
      <c r="K945" s="45" t="s">
        <v>23</v>
      </c>
      <c r="L945" s="47">
        <v>0</v>
      </c>
      <c r="M945" s="47">
        <v>1000000</v>
      </c>
      <c r="N945" s="47">
        <v>286008</v>
      </c>
      <c r="O945" s="47">
        <v>24938480</v>
      </c>
    </row>
    <row r="946" spans="1:15" ht="16.5">
      <c r="A946" s="58" t="str">
        <f t="shared" ref="A946:A957" si="518">K946</f>
        <v>BCI-Sous Compte</v>
      </c>
      <c r="B946" s="59" t="s">
        <v>45</v>
      </c>
      <c r="C946" s="61">
        <v>21477810</v>
      </c>
      <c r="D946" s="61">
        <f t="shared" ref="D946:D957" si="519">+L946</f>
        <v>0</v>
      </c>
      <c r="E946" s="61">
        <f t="shared" ref="E946:E957" si="520">+N946</f>
        <v>4453229</v>
      </c>
      <c r="F946" s="61">
        <f t="shared" ref="F946:F957" si="521">+M946</f>
        <v>2600000</v>
      </c>
      <c r="G946" s="61">
        <f t="shared" si="517"/>
        <v>0</v>
      </c>
      <c r="H946" s="61">
        <v>14424581</v>
      </c>
      <c r="I946" s="61">
        <f>+C946+D946-E946-F946+G946</f>
        <v>14424581</v>
      </c>
      <c r="J946" s="9">
        <f t="shared" ref="J946:J952" si="522">I946-H946</f>
        <v>0</v>
      </c>
      <c r="K946" s="45" t="s">
        <v>146</v>
      </c>
      <c r="L946" s="46">
        <v>0</v>
      </c>
      <c r="M946" s="47">
        <v>2600000</v>
      </c>
      <c r="N946" s="47">
        <v>4453229</v>
      </c>
      <c r="O946" s="47">
        <v>0</v>
      </c>
    </row>
    <row r="947" spans="1:15" ht="16.5">
      <c r="A947" s="58" t="str">
        <f t="shared" si="518"/>
        <v>Caisse</v>
      </c>
      <c r="B947" s="59" t="s">
        <v>24</v>
      </c>
      <c r="C947" s="61">
        <v>103032</v>
      </c>
      <c r="D947" s="61">
        <f t="shared" si="519"/>
        <v>3946550</v>
      </c>
      <c r="E947" s="61">
        <f t="shared" si="520"/>
        <v>994290</v>
      </c>
      <c r="F947" s="61">
        <f t="shared" si="521"/>
        <v>2075250</v>
      </c>
      <c r="G947" s="61">
        <f t="shared" si="517"/>
        <v>0</v>
      </c>
      <c r="H947" s="61">
        <v>980042</v>
      </c>
      <c r="I947" s="61">
        <f>+C947+D947-E947-F947+G947</f>
        <v>980042</v>
      </c>
      <c r="J947" s="101">
        <f t="shared" si="522"/>
        <v>0</v>
      </c>
      <c r="K947" s="45" t="s">
        <v>24</v>
      </c>
      <c r="L947" s="47">
        <v>3946550</v>
      </c>
      <c r="M947" s="47">
        <v>2075250</v>
      </c>
      <c r="N947" s="47">
        <v>994290</v>
      </c>
      <c r="O947" s="47">
        <v>0</v>
      </c>
    </row>
    <row r="948" spans="1:15" ht="16.5">
      <c r="A948" s="58" t="str">
        <f t="shared" si="518"/>
        <v>Crépin</v>
      </c>
      <c r="B948" s="59" t="s">
        <v>152</v>
      </c>
      <c r="C948" s="61">
        <v>-5640</v>
      </c>
      <c r="D948" s="61">
        <f t="shared" si="519"/>
        <v>600250</v>
      </c>
      <c r="E948" s="61">
        <f t="shared" si="520"/>
        <v>421700</v>
      </c>
      <c r="F948" s="61">
        <f t="shared" si="521"/>
        <v>107000</v>
      </c>
      <c r="G948" s="61">
        <f t="shared" si="517"/>
        <v>0</v>
      </c>
      <c r="H948" s="61">
        <v>65910</v>
      </c>
      <c r="I948" s="61">
        <f>+C948+D948-E948-F948+G948</f>
        <v>65910</v>
      </c>
      <c r="J948" s="9">
        <f t="shared" si="522"/>
        <v>0</v>
      </c>
      <c r="K948" s="45" t="s">
        <v>46</v>
      </c>
      <c r="L948" s="47">
        <v>600250</v>
      </c>
      <c r="M948" s="47">
        <v>107000</v>
      </c>
      <c r="N948" s="47">
        <v>421700</v>
      </c>
      <c r="O948" s="47">
        <v>0</v>
      </c>
    </row>
    <row r="949" spans="1:15" ht="16.5">
      <c r="A949" s="58" t="str">
        <f t="shared" si="518"/>
        <v>Evariste</v>
      </c>
      <c r="B949" s="59" t="s">
        <v>153</v>
      </c>
      <c r="C949" s="61">
        <v>4795</v>
      </c>
      <c r="D949" s="61">
        <f t="shared" si="519"/>
        <v>0</v>
      </c>
      <c r="E949" s="61">
        <f t="shared" si="520"/>
        <v>0</v>
      </c>
      <c r="F949" s="61">
        <f t="shared" si="521"/>
        <v>0</v>
      </c>
      <c r="G949" s="61">
        <f t="shared" si="517"/>
        <v>0</v>
      </c>
      <c r="H949" s="61">
        <v>4795</v>
      </c>
      <c r="I949" s="61">
        <f t="shared" ref="I949" si="523">+C949+D949-E949-F949+G949</f>
        <v>4795</v>
      </c>
      <c r="J949" s="9">
        <f t="shared" si="522"/>
        <v>0</v>
      </c>
      <c r="K949" s="45" t="s">
        <v>30</v>
      </c>
      <c r="L949" s="47">
        <v>0</v>
      </c>
      <c r="M949" s="47">
        <v>0</v>
      </c>
      <c r="N949" s="47">
        <v>0</v>
      </c>
      <c r="O949" s="47">
        <v>0</v>
      </c>
    </row>
    <row r="950" spans="1:15" ht="16.5">
      <c r="A950" s="58" t="str">
        <f t="shared" si="518"/>
        <v>I55S</v>
      </c>
      <c r="B950" s="115" t="s">
        <v>4</v>
      </c>
      <c r="C950" s="117">
        <v>233614</v>
      </c>
      <c r="D950" s="117">
        <f t="shared" si="519"/>
        <v>0</v>
      </c>
      <c r="E950" s="117">
        <f t="shared" si="520"/>
        <v>0</v>
      </c>
      <c r="F950" s="117">
        <f t="shared" si="521"/>
        <v>0</v>
      </c>
      <c r="G950" s="117">
        <f t="shared" si="517"/>
        <v>0</v>
      </c>
      <c r="H950" s="117">
        <v>233614</v>
      </c>
      <c r="I950" s="117">
        <f>+C950+D950-E950-F950+G950</f>
        <v>233614</v>
      </c>
      <c r="J950" s="9">
        <f t="shared" si="522"/>
        <v>0</v>
      </c>
      <c r="K950" s="45" t="s">
        <v>83</v>
      </c>
      <c r="L950" s="47">
        <v>0</v>
      </c>
      <c r="M950" s="47">
        <v>0</v>
      </c>
      <c r="N950" s="47">
        <v>0</v>
      </c>
      <c r="O950" s="47">
        <v>0</v>
      </c>
    </row>
    <row r="951" spans="1:15" ht="16.5">
      <c r="A951" s="58" t="str">
        <f t="shared" si="518"/>
        <v>I73X</v>
      </c>
      <c r="B951" s="115" t="s">
        <v>4</v>
      </c>
      <c r="C951" s="117">
        <v>249769</v>
      </c>
      <c r="D951" s="117">
        <f t="shared" si="519"/>
        <v>0</v>
      </c>
      <c r="E951" s="117">
        <f t="shared" si="520"/>
        <v>0</v>
      </c>
      <c r="F951" s="117">
        <f t="shared" si="521"/>
        <v>0</v>
      </c>
      <c r="G951" s="117">
        <f t="shared" si="517"/>
        <v>0</v>
      </c>
      <c r="H951" s="117">
        <v>249769</v>
      </c>
      <c r="I951" s="117">
        <f t="shared" ref="I951:I954" si="524">+C951+D951-E951-F951+G951</f>
        <v>249769</v>
      </c>
      <c r="J951" s="9">
        <f t="shared" si="522"/>
        <v>0</v>
      </c>
      <c r="K951" s="45" t="s">
        <v>82</v>
      </c>
      <c r="L951" s="47">
        <v>0</v>
      </c>
      <c r="M951" s="47">
        <v>0</v>
      </c>
      <c r="N951" s="47">
        <v>0</v>
      </c>
      <c r="O951" s="47">
        <v>0</v>
      </c>
    </row>
    <row r="952" spans="1:15" ht="16.5">
      <c r="A952" s="58" t="str">
        <f t="shared" si="518"/>
        <v>Grace</v>
      </c>
      <c r="B952" s="97" t="s">
        <v>2</v>
      </c>
      <c r="C952" s="61">
        <v>18815</v>
      </c>
      <c r="D952" s="61">
        <f t="shared" si="519"/>
        <v>105000</v>
      </c>
      <c r="E952" s="61">
        <f t="shared" si="520"/>
        <v>7000</v>
      </c>
      <c r="F952" s="61">
        <f t="shared" si="521"/>
        <v>0</v>
      </c>
      <c r="G952" s="61">
        <f t="shared" si="517"/>
        <v>0</v>
      </c>
      <c r="H952" s="61">
        <v>116815</v>
      </c>
      <c r="I952" s="61">
        <f t="shared" si="524"/>
        <v>116815</v>
      </c>
      <c r="J952" s="9">
        <f t="shared" si="522"/>
        <v>0</v>
      </c>
      <c r="K952" s="45" t="s">
        <v>141</v>
      </c>
      <c r="L952" s="47">
        <v>105000</v>
      </c>
      <c r="M952" s="47">
        <v>0</v>
      </c>
      <c r="N952" s="47">
        <v>7000</v>
      </c>
      <c r="O952" s="47">
        <v>0</v>
      </c>
    </row>
    <row r="953" spans="1:15" ht="15.75">
      <c r="A953" s="178" t="str">
        <f t="shared" si="518"/>
        <v>Hurielle</v>
      </c>
      <c r="B953" s="179" t="s">
        <v>152</v>
      </c>
      <c r="C953" s="180">
        <v>36500</v>
      </c>
      <c r="D953" s="180">
        <f t="shared" si="519"/>
        <v>266000</v>
      </c>
      <c r="E953" s="180">
        <f t="shared" si="520"/>
        <v>213800</v>
      </c>
      <c r="F953" s="180">
        <f t="shared" si="521"/>
        <v>88000</v>
      </c>
      <c r="G953" s="180">
        <f t="shared" si="517"/>
        <v>0</v>
      </c>
      <c r="H953" s="180">
        <v>700</v>
      </c>
      <c r="I953" s="180">
        <f t="shared" si="524"/>
        <v>700</v>
      </c>
      <c r="J953" s="181">
        <f>I953-H953</f>
        <v>0</v>
      </c>
      <c r="K953" s="182" t="s">
        <v>195</v>
      </c>
      <c r="L953" s="183">
        <v>266000</v>
      </c>
      <c r="M953" s="183">
        <v>88000</v>
      </c>
      <c r="N953" s="183">
        <v>213800</v>
      </c>
      <c r="O953" s="183">
        <v>0</v>
      </c>
    </row>
    <row r="954" spans="1:15" ht="16.5">
      <c r="A954" s="58" t="str">
        <f t="shared" si="518"/>
        <v>I23C</v>
      </c>
      <c r="B954" s="97" t="s">
        <v>4</v>
      </c>
      <c r="C954" s="61">
        <v>79550</v>
      </c>
      <c r="D954" s="61">
        <f t="shared" si="519"/>
        <v>506000</v>
      </c>
      <c r="E954" s="61">
        <f t="shared" si="520"/>
        <v>484000</v>
      </c>
      <c r="F954" s="61">
        <f t="shared" si="521"/>
        <v>101550</v>
      </c>
      <c r="G954" s="61">
        <f t="shared" si="517"/>
        <v>0</v>
      </c>
      <c r="H954" s="61">
        <v>0</v>
      </c>
      <c r="I954" s="61">
        <f t="shared" si="524"/>
        <v>0</v>
      </c>
      <c r="J954" s="9">
        <f t="shared" ref="J954:J955" si="525">I954-H954</f>
        <v>0</v>
      </c>
      <c r="K954" s="45" t="s">
        <v>29</v>
      </c>
      <c r="L954" s="47">
        <v>506000</v>
      </c>
      <c r="M954" s="47">
        <v>101550</v>
      </c>
      <c r="N954" s="47">
        <v>484000</v>
      </c>
      <c r="O954" s="47">
        <v>0</v>
      </c>
    </row>
    <row r="955" spans="1:15" ht="16.5">
      <c r="A955" s="58" t="str">
        <f t="shared" si="518"/>
        <v>Merveille</v>
      </c>
      <c r="B955" s="59" t="s">
        <v>2</v>
      </c>
      <c r="C955" s="61">
        <v>5900</v>
      </c>
      <c r="D955" s="61">
        <f t="shared" si="519"/>
        <v>20000</v>
      </c>
      <c r="E955" s="61">
        <f t="shared" si="520"/>
        <v>19000</v>
      </c>
      <c r="F955" s="61">
        <f t="shared" si="521"/>
        <v>0</v>
      </c>
      <c r="G955" s="61">
        <f t="shared" si="517"/>
        <v>0</v>
      </c>
      <c r="H955" s="61">
        <v>6900</v>
      </c>
      <c r="I955" s="61">
        <f>+C955+D955-E955-F955+G955</f>
        <v>6900</v>
      </c>
      <c r="J955" s="9">
        <f t="shared" si="525"/>
        <v>0</v>
      </c>
      <c r="K955" s="45" t="s">
        <v>92</v>
      </c>
      <c r="L955" s="47">
        <v>20000</v>
      </c>
      <c r="M955" s="47">
        <v>0</v>
      </c>
      <c r="N955" s="47">
        <v>19000</v>
      </c>
      <c r="O955" s="47">
        <v>0</v>
      </c>
    </row>
    <row r="956" spans="1:15" ht="16.5">
      <c r="A956" s="58" t="str">
        <f t="shared" si="518"/>
        <v>P29</v>
      </c>
      <c r="B956" s="59" t="s">
        <v>4</v>
      </c>
      <c r="C956" s="61">
        <v>29850</v>
      </c>
      <c r="D956" s="61">
        <f t="shared" si="519"/>
        <v>578000</v>
      </c>
      <c r="E956" s="61">
        <f t="shared" si="520"/>
        <v>533800</v>
      </c>
      <c r="F956" s="61">
        <f t="shared" si="521"/>
        <v>50000</v>
      </c>
      <c r="G956" s="61">
        <f>+O956</f>
        <v>0</v>
      </c>
      <c r="H956" s="61">
        <v>24050</v>
      </c>
      <c r="I956" s="61">
        <f>+C956+D956-E956-F956+G956</f>
        <v>24050</v>
      </c>
      <c r="J956" s="9">
        <f>I956-H956</f>
        <v>0</v>
      </c>
      <c r="K956" s="45" t="s">
        <v>28</v>
      </c>
      <c r="L956" s="47">
        <v>578000</v>
      </c>
      <c r="M956" s="47">
        <v>50000</v>
      </c>
      <c r="N956" s="47">
        <v>533800</v>
      </c>
      <c r="O956" s="47">
        <v>0</v>
      </c>
    </row>
    <row r="957" spans="1:15" ht="16.5">
      <c r="A957" s="58" t="str">
        <f t="shared" si="518"/>
        <v>Tiffany</v>
      </c>
      <c r="B957" s="59" t="s">
        <v>2</v>
      </c>
      <c r="C957" s="61">
        <v>1123541</v>
      </c>
      <c r="D957" s="61">
        <f t="shared" si="519"/>
        <v>0</v>
      </c>
      <c r="E957" s="61">
        <f t="shared" si="520"/>
        <v>1777243</v>
      </c>
      <c r="F957" s="61">
        <f t="shared" si="521"/>
        <v>0</v>
      </c>
      <c r="G957" s="61">
        <f t="shared" ref="G957" si="526">+O957</f>
        <v>0</v>
      </c>
      <c r="H957" s="61">
        <v>-653702</v>
      </c>
      <c r="I957" s="61">
        <f t="shared" ref="I957" si="527">+C957+D957-E957-F957+G957</f>
        <v>-653702</v>
      </c>
      <c r="J957" s="9">
        <f t="shared" ref="J957" si="528">I957-H957</f>
        <v>0</v>
      </c>
      <c r="K957" s="45" t="s">
        <v>111</v>
      </c>
      <c r="L957" s="47">
        <v>0</v>
      </c>
      <c r="M957" s="47">
        <v>0</v>
      </c>
      <c r="N957" s="47">
        <v>1777243</v>
      </c>
      <c r="O957" s="47">
        <v>0</v>
      </c>
    </row>
    <row r="958" spans="1:15" ht="16.5">
      <c r="A958" s="10" t="s">
        <v>49</v>
      </c>
      <c r="B958" s="11"/>
      <c r="C958" s="12">
        <f t="shared" ref="C958:I958" si="529">SUM(C945:C957)</f>
        <v>23525884</v>
      </c>
      <c r="D958" s="57">
        <f t="shared" si="529"/>
        <v>6021800</v>
      </c>
      <c r="E958" s="57">
        <f t="shared" si="529"/>
        <v>9190070</v>
      </c>
      <c r="F958" s="57">
        <f t="shared" si="529"/>
        <v>6021800</v>
      </c>
      <c r="G958" s="57">
        <f t="shared" si="529"/>
        <v>24938480</v>
      </c>
      <c r="H958" s="57">
        <f t="shared" si="529"/>
        <v>39274294</v>
      </c>
      <c r="I958" s="57">
        <f t="shared" si="529"/>
        <v>39274294</v>
      </c>
      <c r="J958" s="9">
        <f>I958-H958</f>
        <v>0</v>
      </c>
      <c r="K958" s="3"/>
      <c r="L958" s="47">
        <f>+SUM(L945:L957)</f>
        <v>6021800</v>
      </c>
      <c r="M958" s="47">
        <f>+SUM(M945:M957)</f>
        <v>6021800</v>
      </c>
      <c r="N958" s="47">
        <f>+SUM(N945:N957)</f>
        <v>9190070</v>
      </c>
      <c r="O958" s="47">
        <f>+SUM(O945:O957)</f>
        <v>24938480</v>
      </c>
    </row>
    <row r="959" spans="1:15" ht="16.5">
      <c r="A959" s="10"/>
      <c r="B959" s="11"/>
      <c r="C959" s="12"/>
      <c r="D959" s="13"/>
      <c r="E959" s="12"/>
      <c r="F959" s="13"/>
      <c r="G959" s="12"/>
      <c r="H959" s="12"/>
      <c r="I959" s="133" t="b">
        <f>I958=D961</f>
        <v>1</v>
      </c>
      <c r="L959" s="5"/>
      <c r="M959" s="5"/>
      <c r="N959" s="5"/>
      <c r="O959" s="5"/>
    </row>
    <row r="960" spans="1:15" ht="16.5">
      <c r="A960" s="10" t="s">
        <v>227</v>
      </c>
      <c r="B960" s="11" t="s">
        <v>228</v>
      </c>
      <c r="C960" s="12" t="s">
        <v>229</v>
      </c>
      <c r="D960" s="12" t="s">
        <v>230</v>
      </c>
      <c r="E960" s="12" t="s">
        <v>50</v>
      </c>
      <c r="F960" s="12"/>
      <c r="G960" s="12">
        <f>+D958-F958</f>
        <v>0</v>
      </c>
      <c r="H960" s="12"/>
      <c r="I960" s="12"/>
    </row>
    <row r="961" spans="1:11" ht="16.5">
      <c r="A961" s="14">
        <f>C958</f>
        <v>23525884</v>
      </c>
      <c r="B961" s="15">
        <f>G958</f>
        <v>24938480</v>
      </c>
      <c r="C961" s="12">
        <f>E958</f>
        <v>9190070</v>
      </c>
      <c r="D961" s="12">
        <f>A961+B961-C961</f>
        <v>39274294</v>
      </c>
      <c r="E961" s="13">
        <f>I958-D961</f>
        <v>0</v>
      </c>
      <c r="F961" s="12"/>
      <c r="G961" s="12"/>
      <c r="H961" s="12"/>
      <c r="I961" s="12"/>
    </row>
    <row r="962" spans="1:11" ht="16.5">
      <c r="A962" s="14"/>
      <c r="B962" s="15"/>
      <c r="C962" s="12"/>
      <c r="D962" s="12"/>
      <c r="E962" s="13"/>
      <c r="F962" s="12"/>
      <c r="G962" s="12"/>
      <c r="H962" s="12"/>
      <c r="I962" s="12"/>
    </row>
    <row r="963" spans="1:11">
      <c r="A963" s="16" t="s">
        <v>51</v>
      </c>
      <c r="B963" s="16"/>
      <c r="C963" s="16"/>
      <c r="D963" s="17"/>
      <c r="E963" s="17"/>
      <c r="F963" s="17"/>
      <c r="G963" s="17"/>
      <c r="H963" s="17"/>
      <c r="I963" s="17"/>
    </row>
    <row r="964" spans="1:11">
      <c r="A964" s="18" t="s">
        <v>232</v>
      </c>
      <c r="B964" s="18"/>
      <c r="C964" s="18"/>
      <c r="D964" s="18"/>
      <c r="E964" s="18"/>
      <c r="F964" s="18"/>
      <c r="G964" s="18"/>
      <c r="H964" s="18"/>
      <c r="I964" s="18"/>
      <c r="J964" s="18"/>
    </row>
    <row r="965" spans="1:11">
      <c r="A965" s="19"/>
      <c r="B965" s="17"/>
      <c r="C965" s="20"/>
      <c r="D965" s="20"/>
      <c r="E965" s="20"/>
      <c r="F965" s="20"/>
      <c r="G965" s="20"/>
      <c r="H965" s="17"/>
      <c r="I965" s="17"/>
    </row>
    <row r="966" spans="1:11">
      <c r="A966" s="166" t="s">
        <v>52</v>
      </c>
      <c r="B966" s="168" t="s">
        <v>53</v>
      </c>
      <c r="C966" s="170" t="s">
        <v>233</v>
      </c>
      <c r="D966" s="171" t="s">
        <v>54</v>
      </c>
      <c r="E966" s="172"/>
      <c r="F966" s="172"/>
      <c r="G966" s="173"/>
      <c r="H966" s="174" t="s">
        <v>55</v>
      </c>
      <c r="I966" s="162" t="s">
        <v>56</v>
      </c>
      <c r="J966" s="17"/>
    </row>
    <row r="967" spans="1:11">
      <c r="A967" s="167"/>
      <c r="B967" s="169"/>
      <c r="C967" s="22"/>
      <c r="D967" s="21" t="s">
        <v>23</v>
      </c>
      <c r="E967" s="21" t="s">
        <v>24</v>
      </c>
      <c r="F967" s="22" t="s">
        <v>121</v>
      </c>
      <c r="G967" s="21" t="s">
        <v>57</v>
      </c>
      <c r="H967" s="175"/>
      <c r="I967" s="163"/>
      <c r="J967" s="164" t="s">
        <v>234</v>
      </c>
      <c r="K967" s="142"/>
    </row>
    <row r="968" spans="1:11">
      <c r="A968" s="23"/>
      <c r="B968" s="24" t="s">
        <v>58</v>
      </c>
      <c r="C968" s="25"/>
      <c r="D968" s="25"/>
      <c r="E968" s="25"/>
      <c r="F968" s="25"/>
      <c r="G968" s="25"/>
      <c r="H968" s="25"/>
      <c r="I968" s="26"/>
      <c r="J968" s="165"/>
      <c r="K968" s="142"/>
    </row>
    <row r="969" spans="1:11">
      <c r="A969" s="121" t="s">
        <v>137</v>
      </c>
      <c r="B969" s="126" t="s">
        <v>46</v>
      </c>
      <c r="C969" s="32">
        <f t="shared" ref="C969:C978" si="530">+C948</f>
        <v>-5640</v>
      </c>
      <c r="D969" s="31"/>
      <c r="E969" s="32">
        <f t="shared" ref="E969:E978" si="531">+D948</f>
        <v>600250</v>
      </c>
      <c r="F969" s="32"/>
      <c r="G969" s="32"/>
      <c r="H969" s="55">
        <f t="shared" ref="H969:H978" si="532">+F948</f>
        <v>107000</v>
      </c>
      <c r="I969" s="32">
        <f t="shared" ref="I969:I978" si="533">+E948</f>
        <v>421700</v>
      </c>
      <c r="J969" s="30">
        <f t="shared" ref="J969:J970" si="534">+SUM(C969:G969)-(H969+I969)</f>
        <v>65910</v>
      </c>
      <c r="K969" s="143" t="b">
        <f t="shared" ref="K969:K978" si="535">J969=I948</f>
        <v>1</v>
      </c>
    </row>
    <row r="970" spans="1:11">
      <c r="A970" s="121" t="str">
        <f>+A969</f>
        <v>AOUT</v>
      </c>
      <c r="B970" s="126" t="s">
        <v>30</v>
      </c>
      <c r="C970" s="32">
        <f t="shared" si="530"/>
        <v>4795</v>
      </c>
      <c r="D970" s="31"/>
      <c r="E970" s="32">
        <f t="shared" si="531"/>
        <v>0</v>
      </c>
      <c r="F970" s="32"/>
      <c r="G970" s="32"/>
      <c r="H970" s="55">
        <f t="shared" si="532"/>
        <v>0</v>
      </c>
      <c r="I970" s="32">
        <f t="shared" si="533"/>
        <v>0</v>
      </c>
      <c r="J970" s="100">
        <f t="shared" si="534"/>
        <v>4795</v>
      </c>
      <c r="K970" s="143" t="b">
        <f t="shared" si="535"/>
        <v>1</v>
      </c>
    </row>
    <row r="971" spans="1:11">
      <c r="A971" s="121" t="str">
        <f t="shared" ref="A971:A975" si="536">+A970</f>
        <v>AOUT</v>
      </c>
      <c r="B971" s="128" t="s">
        <v>83</v>
      </c>
      <c r="C971" s="119">
        <f t="shared" si="530"/>
        <v>233614</v>
      </c>
      <c r="D971" s="122"/>
      <c r="E971" s="119">
        <f t="shared" si="531"/>
        <v>0</v>
      </c>
      <c r="F971" s="136"/>
      <c r="G971" s="136"/>
      <c r="H971" s="154">
        <f t="shared" si="532"/>
        <v>0</v>
      </c>
      <c r="I971" s="119">
        <f t="shared" si="533"/>
        <v>0</v>
      </c>
      <c r="J971" s="120">
        <f>+SUM(C971:G971)-(H971+I971)</f>
        <v>233614</v>
      </c>
      <c r="K971" s="143" t="b">
        <f t="shared" si="535"/>
        <v>1</v>
      </c>
    </row>
    <row r="972" spans="1:11">
      <c r="A972" s="121" t="str">
        <f t="shared" si="536"/>
        <v>AOUT</v>
      </c>
      <c r="B972" s="128" t="s">
        <v>82</v>
      </c>
      <c r="C972" s="119">
        <f t="shared" si="530"/>
        <v>249769</v>
      </c>
      <c r="D972" s="122"/>
      <c r="E972" s="119">
        <f t="shared" si="531"/>
        <v>0</v>
      </c>
      <c r="F972" s="136"/>
      <c r="G972" s="136"/>
      <c r="H972" s="154">
        <f t="shared" si="532"/>
        <v>0</v>
      </c>
      <c r="I972" s="119">
        <f t="shared" si="533"/>
        <v>0</v>
      </c>
      <c r="J972" s="120">
        <f t="shared" ref="J972:J978" si="537">+SUM(C972:G972)-(H972+I972)</f>
        <v>249769</v>
      </c>
      <c r="K972" s="143" t="b">
        <f t="shared" si="535"/>
        <v>1</v>
      </c>
    </row>
    <row r="973" spans="1:11">
      <c r="A973" s="121" t="str">
        <f t="shared" si="536"/>
        <v>AOUT</v>
      </c>
      <c r="B973" s="126" t="s">
        <v>141</v>
      </c>
      <c r="C973" s="32">
        <f t="shared" si="530"/>
        <v>18815</v>
      </c>
      <c r="D973" s="31"/>
      <c r="E973" s="32">
        <f t="shared" si="531"/>
        <v>105000</v>
      </c>
      <c r="F973" s="32"/>
      <c r="G973" s="103"/>
      <c r="H973" s="55">
        <f t="shared" si="532"/>
        <v>0</v>
      </c>
      <c r="I973" s="32">
        <f t="shared" si="533"/>
        <v>7000</v>
      </c>
      <c r="J973" s="30">
        <f t="shared" si="537"/>
        <v>116815</v>
      </c>
      <c r="K973" s="143" t="b">
        <f t="shared" si="535"/>
        <v>1</v>
      </c>
    </row>
    <row r="974" spans="1:11">
      <c r="A974" s="121" t="str">
        <f t="shared" si="536"/>
        <v>AOUT</v>
      </c>
      <c r="B974" s="126" t="s">
        <v>195</v>
      </c>
      <c r="C974" s="32">
        <f t="shared" si="530"/>
        <v>36500</v>
      </c>
      <c r="D974" s="31"/>
      <c r="E974" s="32">
        <f t="shared" si="531"/>
        <v>266000</v>
      </c>
      <c r="F974" s="32"/>
      <c r="G974" s="103"/>
      <c r="H974" s="55">
        <f t="shared" si="532"/>
        <v>88000</v>
      </c>
      <c r="I974" s="32">
        <f t="shared" si="533"/>
        <v>213800</v>
      </c>
      <c r="J974" s="30">
        <f t="shared" si="537"/>
        <v>700</v>
      </c>
      <c r="K974" s="143" t="b">
        <f t="shared" si="535"/>
        <v>1</v>
      </c>
    </row>
    <row r="975" spans="1:11">
      <c r="A975" s="121" t="str">
        <f t="shared" si="536"/>
        <v>AOUT</v>
      </c>
      <c r="B975" s="126" t="s">
        <v>29</v>
      </c>
      <c r="C975" s="32">
        <f t="shared" si="530"/>
        <v>79550</v>
      </c>
      <c r="D975" s="31"/>
      <c r="E975" s="32">
        <f t="shared" si="531"/>
        <v>506000</v>
      </c>
      <c r="F975" s="32"/>
      <c r="G975" s="103"/>
      <c r="H975" s="55">
        <f t="shared" si="532"/>
        <v>101550</v>
      </c>
      <c r="I975" s="32">
        <f t="shared" si="533"/>
        <v>484000</v>
      </c>
      <c r="J975" s="30">
        <f t="shared" si="537"/>
        <v>0</v>
      </c>
      <c r="K975" s="143" t="b">
        <f t="shared" si="535"/>
        <v>1</v>
      </c>
    </row>
    <row r="976" spans="1:11">
      <c r="A976" s="121" t="str">
        <f>+A974</f>
        <v>AOUT</v>
      </c>
      <c r="B976" s="126" t="s">
        <v>92</v>
      </c>
      <c r="C976" s="32">
        <f t="shared" si="530"/>
        <v>5900</v>
      </c>
      <c r="D976" s="31"/>
      <c r="E976" s="32">
        <f t="shared" si="531"/>
        <v>20000</v>
      </c>
      <c r="F976" s="32"/>
      <c r="G976" s="103"/>
      <c r="H976" s="55">
        <f t="shared" si="532"/>
        <v>0</v>
      </c>
      <c r="I976" s="32">
        <f t="shared" si="533"/>
        <v>19000</v>
      </c>
      <c r="J976" s="30">
        <f t="shared" si="537"/>
        <v>6900</v>
      </c>
      <c r="K976" s="143" t="b">
        <f t="shared" si="535"/>
        <v>1</v>
      </c>
    </row>
    <row r="977" spans="1:16">
      <c r="A977" s="121" t="str">
        <f>+A975</f>
        <v>AOUT</v>
      </c>
      <c r="B977" s="126" t="s">
        <v>28</v>
      </c>
      <c r="C977" s="32">
        <f t="shared" si="530"/>
        <v>29850</v>
      </c>
      <c r="D977" s="31"/>
      <c r="E977" s="32">
        <f t="shared" si="531"/>
        <v>578000</v>
      </c>
      <c r="F977" s="32"/>
      <c r="G977" s="103"/>
      <c r="H977" s="55">
        <f t="shared" si="532"/>
        <v>50000</v>
      </c>
      <c r="I977" s="32">
        <f t="shared" si="533"/>
        <v>533800</v>
      </c>
      <c r="J977" s="30">
        <f t="shared" si="537"/>
        <v>24050</v>
      </c>
      <c r="K977" s="143" t="b">
        <f t="shared" si="535"/>
        <v>1</v>
      </c>
    </row>
    <row r="978" spans="1:16">
      <c r="A978" s="121" t="str">
        <f>+A976</f>
        <v>AOUT</v>
      </c>
      <c r="B978" s="127" t="s">
        <v>111</v>
      </c>
      <c r="C978" s="32">
        <f t="shared" si="530"/>
        <v>1123541</v>
      </c>
      <c r="D978" s="118"/>
      <c r="E978" s="32">
        <f t="shared" si="531"/>
        <v>0</v>
      </c>
      <c r="F978" s="51"/>
      <c r="G978" s="137"/>
      <c r="H978" s="55">
        <f t="shared" si="532"/>
        <v>0</v>
      </c>
      <c r="I978" s="32">
        <f t="shared" si="533"/>
        <v>1777243</v>
      </c>
      <c r="J978" s="30">
        <f t="shared" si="537"/>
        <v>-653702</v>
      </c>
      <c r="K978" s="143" t="b">
        <f t="shared" si="535"/>
        <v>1</v>
      </c>
    </row>
    <row r="979" spans="1:16">
      <c r="A979" s="34" t="s">
        <v>59</v>
      </c>
      <c r="B979" s="35"/>
      <c r="C979" s="35"/>
      <c r="D979" s="35"/>
      <c r="E979" s="35"/>
      <c r="F979" s="35"/>
      <c r="G979" s="35"/>
      <c r="H979" s="35"/>
      <c r="I979" s="35"/>
      <c r="J979" s="36"/>
      <c r="K979" s="142"/>
    </row>
    <row r="980" spans="1:16">
      <c r="A980" s="121" t="str">
        <f>A978</f>
        <v>AOUT</v>
      </c>
      <c r="B980" s="37" t="s">
        <v>60</v>
      </c>
      <c r="C980" s="38">
        <f>+C947</f>
        <v>103032</v>
      </c>
      <c r="D980" s="49"/>
      <c r="E980" s="49">
        <f>D947</f>
        <v>3946550</v>
      </c>
      <c r="F980" s="49"/>
      <c r="G980" s="124"/>
      <c r="H980" s="51">
        <f>+F947</f>
        <v>2075250</v>
      </c>
      <c r="I980" s="125">
        <f>+E947</f>
        <v>994290</v>
      </c>
      <c r="J980" s="30">
        <f>+SUM(C980:G980)-(H980+I980)</f>
        <v>980042</v>
      </c>
      <c r="K980" s="143" t="b">
        <f>J980=I947</f>
        <v>1</v>
      </c>
    </row>
    <row r="981" spans="1:16">
      <c r="A981" s="43" t="s">
        <v>61</v>
      </c>
      <c r="B981" s="24"/>
      <c r="C981" s="35"/>
      <c r="D981" s="24"/>
      <c r="E981" s="24"/>
      <c r="F981" s="24"/>
      <c r="G981" s="24"/>
      <c r="H981" s="24"/>
      <c r="I981" s="24"/>
      <c r="J981" s="36"/>
      <c r="K981" s="142"/>
    </row>
    <row r="982" spans="1:16">
      <c r="A982" s="121" t="str">
        <f>+A980</f>
        <v>AOUT</v>
      </c>
      <c r="B982" s="37" t="s">
        <v>154</v>
      </c>
      <c r="C982" s="124">
        <f>+C945</f>
        <v>168348</v>
      </c>
      <c r="D982" s="131">
        <f>+G945</f>
        <v>24938480</v>
      </c>
      <c r="E982" s="49"/>
      <c r="F982" s="49"/>
      <c r="G982" s="49"/>
      <c r="H982" s="51">
        <f>+F945</f>
        <v>1000000</v>
      </c>
      <c r="I982" s="53">
        <f>+E945</f>
        <v>286008</v>
      </c>
      <c r="J982" s="30">
        <f>+SUM(C982:G982)-(H982+I982)</f>
        <v>23820820</v>
      </c>
      <c r="K982" s="143" t="b">
        <f>+J982=I945</f>
        <v>1</v>
      </c>
    </row>
    <row r="983" spans="1:16">
      <c r="A983" s="121" t="str">
        <f t="shared" ref="A983" si="538">+A982</f>
        <v>AOUT</v>
      </c>
      <c r="B983" s="37" t="s">
        <v>63</v>
      </c>
      <c r="C983" s="124">
        <f>+C946</f>
        <v>21477810</v>
      </c>
      <c r="D983" s="49">
        <f>+G946</f>
        <v>0</v>
      </c>
      <c r="E983" s="48"/>
      <c r="F983" s="48"/>
      <c r="G983" s="48"/>
      <c r="H983" s="32">
        <f>+F946</f>
        <v>2600000</v>
      </c>
      <c r="I983" s="50">
        <f>+E946</f>
        <v>4453229</v>
      </c>
      <c r="J983" s="30">
        <f>SUM(C983:G983)-(H983+I983)</f>
        <v>14424581</v>
      </c>
      <c r="K983" s="143" t="b">
        <f>+J983=I946</f>
        <v>1</v>
      </c>
    </row>
    <row r="984" spans="1:16" ht="15.75">
      <c r="C984" s="140">
        <f>SUM(C969:C983)</f>
        <v>23525884</v>
      </c>
      <c r="I984" s="139">
        <f>SUM(I969:I983)</f>
        <v>9190070</v>
      </c>
      <c r="J984" s="104">
        <f>+SUM(J969:J983)</f>
        <v>39274294</v>
      </c>
      <c r="K984" s="5" t="b">
        <f>J984=I958</f>
        <v>1</v>
      </c>
    </row>
    <row r="985" spans="1:16" ht="15.75">
      <c r="A985" s="157"/>
      <c r="B985" s="157"/>
      <c r="C985" s="158"/>
      <c r="D985" s="157"/>
      <c r="E985" s="157"/>
      <c r="F985" s="157"/>
      <c r="G985" s="157"/>
      <c r="H985" s="157"/>
      <c r="I985" s="159"/>
      <c r="J985" s="160"/>
      <c r="K985" s="157"/>
      <c r="L985" s="161"/>
      <c r="M985" s="161"/>
      <c r="N985" s="161"/>
      <c r="O985" s="161"/>
      <c r="P985" s="157"/>
    </row>
    <row r="987" spans="1:16" ht="15.75">
      <c r="A987" s="6" t="s">
        <v>35</v>
      </c>
      <c r="B987" s="6" t="s">
        <v>1</v>
      </c>
      <c r="C987" s="6">
        <v>44743</v>
      </c>
      <c r="D987" s="7" t="s">
        <v>36</v>
      </c>
      <c r="E987" s="7" t="s">
        <v>37</v>
      </c>
      <c r="F987" s="7" t="s">
        <v>38</v>
      </c>
      <c r="G987" s="7" t="s">
        <v>39</v>
      </c>
      <c r="H987" s="6">
        <v>44773</v>
      </c>
      <c r="I987" s="7" t="s">
        <v>40</v>
      </c>
      <c r="K987" s="45"/>
      <c r="L987" s="45" t="s">
        <v>41</v>
      </c>
      <c r="M987" s="45" t="s">
        <v>42</v>
      </c>
      <c r="N987" s="45" t="s">
        <v>43</v>
      </c>
      <c r="O987" s="45" t="s">
        <v>44</v>
      </c>
    </row>
    <row r="988" spans="1:16" ht="16.5">
      <c r="A988" s="58" t="str">
        <f>K988</f>
        <v>BCI</v>
      </c>
      <c r="B988" s="59" t="s">
        <v>45</v>
      </c>
      <c r="C988" s="61">
        <v>4291693</v>
      </c>
      <c r="D988" s="61">
        <f>+L988</f>
        <v>0</v>
      </c>
      <c r="E988" s="61">
        <f>+N988</f>
        <v>23345</v>
      </c>
      <c r="F988" s="61">
        <f>+M988</f>
        <v>4100000</v>
      </c>
      <c r="G988" s="61">
        <f t="shared" ref="G988:G998" si="539">+O988</f>
        <v>0</v>
      </c>
      <c r="H988" s="61">
        <v>168348</v>
      </c>
      <c r="I988" s="61">
        <f>+C988+D988-E988-F988+G988</f>
        <v>168348</v>
      </c>
      <c r="J988" s="9">
        <f>I988-H988</f>
        <v>0</v>
      </c>
      <c r="K988" s="45" t="s">
        <v>23</v>
      </c>
      <c r="L988" s="47">
        <v>0</v>
      </c>
      <c r="M988" s="47">
        <v>4100000</v>
      </c>
      <c r="N988" s="47">
        <v>23345</v>
      </c>
      <c r="O988" s="47">
        <v>0</v>
      </c>
    </row>
    <row r="989" spans="1:16" ht="16.5">
      <c r="A989" s="58" t="str">
        <f t="shared" ref="A989:A1001" si="540">K989</f>
        <v>BCI-Sous Compte</v>
      </c>
      <c r="B989" s="59" t="s">
        <v>45</v>
      </c>
      <c r="C989" s="61">
        <v>4852627</v>
      </c>
      <c r="D989" s="61">
        <f t="shared" ref="D989:D992" si="541">+L989</f>
        <v>0</v>
      </c>
      <c r="E989" s="61">
        <f t="shared" ref="E989:E1001" si="542">+N989</f>
        <v>3777704</v>
      </c>
      <c r="F989" s="61">
        <f t="shared" ref="F989:F1001" si="543">+M989</f>
        <v>0</v>
      </c>
      <c r="G989" s="61">
        <f t="shared" si="539"/>
        <v>20402887</v>
      </c>
      <c r="H989" s="61">
        <v>21477810</v>
      </c>
      <c r="I989" s="61">
        <f>+C989+D989-E989-F989+G989</f>
        <v>21477810</v>
      </c>
      <c r="J989" s="9">
        <f t="shared" ref="J989:J995" si="544">I989-H989</f>
        <v>0</v>
      </c>
      <c r="K989" s="45" t="s">
        <v>146</v>
      </c>
      <c r="L989" s="46">
        <v>0</v>
      </c>
      <c r="M989" s="47">
        <v>0</v>
      </c>
      <c r="N989" s="47">
        <v>3777704</v>
      </c>
      <c r="O989" s="47">
        <v>20402887</v>
      </c>
    </row>
    <row r="990" spans="1:16" ht="16.5">
      <c r="A990" s="58" t="str">
        <f t="shared" si="540"/>
        <v>Caisse</v>
      </c>
      <c r="B990" s="59" t="s">
        <v>24</v>
      </c>
      <c r="C990" s="61">
        <v>1696326</v>
      </c>
      <c r="D990" s="61">
        <f t="shared" si="541"/>
        <v>4430000</v>
      </c>
      <c r="E990" s="61">
        <f t="shared" si="542"/>
        <v>1453294</v>
      </c>
      <c r="F990" s="61">
        <f t="shared" si="543"/>
        <v>4570000</v>
      </c>
      <c r="G990" s="61">
        <f t="shared" si="539"/>
        <v>0</v>
      </c>
      <c r="H990" s="61">
        <v>103032</v>
      </c>
      <c r="I990" s="61">
        <f>+C990+D990-E990-F990+G990</f>
        <v>103032</v>
      </c>
      <c r="J990" s="101">
        <f t="shared" si="544"/>
        <v>0</v>
      </c>
      <c r="K990" s="45" t="s">
        <v>24</v>
      </c>
      <c r="L990" s="47">
        <v>4430000</v>
      </c>
      <c r="M990" s="47">
        <v>4570000</v>
      </c>
      <c r="N990" s="47">
        <v>1453294</v>
      </c>
      <c r="O990" s="47">
        <v>0</v>
      </c>
    </row>
    <row r="991" spans="1:16" ht="16.5">
      <c r="A991" s="58" t="str">
        <f t="shared" si="540"/>
        <v>Crépin</v>
      </c>
      <c r="B991" s="59" t="s">
        <v>152</v>
      </c>
      <c r="C991" s="61">
        <v>9800</v>
      </c>
      <c r="D991" s="61">
        <f t="shared" si="541"/>
        <v>1043000</v>
      </c>
      <c r="E991" s="61">
        <f t="shared" si="542"/>
        <v>975940</v>
      </c>
      <c r="F991" s="61">
        <f t="shared" si="543"/>
        <v>82500</v>
      </c>
      <c r="G991" s="61">
        <f t="shared" si="539"/>
        <v>0</v>
      </c>
      <c r="H991" s="61">
        <v>-5640</v>
      </c>
      <c r="I991" s="61">
        <f>+C991+D991-E991-F991+G991</f>
        <v>-5640</v>
      </c>
      <c r="J991" s="9">
        <f t="shared" si="544"/>
        <v>0</v>
      </c>
      <c r="K991" s="45" t="s">
        <v>46</v>
      </c>
      <c r="L991" s="47">
        <v>1043000</v>
      </c>
      <c r="M991" s="47">
        <v>82500</v>
      </c>
      <c r="N991" s="47">
        <v>975940</v>
      </c>
      <c r="O991" s="47">
        <v>0</v>
      </c>
    </row>
    <row r="992" spans="1:16" ht="16.5">
      <c r="A992" s="58" t="str">
        <f t="shared" si="540"/>
        <v>Evariste</v>
      </c>
      <c r="B992" s="59" t="s">
        <v>153</v>
      </c>
      <c r="C992" s="61">
        <v>2295</v>
      </c>
      <c r="D992" s="61">
        <f t="shared" si="541"/>
        <v>242500</v>
      </c>
      <c r="E992" s="61">
        <f t="shared" si="542"/>
        <v>240000</v>
      </c>
      <c r="F992" s="61">
        <f t="shared" si="543"/>
        <v>0</v>
      </c>
      <c r="G992" s="61">
        <f t="shared" si="539"/>
        <v>0</v>
      </c>
      <c r="H992" s="61">
        <v>4795</v>
      </c>
      <c r="I992" s="61">
        <f t="shared" ref="I992" si="545">+C992+D992-E992-F992+G992</f>
        <v>4795</v>
      </c>
      <c r="J992" s="9">
        <f t="shared" si="544"/>
        <v>0</v>
      </c>
      <c r="K992" s="45" t="s">
        <v>30</v>
      </c>
      <c r="L992" s="47">
        <v>242500</v>
      </c>
      <c r="M992" s="47">
        <v>0</v>
      </c>
      <c r="N992" s="47">
        <v>240000</v>
      </c>
      <c r="O992" s="47">
        <v>0</v>
      </c>
    </row>
    <row r="993" spans="1:15" ht="16.5">
      <c r="A993" s="58" t="str">
        <f t="shared" si="540"/>
        <v>I55S</v>
      </c>
      <c r="B993" s="115" t="s">
        <v>4</v>
      </c>
      <c r="C993" s="117">
        <v>233614</v>
      </c>
      <c r="D993" s="117">
        <f t="shared" ref="D993:D1001" si="546">+L993</f>
        <v>0</v>
      </c>
      <c r="E993" s="117">
        <f t="shared" si="542"/>
        <v>0</v>
      </c>
      <c r="F993" s="117">
        <f t="shared" si="543"/>
        <v>0</v>
      </c>
      <c r="G993" s="117">
        <f t="shared" si="539"/>
        <v>0</v>
      </c>
      <c r="H993" s="117">
        <v>233614</v>
      </c>
      <c r="I993" s="117">
        <f>+C993+D993-E993-F993+G993</f>
        <v>233614</v>
      </c>
      <c r="J993" s="9">
        <f t="shared" si="544"/>
        <v>0</v>
      </c>
      <c r="K993" s="45" t="s">
        <v>83</v>
      </c>
      <c r="L993" s="47">
        <v>0</v>
      </c>
      <c r="M993" s="47">
        <v>0</v>
      </c>
      <c r="N993" s="47">
        <v>0</v>
      </c>
      <c r="O993" s="47">
        <v>0</v>
      </c>
    </row>
    <row r="994" spans="1:15" ht="16.5">
      <c r="A994" s="58" t="str">
        <f t="shared" si="540"/>
        <v>I73X</v>
      </c>
      <c r="B994" s="115" t="s">
        <v>4</v>
      </c>
      <c r="C994" s="117">
        <v>249769</v>
      </c>
      <c r="D994" s="117">
        <f t="shared" si="546"/>
        <v>0</v>
      </c>
      <c r="E994" s="117">
        <f t="shared" si="542"/>
        <v>0</v>
      </c>
      <c r="F994" s="117">
        <f t="shared" si="543"/>
        <v>0</v>
      </c>
      <c r="G994" s="117">
        <f t="shared" si="539"/>
        <v>0</v>
      </c>
      <c r="H994" s="117">
        <v>249769</v>
      </c>
      <c r="I994" s="117">
        <f t="shared" ref="I994:I997" si="547">+C994+D994-E994-F994+G994</f>
        <v>249769</v>
      </c>
      <c r="J994" s="9">
        <f t="shared" si="544"/>
        <v>0</v>
      </c>
      <c r="K994" s="45" t="s">
        <v>82</v>
      </c>
      <c r="L994" s="47">
        <v>0</v>
      </c>
      <c r="M994" s="47">
        <v>0</v>
      </c>
      <c r="N994" s="47">
        <v>0</v>
      </c>
      <c r="O994" s="47">
        <v>0</v>
      </c>
    </row>
    <row r="995" spans="1:15" ht="16.5">
      <c r="A995" s="58" t="str">
        <f t="shared" si="540"/>
        <v>Grace</v>
      </c>
      <c r="B995" s="97" t="s">
        <v>2</v>
      </c>
      <c r="C995" s="61">
        <v>28600</v>
      </c>
      <c r="D995" s="61">
        <f t="shared" si="546"/>
        <v>389000</v>
      </c>
      <c r="E995" s="61">
        <f t="shared" si="542"/>
        <v>87785</v>
      </c>
      <c r="F995" s="61">
        <f t="shared" si="543"/>
        <v>311000</v>
      </c>
      <c r="G995" s="61">
        <f t="shared" si="539"/>
        <v>0</v>
      </c>
      <c r="H995" s="61">
        <v>18815</v>
      </c>
      <c r="I995" s="61">
        <f t="shared" si="547"/>
        <v>18815</v>
      </c>
      <c r="J995" s="9">
        <f t="shared" si="544"/>
        <v>0</v>
      </c>
      <c r="K995" s="45" t="s">
        <v>141</v>
      </c>
      <c r="L995" s="47">
        <v>389000</v>
      </c>
      <c r="M995" s="47">
        <v>311000</v>
      </c>
      <c r="N995" s="47">
        <v>87785</v>
      </c>
      <c r="O995" s="47">
        <v>0</v>
      </c>
    </row>
    <row r="996" spans="1:15" ht="16.5">
      <c r="A996" s="58" t="str">
        <f t="shared" si="540"/>
        <v>Hurielle</v>
      </c>
      <c r="B996" s="59" t="s">
        <v>152</v>
      </c>
      <c r="C996" s="61">
        <v>18000</v>
      </c>
      <c r="D996" s="61">
        <f t="shared" si="546"/>
        <v>354000</v>
      </c>
      <c r="E996" s="61">
        <f t="shared" si="542"/>
        <v>335500</v>
      </c>
      <c r="F996" s="61">
        <f t="shared" si="543"/>
        <v>0</v>
      </c>
      <c r="G996" s="61">
        <f t="shared" si="539"/>
        <v>0</v>
      </c>
      <c r="H996" s="61">
        <v>36500</v>
      </c>
      <c r="I996" s="61">
        <f t="shared" si="547"/>
        <v>36500</v>
      </c>
      <c r="J996" s="9">
        <f>I996-H996</f>
        <v>0</v>
      </c>
      <c r="K996" s="45" t="s">
        <v>195</v>
      </c>
      <c r="L996" s="47">
        <v>354000</v>
      </c>
      <c r="M996" s="47">
        <v>0</v>
      </c>
      <c r="N996" s="47">
        <v>335500</v>
      </c>
      <c r="O996" s="47">
        <v>0</v>
      </c>
    </row>
    <row r="997" spans="1:15" ht="16.5">
      <c r="A997" s="58" t="str">
        <f t="shared" si="540"/>
        <v>I23C</v>
      </c>
      <c r="B997" s="97" t="s">
        <v>4</v>
      </c>
      <c r="C997" s="61">
        <v>262050</v>
      </c>
      <c r="D997" s="61">
        <f t="shared" si="546"/>
        <v>602000</v>
      </c>
      <c r="E997" s="61">
        <f t="shared" si="542"/>
        <v>784500</v>
      </c>
      <c r="F997" s="61">
        <f t="shared" si="543"/>
        <v>0</v>
      </c>
      <c r="G997" s="61">
        <f t="shared" si="539"/>
        <v>0</v>
      </c>
      <c r="H997" s="61">
        <v>79550</v>
      </c>
      <c r="I997" s="61">
        <f t="shared" si="547"/>
        <v>79550</v>
      </c>
      <c r="J997" s="9">
        <f t="shared" ref="J997:J998" si="548">I997-H997</f>
        <v>0</v>
      </c>
      <c r="K997" s="45" t="s">
        <v>29</v>
      </c>
      <c r="L997" s="47">
        <v>602000</v>
      </c>
      <c r="M997" s="47">
        <v>0</v>
      </c>
      <c r="N997" s="47">
        <v>784500</v>
      </c>
      <c r="O997" s="47">
        <v>0</v>
      </c>
    </row>
    <row r="998" spans="1:15" ht="16.5">
      <c r="A998" s="58" t="str">
        <f t="shared" si="540"/>
        <v>Merveille</v>
      </c>
      <c r="B998" s="59" t="s">
        <v>2</v>
      </c>
      <c r="C998" s="61">
        <v>11900</v>
      </c>
      <c r="D998" s="61">
        <f t="shared" si="546"/>
        <v>96000</v>
      </c>
      <c r="E998" s="61">
        <f t="shared" si="542"/>
        <v>72000</v>
      </c>
      <c r="F998" s="61">
        <f t="shared" si="543"/>
        <v>30000</v>
      </c>
      <c r="G998" s="61">
        <f t="shared" si="539"/>
        <v>0</v>
      </c>
      <c r="H998" s="61">
        <v>5900</v>
      </c>
      <c r="I998" s="61">
        <f>+C998+D998-E998-F998+G998</f>
        <v>5900</v>
      </c>
      <c r="J998" s="9">
        <f t="shared" si="548"/>
        <v>0</v>
      </c>
      <c r="K998" s="45" t="s">
        <v>92</v>
      </c>
      <c r="L998" s="47">
        <v>96000</v>
      </c>
      <c r="M998" s="47">
        <v>30000</v>
      </c>
      <c r="N998" s="47">
        <v>72000</v>
      </c>
      <c r="O998" s="47">
        <v>0</v>
      </c>
    </row>
    <row r="999" spans="1:15" ht="16.5">
      <c r="A999" s="58" t="str">
        <f t="shared" si="540"/>
        <v>P29</v>
      </c>
      <c r="B999" s="59" t="s">
        <v>4</v>
      </c>
      <c r="C999" s="61">
        <v>221050</v>
      </c>
      <c r="D999" s="61">
        <f t="shared" si="546"/>
        <v>608500</v>
      </c>
      <c r="E999" s="61">
        <f t="shared" si="542"/>
        <v>799700</v>
      </c>
      <c r="F999" s="61">
        <f t="shared" si="543"/>
        <v>0</v>
      </c>
      <c r="G999" s="61">
        <f>+O999</f>
        <v>0</v>
      </c>
      <c r="H999" s="61">
        <v>29850</v>
      </c>
      <c r="I999" s="61">
        <f>+C999+D999-E999-F999+G999</f>
        <v>29850</v>
      </c>
      <c r="J999" s="9">
        <f>I999-H999</f>
        <v>0</v>
      </c>
      <c r="K999" s="45" t="s">
        <v>28</v>
      </c>
      <c r="L999" s="47">
        <v>608500</v>
      </c>
      <c r="M999" s="47">
        <v>0</v>
      </c>
      <c r="N999" s="47">
        <v>799700</v>
      </c>
      <c r="O999" s="47">
        <v>0</v>
      </c>
    </row>
    <row r="1000" spans="1:15" ht="16.5">
      <c r="A1000" s="58" t="str">
        <f t="shared" si="540"/>
        <v>Tiffany</v>
      </c>
      <c r="B1000" s="59" t="s">
        <v>2</v>
      </c>
      <c r="C1000" s="61">
        <v>-3959</v>
      </c>
      <c r="D1000" s="61">
        <f t="shared" si="546"/>
        <v>1340000</v>
      </c>
      <c r="E1000" s="61">
        <f t="shared" si="542"/>
        <v>12500</v>
      </c>
      <c r="F1000" s="61">
        <f t="shared" si="543"/>
        <v>200000</v>
      </c>
      <c r="G1000" s="61">
        <f t="shared" ref="G1000:G1001" si="549">+O1000</f>
        <v>0</v>
      </c>
      <c r="H1000" s="61">
        <v>1123541</v>
      </c>
      <c r="I1000" s="61">
        <f t="shared" ref="I1000" si="550">+C1000+D1000-E1000-F1000+G1000</f>
        <v>1123541</v>
      </c>
      <c r="J1000" s="9">
        <f t="shared" ref="J1000" si="551">I1000-H1000</f>
        <v>0</v>
      </c>
      <c r="K1000" s="45" t="s">
        <v>111</v>
      </c>
      <c r="L1000" s="47">
        <v>1340000</v>
      </c>
      <c r="M1000" s="47">
        <v>200000</v>
      </c>
      <c r="N1000" s="47">
        <v>12500</v>
      </c>
      <c r="O1000" s="47">
        <v>0</v>
      </c>
    </row>
    <row r="1001" spans="1:15" ht="16.5">
      <c r="A1001" s="58" t="str">
        <f t="shared" si="540"/>
        <v>Yan</v>
      </c>
      <c r="B1001" s="59" t="s">
        <v>152</v>
      </c>
      <c r="C1001" s="61">
        <v>95000</v>
      </c>
      <c r="D1001" s="61">
        <f t="shared" si="546"/>
        <v>248500</v>
      </c>
      <c r="E1001" s="61">
        <f t="shared" si="542"/>
        <v>283500</v>
      </c>
      <c r="F1001" s="61">
        <f t="shared" si="543"/>
        <v>60000</v>
      </c>
      <c r="G1001" s="61">
        <f t="shared" si="549"/>
        <v>0</v>
      </c>
      <c r="H1001" s="61">
        <v>0</v>
      </c>
      <c r="I1001" s="61">
        <f>+C1001+D1001-E1001-F1001+G1001</f>
        <v>0</v>
      </c>
      <c r="J1001" s="9">
        <f>I1001-H1001</f>
        <v>0</v>
      </c>
      <c r="K1001" s="45" t="s">
        <v>210</v>
      </c>
      <c r="L1001" s="47">
        <v>248500</v>
      </c>
      <c r="M1001" s="47">
        <v>60000</v>
      </c>
      <c r="N1001" s="47">
        <v>283500</v>
      </c>
      <c r="O1001" s="47">
        <v>0</v>
      </c>
    </row>
    <row r="1002" spans="1:15" ht="16.5">
      <c r="A1002" s="10" t="s">
        <v>49</v>
      </c>
      <c r="B1002" s="11"/>
      <c r="C1002" s="12">
        <f t="shared" ref="C1002:I1002" si="552">SUM(C988:C1001)</f>
        <v>11968765</v>
      </c>
      <c r="D1002" s="57">
        <f t="shared" si="552"/>
        <v>9353500</v>
      </c>
      <c r="E1002" s="57">
        <f t="shared" si="552"/>
        <v>8845768</v>
      </c>
      <c r="F1002" s="57">
        <f t="shared" si="552"/>
        <v>9353500</v>
      </c>
      <c r="G1002" s="57">
        <f t="shared" si="552"/>
        <v>20402887</v>
      </c>
      <c r="H1002" s="57">
        <f t="shared" si="552"/>
        <v>23525884</v>
      </c>
      <c r="I1002" s="57">
        <f t="shared" si="552"/>
        <v>23525884</v>
      </c>
      <c r="J1002" s="9">
        <f>I1002-H1002</f>
        <v>0</v>
      </c>
      <c r="K1002" s="3"/>
      <c r="L1002" s="47">
        <f>+SUM(L988:L1001)</f>
        <v>9353500</v>
      </c>
      <c r="M1002" s="47">
        <f>+SUM(M988:M1001)</f>
        <v>9353500</v>
      </c>
      <c r="N1002" s="47">
        <f>+SUM(N988:N1001)</f>
        <v>8845768</v>
      </c>
      <c r="O1002" s="47">
        <f>+SUM(O988:O1000)</f>
        <v>20402887</v>
      </c>
    </row>
    <row r="1003" spans="1:15" ht="16.5">
      <c r="A1003" s="10"/>
      <c r="B1003" s="11"/>
      <c r="C1003" s="12"/>
      <c r="D1003" s="13"/>
      <c r="E1003" s="12"/>
      <c r="F1003" s="13"/>
      <c r="G1003" s="12"/>
      <c r="H1003" s="12"/>
      <c r="I1003" s="133" t="b">
        <f>I1002=D1005</f>
        <v>1</v>
      </c>
      <c r="L1003" s="5"/>
      <c r="M1003" s="5"/>
      <c r="N1003" s="5"/>
      <c r="O1003" s="5"/>
    </row>
    <row r="1004" spans="1:15" ht="16.5">
      <c r="A1004" s="10" t="s">
        <v>224</v>
      </c>
      <c r="B1004" s="11" t="s">
        <v>231</v>
      </c>
      <c r="C1004" s="12" t="s">
        <v>225</v>
      </c>
      <c r="D1004" s="12" t="s">
        <v>226</v>
      </c>
      <c r="E1004" s="12" t="s">
        <v>50</v>
      </c>
      <c r="F1004" s="12"/>
      <c r="G1004" s="12">
        <f>+D1002-F1002</f>
        <v>0</v>
      </c>
      <c r="H1004" s="12"/>
      <c r="I1004" s="12"/>
    </row>
    <row r="1005" spans="1:15" ht="16.5">
      <c r="A1005" s="14">
        <f>C1002</f>
        <v>11968765</v>
      </c>
      <c r="B1005" s="15">
        <f>G1002</f>
        <v>20402887</v>
      </c>
      <c r="C1005" s="12">
        <f>E1002</f>
        <v>8845768</v>
      </c>
      <c r="D1005" s="12">
        <f>A1005+B1005-C1005</f>
        <v>23525884</v>
      </c>
      <c r="E1005" s="13">
        <f>I1002-D1005</f>
        <v>0</v>
      </c>
      <c r="F1005" s="12"/>
      <c r="G1005" s="12"/>
      <c r="H1005" s="12"/>
      <c r="I1005" s="12"/>
    </row>
    <row r="1006" spans="1:15" ht="16.5">
      <c r="A1006" s="14"/>
      <c r="B1006" s="15"/>
      <c r="C1006" s="12"/>
      <c r="D1006" s="12"/>
      <c r="E1006" s="13"/>
      <c r="F1006" s="12"/>
      <c r="G1006" s="12"/>
      <c r="H1006" s="12"/>
      <c r="I1006" s="12"/>
    </row>
    <row r="1007" spans="1:15">
      <c r="A1007" s="16" t="s">
        <v>51</v>
      </c>
      <c r="B1007" s="16"/>
      <c r="C1007" s="16"/>
      <c r="D1007" s="17"/>
      <c r="E1007" s="17"/>
      <c r="F1007" s="17"/>
      <c r="G1007" s="17"/>
      <c r="H1007" s="17"/>
      <c r="I1007" s="17"/>
    </row>
    <row r="1008" spans="1:15">
      <c r="A1008" s="18" t="s">
        <v>223</v>
      </c>
      <c r="B1008" s="18"/>
      <c r="C1008" s="18"/>
      <c r="D1008" s="18"/>
      <c r="E1008" s="18"/>
      <c r="F1008" s="18"/>
      <c r="G1008" s="18"/>
      <c r="H1008" s="18"/>
      <c r="I1008" s="18"/>
      <c r="J1008" s="18"/>
    </row>
    <row r="1009" spans="1:11">
      <c r="A1009" s="19"/>
      <c r="B1009" s="17"/>
      <c r="C1009" s="20"/>
      <c r="D1009" s="20"/>
      <c r="E1009" s="20"/>
      <c r="F1009" s="20"/>
      <c r="G1009" s="20"/>
      <c r="H1009" s="17"/>
      <c r="I1009" s="17"/>
    </row>
    <row r="1010" spans="1:11">
      <c r="A1010" s="166" t="s">
        <v>52</v>
      </c>
      <c r="B1010" s="168" t="s">
        <v>53</v>
      </c>
      <c r="C1010" s="170" t="s">
        <v>221</v>
      </c>
      <c r="D1010" s="171" t="s">
        <v>54</v>
      </c>
      <c r="E1010" s="172"/>
      <c r="F1010" s="172"/>
      <c r="G1010" s="173"/>
      <c r="H1010" s="174" t="s">
        <v>55</v>
      </c>
      <c r="I1010" s="162" t="s">
        <v>56</v>
      </c>
      <c r="J1010" s="17"/>
    </row>
    <row r="1011" spans="1:11" ht="25.5">
      <c r="A1011" s="167"/>
      <c r="B1011" s="169"/>
      <c r="C1011" s="22"/>
      <c r="D1011" s="21" t="s">
        <v>23</v>
      </c>
      <c r="E1011" s="21" t="s">
        <v>24</v>
      </c>
      <c r="F1011" s="22" t="s">
        <v>121</v>
      </c>
      <c r="G1011" s="21" t="s">
        <v>57</v>
      </c>
      <c r="H1011" s="175"/>
      <c r="I1011" s="163"/>
      <c r="J1011" s="164" t="s">
        <v>222</v>
      </c>
      <c r="K1011" s="142"/>
    </row>
    <row r="1012" spans="1:11">
      <c r="A1012" s="23"/>
      <c r="B1012" s="24" t="s">
        <v>58</v>
      </c>
      <c r="C1012" s="25"/>
      <c r="D1012" s="25"/>
      <c r="E1012" s="25"/>
      <c r="F1012" s="25"/>
      <c r="G1012" s="25"/>
      <c r="H1012" s="25"/>
      <c r="I1012" s="26"/>
      <c r="J1012" s="165"/>
      <c r="K1012" s="142"/>
    </row>
    <row r="1013" spans="1:11">
      <c r="A1013" s="121" t="s">
        <v>71</v>
      </c>
      <c r="B1013" s="126" t="s">
        <v>46</v>
      </c>
      <c r="C1013" s="32">
        <f>+C991</f>
        <v>9800</v>
      </c>
      <c r="D1013" s="31"/>
      <c r="E1013" s="32">
        <f t="shared" ref="E1013:E1023" si="553">+D991</f>
        <v>1043000</v>
      </c>
      <c r="F1013" s="32"/>
      <c r="G1013" s="32"/>
      <c r="H1013" s="55">
        <f t="shared" ref="H1013:H1023" si="554">+F991</f>
        <v>82500</v>
      </c>
      <c r="I1013" s="32">
        <f t="shared" ref="I1013:I1023" si="555">+E991</f>
        <v>975940</v>
      </c>
      <c r="J1013" s="30">
        <f t="shared" ref="J1013:J1014" si="556">+SUM(C1013:G1013)-(H1013+I1013)</f>
        <v>-5640</v>
      </c>
      <c r="K1013" s="143" t="b">
        <f t="shared" ref="K1013:K1023" si="557">J1013=I991</f>
        <v>1</v>
      </c>
    </row>
    <row r="1014" spans="1:11">
      <c r="A1014" s="121" t="str">
        <f>+A1013</f>
        <v>JUILLET</v>
      </c>
      <c r="B1014" s="126" t="s">
        <v>30</v>
      </c>
      <c r="C1014" s="32">
        <f>+C992</f>
        <v>2295</v>
      </c>
      <c r="D1014" s="31"/>
      <c r="E1014" s="32">
        <f t="shared" si="553"/>
        <v>242500</v>
      </c>
      <c r="F1014" s="32"/>
      <c r="G1014" s="32"/>
      <c r="H1014" s="55">
        <f t="shared" si="554"/>
        <v>0</v>
      </c>
      <c r="I1014" s="32">
        <f t="shared" si="555"/>
        <v>240000</v>
      </c>
      <c r="J1014" s="100">
        <f t="shared" si="556"/>
        <v>4795</v>
      </c>
      <c r="K1014" s="143" t="b">
        <f t="shared" si="557"/>
        <v>1</v>
      </c>
    </row>
    <row r="1015" spans="1:11">
      <c r="A1015" s="121" t="str">
        <f t="shared" ref="A1015:A1019" si="558">+A1014</f>
        <v>JUILLET</v>
      </c>
      <c r="B1015" s="128" t="s">
        <v>83</v>
      </c>
      <c r="C1015" s="119">
        <f>+C993</f>
        <v>233614</v>
      </c>
      <c r="D1015" s="122"/>
      <c r="E1015" s="119">
        <f t="shared" si="553"/>
        <v>0</v>
      </c>
      <c r="F1015" s="136"/>
      <c r="G1015" s="136"/>
      <c r="H1015" s="154">
        <f t="shared" si="554"/>
        <v>0</v>
      </c>
      <c r="I1015" s="119">
        <f t="shared" si="555"/>
        <v>0</v>
      </c>
      <c r="J1015" s="120">
        <f>+SUM(C1015:G1015)-(H1015+I1015)</f>
        <v>233614</v>
      </c>
      <c r="K1015" s="143" t="b">
        <f t="shared" si="557"/>
        <v>1</v>
      </c>
    </row>
    <row r="1016" spans="1:11">
      <c r="A1016" s="121" t="str">
        <f t="shared" si="558"/>
        <v>JUILLET</v>
      </c>
      <c r="B1016" s="128" t="s">
        <v>82</v>
      </c>
      <c r="C1016" s="119">
        <f>+C994</f>
        <v>249769</v>
      </c>
      <c r="D1016" s="122"/>
      <c r="E1016" s="119">
        <f t="shared" si="553"/>
        <v>0</v>
      </c>
      <c r="F1016" s="136"/>
      <c r="G1016" s="136"/>
      <c r="H1016" s="154">
        <f t="shared" si="554"/>
        <v>0</v>
      </c>
      <c r="I1016" s="119">
        <f t="shared" si="555"/>
        <v>0</v>
      </c>
      <c r="J1016" s="120">
        <f t="shared" ref="J1016:J1023" si="559">+SUM(C1016:G1016)-(H1016+I1016)</f>
        <v>249769</v>
      </c>
      <c r="K1016" s="143" t="b">
        <f t="shared" si="557"/>
        <v>1</v>
      </c>
    </row>
    <row r="1017" spans="1:11">
      <c r="A1017" s="121" t="str">
        <f t="shared" si="558"/>
        <v>JUILLET</v>
      </c>
      <c r="B1017" s="126" t="s">
        <v>141</v>
      </c>
      <c r="C1017" s="32">
        <f>+C995</f>
        <v>28600</v>
      </c>
      <c r="D1017" s="31"/>
      <c r="E1017" s="32">
        <f t="shared" si="553"/>
        <v>389000</v>
      </c>
      <c r="F1017" s="32"/>
      <c r="G1017" s="103"/>
      <c r="H1017" s="55">
        <f t="shared" si="554"/>
        <v>311000</v>
      </c>
      <c r="I1017" s="32">
        <f t="shared" si="555"/>
        <v>87785</v>
      </c>
      <c r="J1017" s="30">
        <f t="shared" si="559"/>
        <v>18815</v>
      </c>
      <c r="K1017" s="143" t="b">
        <f t="shared" si="557"/>
        <v>1</v>
      </c>
    </row>
    <row r="1018" spans="1:11">
      <c r="A1018" s="121" t="str">
        <f t="shared" si="558"/>
        <v>JUILLET</v>
      </c>
      <c r="B1018" s="126" t="s">
        <v>195</v>
      </c>
      <c r="C1018" s="32">
        <f t="shared" ref="C1018:C1023" si="560">+C996</f>
        <v>18000</v>
      </c>
      <c r="D1018" s="31"/>
      <c r="E1018" s="32">
        <f t="shared" si="553"/>
        <v>354000</v>
      </c>
      <c r="F1018" s="32"/>
      <c r="G1018" s="103"/>
      <c r="H1018" s="55">
        <f t="shared" si="554"/>
        <v>0</v>
      </c>
      <c r="I1018" s="32">
        <f t="shared" si="555"/>
        <v>335500</v>
      </c>
      <c r="J1018" s="30">
        <f t="shared" si="559"/>
        <v>36500</v>
      </c>
      <c r="K1018" s="143" t="b">
        <f t="shared" si="557"/>
        <v>1</v>
      </c>
    </row>
    <row r="1019" spans="1:11">
      <c r="A1019" s="121" t="str">
        <f t="shared" si="558"/>
        <v>JUILLET</v>
      </c>
      <c r="B1019" s="126" t="s">
        <v>29</v>
      </c>
      <c r="C1019" s="32">
        <f t="shared" si="560"/>
        <v>262050</v>
      </c>
      <c r="D1019" s="31"/>
      <c r="E1019" s="32">
        <f t="shared" si="553"/>
        <v>602000</v>
      </c>
      <c r="F1019" s="32"/>
      <c r="G1019" s="103"/>
      <c r="H1019" s="55">
        <f t="shared" si="554"/>
        <v>0</v>
      </c>
      <c r="I1019" s="32">
        <f t="shared" si="555"/>
        <v>784500</v>
      </c>
      <c r="J1019" s="30">
        <f t="shared" si="559"/>
        <v>79550</v>
      </c>
      <c r="K1019" s="143" t="b">
        <f t="shared" si="557"/>
        <v>1</v>
      </c>
    </row>
    <row r="1020" spans="1:11">
      <c r="A1020" s="121" t="str">
        <f>+A1018</f>
        <v>JUILLET</v>
      </c>
      <c r="B1020" s="126" t="s">
        <v>92</v>
      </c>
      <c r="C1020" s="32">
        <f t="shared" si="560"/>
        <v>11900</v>
      </c>
      <c r="D1020" s="31"/>
      <c r="E1020" s="32">
        <f t="shared" si="553"/>
        <v>96000</v>
      </c>
      <c r="F1020" s="32"/>
      <c r="G1020" s="103"/>
      <c r="H1020" s="55">
        <f t="shared" si="554"/>
        <v>30000</v>
      </c>
      <c r="I1020" s="32">
        <f t="shared" si="555"/>
        <v>72000</v>
      </c>
      <c r="J1020" s="30">
        <f t="shared" si="559"/>
        <v>5900</v>
      </c>
      <c r="K1020" s="143" t="b">
        <f t="shared" si="557"/>
        <v>1</v>
      </c>
    </row>
    <row r="1021" spans="1:11">
      <c r="A1021" s="121" t="str">
        <f>+A1019</f>
        <v>JUILLET</v>
      </c>
      <c r="B1021" s="126" t="s">
        <v>28</v>
      </c>
      <c r="C1021" s="32">
        <f t="shared" si="560"/>
        <v>221050</v>
      </c>
      <c r="D1021" s="31"/>
      <c r="E1021" s="32">
        <f t="shared" si="553"/>
        <v>608500</v>
      </c>
      <c r="F1021" s="32"/>
      <c r="G1021" s="103"/>
      <c r="H1021" s="55">
        <f t="shared" si="554"/>
        <v>0</v>
      </c>
      <c r="I1021" s="32">
        <f t="shared" si="555"/>
        <v>799700</v>
      </c>
      <c r="J1021" s="30">
        <f t="shared" si="559"/>
        <v>29850</v>
      </c>
      <c r="K1021" s="143" t="b">
        <f t="shared" si="557"/>
        <v>1</v>
      </c>
    </row>
    <row r="1022" spans="1:11">
      <c r="A1022" s="121" t="str">
        <f>+A1020</f>
        <v>JUILLET</v>
      </c>
      <c r="B1022" s="127" t="s">
        <v>111</v>
      </c>
      <c r="C1022" s="32">
        <f t="shared" si="560"/>
        <v>-3959</v>
      </c>
      <c r="D1022" s="118"/>
      <c r="E1022" s="32">
        <f t="shared" si="553"/>
        <v>1340000</v>
      </c>
      <c r="F1022" s="51"/>
      <c r="G1022" s="137"/>
      <c r="H1022" s="55">
        <f t="shared" si="554"/>
        <v>200000</v>
      </c>
      <c r="I1022" s="32">
        <f t="shared" si="555"/>
        <v>12500</v>
      </c>
      <c r="J1022" s="30">
        <f t="shared" si="559"/>
        <v>1123541</v>
      </c>
      <c r="K1022" s="143" t="b">
        <f t="shared" si="557"/>
        <v>1</v>
      </c>
    </row>
    <row r="1023" spans="1:11">
      <c r="A1023" s="121" t="str">
        <f>+A1021</f>
        <v>JUILLET</v>
      </c>
      <c r="B1023" s="127" t="s">
        <v>210</v>
      </c>
      <c r="C1023" s="32">
        <f t="shared" si="560"/>
        <v>95000</v>
      </c>
      <c r="D1023" s="118"/>
      <c r="E1023" s="32">
        <f t="shared" si="553"/>
        <v>248500</v>
      </c>
      <c r="F1023" s="51"/>
      <c r="G1023" s="137"/>
      <c r="H1023" s="55">
        <f t="shared" si="554"/>
        <v>60000</v>
      </c>
      <c r="I1023" s="32">
        <f t="shared" si="555"/>
        <v>283500</v>
      </c>
      <c r="J1023" s="30">
        <f t="shared" si="559"/>
        <v>0</v>
      </c>
      <c r="K1023" s="143" t="b">
        <f t="shared" si="557"/>
        <v>1</v>
      </c>
    </row>
    <row r="1024" spans="1:11">
      <c r="A1024" s="34" t="s">
        <v>59</v>
      </c>
      <c r="B1024" s="35"/>
      <c r="C1024" s="35"/>
      <c r="D1024" s="35"/>
      <c r="E1024" s="35"/>
      <c r="F1024" s="35"/>
      <c r="G1024" s="35"/>
      <c r="H1024" s="35"/>
      <c r="I1024" s="35"/>
      <c r="J1024" s="36"/>
      <c r="K1024" s="142"/>
    </row>
    <row r="1025" spans="1:16">
      <c r="A1025" s="121" t="str">
        <f>+A1023</f>
        <v>JUILLET</v>
      </c>
      <c r="B1025" s="37" t="s">
        <v>60</v>
      </c>
      <c r="C1025" s="38">
        <f>+C990</f>
        <v>1696326</v>
      </c>
      <c r="D1025" s="49"/>
      <c r="E1025" s="49">
        <f>D990</f>
        <v>4430000</v>
      </c>
      <c r="F1025" s="49"/>
      <c r="G1025" s="124"/>
      <c r="H1025" s="51">
        <f>+F990</f>
        <v>4570000</v>
      </c>
      <c r="I1025" s="125">
        <f>+E990</f>
        <v>1453294</v>
      </c>
      <c r="J1025" s="30">
        <f>+SUM(C1025:G1025)-(H1025+I1025)</f>
        <v>103032</v>
      </c>
      <c r="K1025" s="143" t="b">
        <f>J1025=I990</f>
        <v>1</v>
      </c>
    </row>
    <row r="1026" spans="1:16">
      <c r="A1026" s="43" t="s">
        <v>61</v>
      </c>
      <c r="B1026" s="24"/>
      <c r="C1026" s="35"/>
      <c r="D1026" s="24"/>
      <c r="E1026" s="24"/>
      <c r="F1026" s="24"/>
      <c r="G1026" s="24"/>
      <c r="H1026" s="24"/>
      <c r="I1026" s="24"/>
      <c r="J1026" s="36"/>
      <c r="K1026" s="142"/>
    </row>
    <row r="1027" spans="1:16">
      <c r="A1027" s="121" t="str">
        <f>+A1025</f>
        <v>JUILLET</v>
      </c>
      <c r="B1027" s="37" t="s">
        <v>154</v>
      </c>
      <c r="C1027" s="124">
        <f>+C988</f>
        <v>4291693</v>
      </c>
      <c r="D1027" s="131">
        <f>+G988</f>
        <v>0</v>
      </c>
      <c r="E1027" s="49"/>
      <c r="F1027" s="49"/>
      <c r="G1027" s="49"/>
      <c r="H1027" s="51">
        <f>+F988</f>
        <v>4100000</v>
      </c>
      <c r="I1027" s="53">
        <f>+E988</f>
        <v>23345</v>
      </c>
      <c r="J1027" s="30">
        <f>+SUM(C1027:G1027)-(H1027+I1027)</f>
        <v>168348</v>
      </c>
      <c r="K1027" s="143" t="b">
        <f>+J1027=I988</f>
        <v>1</v>
      </c>
    </row>
    <row r="1028" spans="1:16">
      <c r="A1028" s="121" t="str">
        <f t="shared" ref="A1028" si="561">+A1027</f>
        <v>JUILLET</v>
      </c>
      <c r="B1028" s="37" t="s">
        <v>63</v>
      </c>
      <c r="C1028" s="124">
        <f>+C989</f>
        <v>4852627</v>
      </c>
      <c r="D1028" s="49">
        <f>+G989</f>
        <v>20402887</v>
      </c>
      <c r="E1028" s="48"/>
      <c r="F1028" s="48"/>
      <c r="G1028" s="48"/>
      <c r="H1028" s="32">
        <f>+F989</f>
        <v>0</v>
      </c>
      <c r="I1028" s="50">
        <f>+E989</f>
        <v>3777704</v>
      </c>
      <c r="J1028" s="30">
        <f>SUM(C1028:G1028)-(H1028+I1028)</f>
        <v>21477810</v>
      </c>
      <c r="K1028" s="143" t="b">
        <f>+J1028=I989</f>
        <v>1</v>
      </c>
    </row>
    <row r="1029" spans="1:16" ht="15.75">
      <c r="C1029" s="140">
        <f>SUM(C1013:C1028)</f>
        <v>11968765</v>
      </c>
      <c r="I1029" s="139">
        <f>SUM(I1013:I1028)</f>
        <v>8845768</v>
      </c>
      <c r="J1029" s="104">
        <f>+SUM(J1013:J1028)</f>
        <v>23525884</v>
      </c>
      <c r="K1029" s="5" t="b">
        <f>J1029=I1002</f>
        <v>1</v>
      </c>
    </row>
    <row r="1030" spans="1:16" ht="15.75">
      <c r="A1030" s="157"/>
      <c r="B1030" s="157"/>
      <c r="C1030" s="158"/>
      <c r="D1030" s="157"/>
      <c r="E1030" s="157"/>
      <c r="F1030" s="157"/>
      <c r="G1030" s="157"/>
      <c r="H1030" s="157"/>
      <c r="I1030" s="159"/>
      <c r="J1030" s="160"/>
      <c r="K1030" s="157"/>
      <c r="L1030" s="161"/>
      <c r="M1030" s="161"/>
      <c r="N1030" s="161"/>
      <c r="O1030" s="161"/>
      <c r="P1030" s="157"/>
    </row>
    <row r="1033" spans="1:16" ht="15.75">
      <c r="A1033" s="6" t="s">
        <v>35</v>
      </c>
      <c r="B1033" s="6" t="s">
        <v>1</v>
      </c>
      <c r="C1033" s="6">
        <v>44713</v>
      </c>
      <c r="D1033" s="7" t="s">
        <v>36</v>
      </c>
      <c r="E1033" s="7" t="s">
        <v>37</v>
      </c>
      <c r="F1033" s="7" t="s">
        <v>38</v>
      </c>
      <c r="G1033" s="7" t="s">
        <v>39</v>
      </c>
      <c r="H1033" s="6">
        <v>44742</v>
      </c>
      <c r="I1033" s="7" t="s">
        <v>40</v>
      </c>
      <c r="K1033" s="45"/>
      <c r="L1033" s="45" t="s">
        <v>41</v>
      </c>
      <c r="M1033" s="45" t="s">
        <v>42</v>
      </c>
      <c r="N1033" s="45" t="s">
        <v>43</v>
      </c>
      <c r="O1033" s="45" t="s">
        <v>44</v>
      </c>
    </row>
    <row r="1034" spans="1:16" ht="16.5">
      <c r="A1034" s="58" t="str">
        <f>K1034</f>
        <v>BCI</v>
      </c>
      <c r="B1034" s="59" t="s">
        <v>45</v>
      </c>
      <c r="C1034" s="61">
        <v>8575038</v>
      </c>
      <c r="D1034" s="61">
        <f>+L1034</f>
        <v>0</v>
      </c>
      <c r="E1034" s="61">
        <f>+N1034</f>
        <v>283345</v>
      </c>
      <c r="F1034" s="61">
        <f>+M1034</f>
        <v>4000000</v>
      </c>
      <c r="G1034" s="61">
        <f t="shared" ref="G1034:G1044" si="562">+O1034</f>
        <v>0</v>
      </c>
      <c r="H1034" s="61">
        <v>4291693</v>
      </c>
      <c r="I1034" s="61">
        <f>+C1034+D1034-E1034-F1034+G1034</f>
        <v>4291693</v>
      </c>
      <c r="J1034" s="9">
        <f>I1034-H1034</f>
        <v>0</v>
      </c>
      <c r="K1034" s="45" t="s">
        <v>23</v>
      </c>
      <c r="L1034" s="47">
        <v>0</v>
      </c>
      <c r="M1034" s="47">
        <v>4000000</v>
      </c>
      <c r="N1034" s="47">
        <v>283345</v>
      </c>
      <c r="O1034" s="47">
        <v>0</v>
      </c>
    </row>
    <row r="1035" spans="1:16" ht="16.5">
      <c r="A1035" s="58" t="str">
        <f t="shared" ref="A1035:A1047" si="563">K1035</f>
        <v>BCI-Sous Compte</v>
      </c>
      <c r="B1035" s="59" t="s">
        <v>45</v>
      </c>
      <c r="C1035" s="61">
        <v>12231533</v>
      </c>
      <c r="D1035" s="61">
        <f t="shared" ref="D1035:D1047" si="564">+L1035</f>
        <v>0</v>
      </c>
      <c r="E1035" s="61">
        <f t="shared" ref="E1035:E1047" si="565">+N1035</f>
        <v>5378906</v>
      </c>
      <c r="F1035" s="61">
        <f t="shared" ref="F1035:F1047" si="566">+M1035</f>
        <v>2000000</v>
      </c>
      <c r="G1035" s="61">
        <f t="shared" si="562"/>
        <v>0</v>
      </c>
      <c r="H1035" s="61">
        <v>4852627</v>
      </c>
      <c r="I1035" s="61">
        <f>+C1035+D1035-E1035-F1035+G1035</f>
        <v>4852627</v>
      </c>
      <c r="J1035" s="9">
        <f t="shared" ref="J1035:J1041" si="567">I1035-H1035</f>
        <v>0</v>
      </c>
      <c r="K1035" s="45" t="s">
        <v>146</v>
      </c>
      <c r="L1035" s="47">
        <v>0</v>
      </c>
      <c r="M1035" s="47">
        <v>2000000</v>
      </c>
      <c r="N1035" s="47">
        <v>5378906</v>
      </c>
      <c r="O1035" s="47">
        <v>0</v>
      </c>
    </row>
    <row r="1036" spans="1:16" ht="16.5">
      <c r="A1036" s="58" t="str">
        <f t="shared" si="563"/>
        <v>Caisse</v>
      </c>
      <c r="B1036" s="59" t="s">
        <v>24</v>
      </c>
      <c r="C1036" s="61">
        <v>1700406</v>
      </c>
      <c r="D1036" s="61">
        <f t="shared" si="564"/>
        <v>6172450</v>
      </c>
      <c r="E1036" s="61">
        <f t="shared" si="565"/>
        <v>2587130</v>
      </c>
      <c r="F1036" s="61">
        <f t="shared" si="566"/>
        <v>3589400</v>
      </c>
      <c r="G1036" s="61">
        <f t="shared" si="562"/>
        <v>0</v>
      </c>
      <c r="H1036" s="61">
        <v>1696326</v>
      </c>
      <c r="I1036" s="61">
        <f>+C1036+D1036-E1036-F1036+G1036</f>
        <v>1696326</v>
      </c>
      <c r="J1036" s="101">
        <f t="shared" si="567"/>
        <v>0</v>
      </c>
      <c r="K1036" s="45" t="s">
        <v>24</v>
      </c>
      <c r="L1036" s="47">
        <v>6172450</v>
      </c>
      <c r="M1036" s="47">
        <v>3589400</v>
      </c>
      <c r="N1036" s="47">
        <v>2587130</v>
      </c>
      <c r="O1036" s="47">
        <v>0</v>
      </c>
    </row>
    <row r="1037" spans="1:16" ht="16.5">
      <c r="A1037" s="58" t="str">
        <f t="shared" si="563"/>
        <v>Crépin</v>
      </c>
      <c r="B1037" s="59" t="s">
        <v>152</v>
      </c>
      <c r="C1037" s="61">
        <v>15750</v>
      </c>
      <c r="D1037" s="61">
        <f t="shared" si="564"/>
        <v>1223400</v>
      </c>
      <c r="E1037" s="61">
        <f t="shared" si="565"/>
        <v>1184350</v>
      </c>
      <c r="F1037" s="61">
        <f t="shared" si="566"/>
        <v>45000</v>
      </c>
      <c r="G1037" s="61">
        <f t="shared" si="562"/>
        <v>0</v>
      </c>
      <c r="H1037" s="61">
        <v>9800</v>
      </c>
      <c r="I1037" s="61">
        <f>+C1037+D1037-E1037-F1037+G1037</f>
        <v>9800</v>
      </c>
      <c r="J1037" s="9">
        <f t="shared" si="567"/>
        <v>0</v>
      </c>
      <c r="K1037" s="45" t="s">
        <v>46</v>
      </c>
      <c r="L1037" s="47">
        <v>1223400</v>
      </c>
      <c r="M1037" s="47">
        <v>45000</v>
      </c>
      <c r="N1037" s="47">
        <v>1184350</v>
      </c>
      <c r="O1037" s="47">
        <v>0</v>
      </c>
    </row>
    <row r="1038" spans="1:16" ht="16.5">
      <c r="A1038" s="58" t="str">
        <f t="shared" si="563"/>
        <v>Evariste</v>
      </c>
      <c r="B1038" s="59" t="s">
        <v>153</v>
      </c>
      <c r="C1038" s="61">
        <v>8795</v>
      </c>
      <c r="D1038" s="61">
        <f t="shared" si="564"/>
        <v>248000</v>
      </c>
      <c r="E1038" s="61">
        <f t="shared" si="565"/>
        <v>254500</v>
      </c>
      <c r="F1038" s="61">
        <f t="shared" si="566"/>
        <v>0</v>
      </c>
      <c r="G1038" s="61">
        <f t="shared" si="562"/>
        <v>0</v>
      </c>
      <c r="H1038" s="61">
        <v>2295</v>
      </c>
      <c r="I1038" s="61">
        <f t="shared" ref="I1038" si="568">+C1038+D1038-E1038-F1038+G1038</f>
        <v>2295</v>
      </c>
      <c r="J1038" s="9">
        <f t="shared" si="567"/>
        <v>0</v>
      </c>
      <c r="K1038" s="45" t="s">
        <v>30</v>
      </c>
      <c r="L1038" s="47">
        <v>248000</v>
      </c>
      <c r="M1038" s="47">
        <v>0</v>
      </c>
      <c r="N1038" s="47">
        <v>254500</v>
      </c>
      <c r="O1038" s="47">
        <v>0</v>
      </c>
    </row>
    <row r="1039" spans="1:16" ht="16.5">
      <c r="A1039" s="58" t="str">
        <f t="shared" si="563"/>
        <v>I55S</v>
      </c>
      <c r="B1039" s="115" t="s">
        <v>4</v>
      </c>
      <c r="C1039" s="117">
        <v>233614</v>
      </c>
      <c r="D1039" s="117">
        <f t="shared" si="564"/>
        <v>0</v>
      </c>
      <c r="E1039" s="117">
        <f t="shared" si="565"/>
        <v>0</v>
      </c>
      <c r="F1039" s="117">
        <f t="shared" si="566"/>
        <v>0</v>
      </c>
      <c r="G1039" s="117">
        <f t="shared" si="562"/>
        <v>0</v>
      </c>
      <c r="H1039" s="117">
        <v>233614</v>
      </c>
      <c r="I1039" s="117">
        <f>+C1039+D1039-E1039-F1039+G1039</f>
        <v>233614</v>
      </c>
      <c r="J1039" s="9">
        <f t="shared" si="567"/>
        <v>0</v>
      </c>
      <c r="K1039" s="45" t="s">
        <v>83</v>
      </c>
      <c r="L1039" s="47">
        <v>0</v>
      </c>
      <c r="M1039" s="47">
        <v>0</v>
      </c>
      <c r="N1039" s="47">
        <v>0</v>
      </c>
      <c r="O1039" s="47">
        <v>0</v>
      </c>
    </row>
    <row r="1040" spans="1:16" ht="16.5">
      <c r="A1040" s="58" t="str">
        <f t="shared" si="563"/>
        <v>I73X</v>
      </c>
      <c r="B1040" s="115" t="s">
        <v>4</v>
      </c>
      <c r="C1040" s="117">
        <v>249769</v>
      </c>
      <c r="D1040" s="117">
        <f t="shared" si="564"/>
        <v>0</v>
      </c>
      <c r="E1040" s="117">
        <f t="shared" si="565"/>
        <v>0</v>
      </c>
      <c r="F1040" s="117">
        <f t="shared" si="566"/>
        <v>0</v>
      </c>
      <c r="G1040" s="117">
        <f t="shared" si="562"/>
        <v>0</v>
      </c>
      <c r="H1040" s="117">
        <v>249769</v>
      </c>
      <c r="I1040" s="117">
        <f t="shared" ref="I1040:I1043" si="569">+C1040+D1040-E1040-F1040+G1040</f>
        <v>249769</v>
      </c>
      <c r="J1040" s="9">
        <f t="shared" si="567"/>
        <v>0</v>
      </c>
      <c r="K1040" s="45" t="s">
        <v>82</v>
      </c>
      <c r="L1040" s="47">
        <v>0</v>
      </c>
      <c r="M1040" s="47">
        <v>0</v>
      </c>
      <c r="N1040" s="47">
        <v>0</v>
      </c>
      <c r="O1040" s="47">
        <v>0</v>
      </c>
    </row>
    <row r="1041" spans="1:15" ht="16.5">
      <c r="A1041" s="58" t="str">
        <f t="shared" si="563"/>
        <v>Grace</v>
      </c>
      <c r="B1041" s="97" t="s">
        <v>2</v>
      </c>
      <c r="C1041" s="61">
        <v>14700</v>
      </c>
      <c r="D1041" s="61">
        <f t="shared" si="564"/>
        <v>994000</v>
      </c>
      <c r="E1041" s="61">
        <f t="shared" si="565"/>
        <v>220100</v>
      </c>
      <c r="F1041" s="61">
        <f t="shared" si="566"/>
        <v>760000</v>
      </c>
      <c r="G1041" s="61">
        <f t="shared" si="562"/>
        <v>0</v>
      </c>
      <c r="H1041" s="61">
        <v>28600</v>
      </c>
      <c r="I1041" s="61">
        <f t="shared" si="569"/>
        <v>28600</v>
      </c>
      <c r="J1041" s="9">
        <f t="shared" si="567"/>
        <v>0</v>
      </c>
      <c r="K1041" s="45" t="s">
        <v>141</v>
      </c>
      <c r="L1041" s="47">
        <v>994000</v>
      </c>
      <c r="M1041" s="47">
        <v>760000</v>
      </c>
      <c r="N1041" s="47">
        <v>220100</v>
      </c>
      <c r="O1041" s="47">
        <v>0</v>
      </c>
    </row>
    <row r="1042" spans="1:15" ht="16.5">
      <c r="A1042" s="58" t="str">
        <f t="shared" si="563"/>
        <v>Hurielle</v>
      </c>
      <c r="B1042" s="59" t="s">
        <v>152</v>
      </c>
      <c r="C1042" s="61">
        <v>46950</v>
      </c>
      <c r="D1042" s="61">
        <f t="shared" si="564"/>
        <v>254000</v>
      </c>
      <c r="E1042" s="61">
        <f t="shared" si="565"/>
        <v>245500</v>
      </c>
      <c r="F1042" s="61">
        <f t="shared" si="566"/>
        <v>37450</v>
      </c>
      <c r="G1042" s="61">
        <f t="shared" si="562"/>
        <v>0</v>
      </c>
      <c r="H1042" s="61">
        <v>18000</v>
      </c>
      <c r="I1042" s="61">
        <f t="shared" si="569"/>
        <v>18000</v>
      </c>
      <c r="J1042" s="9">
        <f>I1042-H1042</f>
        <v>0</v>
      </c>
      <c r="K1042" s="45" t="s">
        <v>195</v>
      </c>
      <c r="L1042" s="47">
        <v>254000</v>
      </c>
      <c r="M1042" s="47">
        <v>37450</v>
      </c>
      <c r="N1042" s="47">
        <v>245500</v>
      </c>
      <c r="O1042" s="47">
        <v>0</v>
      </c>
    </row>
    <row r="1043" spans="1:15" ht="16.5">
      <c r="A1043" s="58" t="str">
        <f t="shared" si="563"/>
        <v>I23C</v>
      </c>
      <c r="B1043" s="97" t="s">
        <v>4</v>
      </c>
      <c r="C1043" s="61">
        <v>112050</v>
      </c>
      <c r="D1043" s="61">
        <f t="shared" si="564"/>
        <v>584000</v>
      </c>
      <c r="E1043" s="61">
        <f t="shared" si="565"/>
        <v>434000</v>
      </c>
      <c r="F1043" s="61">
        <f t="shared" si="566"/>
        <v>0</v>
      </c>
      <c r="G1043" s="61">
        <f t="shared" si="562"/>
        <v>0</v>
      </c>
      <c r="H1043" s="61">
        <v>262050</v>
      </c>
      <c r="I1043" s="61">
        <f t="shared" si="569"/>
        <v>262050</v>
      </c>
      <c r="J1043" s="9">
        <f t="shared" ref="J1043:J1044" si="570">I1043-H1043</f>
        <v>0</v>
      </c>
      <c r="K1043" s="45" t="s">
        <v>29</v>
      </c>
      <c r="L1043" s="47">
        <v>584000</v>
      </c>
      <c r="M1043" s="47">
        <v>0</v>
      </c>
      <c r="N1043" s="47">
        <v>434000</v>
      </c>
      <c r="O1043" s="47">
        <v>0</v>
      </c>
    </row>
    <row r="1044" spans="1:15" ht="16.5">
      <c r="A1044" s="58" t="str">
        <f t="shared" si="563"/>
        <v>Merveille</v>
      </c>
      <c r="B1044" s="59" t="s">
        <v>2</v>
      </c>
      <c r="C1044" s="61">
        <v>2900</v>
      </c>
      <c r="D1044" s="61">
        <f t="shared" si="564"/>
        <v>40000</v>
      </c>
      <c r="E1044" s="61">
        <f t="shared" si="565"/>
        <v>31000</v>
      </c>
      <c r="F1044" s="61">
        <f t="shared" si="566"/>
        <v>0</v>
      </c>
      <c r="G1044" s="61">
        <f t="shared" si="562"/>
        <v>0</v>
      </c>
      <c r="H1044" s="61">
        <v>11900</v>
      </c>
      <c r="I1044" s="61">
        <f>+C1044+D1044-E1044-F1044+G1044</f>
        <v>11900</v>
      </c>
      <c r="J1044" s="9">
        <f t="shared" si="570"/>
        <v>0</v>
      </c>
      <c r="K1044" s="45" t="s">
        <v>92</v>
      </c>
      <c r="L1044" s="47">
        <v>40000</v>
      </c>
      <c r="M1044" s="47">
        <v>0</v>
      </c>
      <c r="N1044" s="47">
        <v>31000</v>
      </c>
      <c r="O1044" s="47">
        <v>0</v>
      </c>
    </row>
    <row r="1045" spans="1:15" ht="16.5">
      <c r="A1045" s="58" t="str">
        <f t="shared" si="563"/>
        <v>P29</v>
      </c>
      <c r="B1045" s="59" t="s">
        <v>4</v>
      </c>
      <c r="C1045" s="61">
        <v>140700</v>
      </c>
      <c r="D1045" s="61">
        <f t="shared" si="564"/>
        <v>638000</v>
      </c>
      <c r="E1045" s="61">
        <f t="shared" si="565"/>
        <v>507650</v>
      </c>
      <c r="F1045" s="61">
        <f t="shared" si="566"/>
        <v>50000</v>
      </c>
      <c r="G1045" s="61">
        <f>+O1045</f>
        <v>0</v>
      </c>
      <c r="H1045" s="61">
        <v>221050</v>
      </c>
      <c r="I1045" s="61">
        <f>+C1045+D1045-E1045-F1045+G1045</f>
        <v>221050</v>
      </c>
      <c r="J1045" s="9">
        <f>I1045-H1045</f>
        <v>0</v>
      </c>
      <c r="K1045" s="45" t="s">
        <v>28</v>
      </c>
      <c r="L1045" s="47">
        <v>638000</v>
      </c>
      <c r="M1045" s="47">
        <v>50000</v>
      </c>
      <c r="N1045" s="47">
        <v>507650</v>
      </c>
      <c r="O1045" s="47">
        <v>0</v>
      </c>
    </row>
    <row r="1046" spans="1:15" ht="16.5">
      <c r="A1046" s="58" t="str">
        <f t="shared" si="563"/>
        <v>Tiffany</v>
      </c>
      <c r="B1046" s="59" t="s">
        <v>2</v>
      </c>
      <c r="C1046" s="61">
        <v>2241</v>
      </c>
      <c r="D1046" s="61">
        <f t="shared" si="564"/>
        <v>0</v>
      </c>
      <c r="E1046" s="61">
        <f t="shared" si="565"/>
        <v>6200</v>
      </c>
      <c r="F1046" s="61">
        <f t="shared" si="566"/>
        <v>0</v>
      </c>
      <c r="G1046" s="61">
        <f t="shared" ref="G1046:G1047" si="571">+O1046</f>
        <v>0</v>
      </c>
      <c r="H1046" s="61">
        <v>-3959</v>
      </c>
      <c r="I1046" s="61">
        <f t="shared" ref="I1046" si="572">+C1046+D1046-E1046-F1046+G1046</f>
        <v>-3959</v>
      </c>
      <c r="J1046" s="9">
        <f t="shared" ref="J1046" si="573">I1046-H1046</f>
        <v>0</v>
      </c>
      <c r="K1046" s="45" t="s">
        <v>111</v>
      </c>
      <c r="L1046" s="47">
        <v>0</v>
      </c>
      <c r="M1046" s="47">
        <v>0</v>
      </c>
      <c r="N1046" s="47">
        <v>6200</v>
      </c>
      <c r="O1046" s="47">
        <v>0</v>
      </c>
    </row>
    <row r="1047" spans="1:15" ht="16.5">
      <c r="A1047" s="58" t="str">
        <f t="shared" si="563"/>
        <v>Yan</v>
      </c>
      <c r="B1047" s="59" t="s">
        <v>152</v>
      </c>
      <c r="C1047" s="61">
        <v>10500</v>
      </c>
      <c r="D1047" s="61">
        <f t="shared" si="564"/>
        <v>368000</v>
      </c>
      <c r="E1047" s="61">
        <f t="shared" si="565"/>
        <v>243500</v>
      </c>
      <c r="F1047" s="61">
        <f t="shared" si="566"/>
        <v>40000</v>
      </c>
      <c r="G1047" s="61">
        <f t="shared" si="571"/>
        <v>0</v>
      </c>
      <c r="H1047" s="61">
        <v>95000</v>
      </c>
      <c r="I1047" s="61">
        <f>+C1047+D1047-E1047-F1047+G1047</f>
        <v>95000</v>
      </c>
      <c r="J1047" s="9">
        <f>I1047-H1047</f>
        <v>0</v>
      </c>
      <c r="K1047" s="45" t="s">
        <v>210</v>
      </c>
      <c r="L1047" s="47">
        <v>368000</v>
      </c>
      <c r="M1047" s="47">
        <v>40000</v>
      </c>
      <c r="N1047" s="47">
        <v>243500</v>
      </c>
      <c r="O1047" s="47">
        <v>0</v>
      </c>
    </row>
    <row r="1048" spans="1:15" ht="16.5">
      <c r="A1048" s="10" t="s">
        <v>49</v>
      </c>
      <c r="B1048" s="11"/>
      <c r="C1048" s="12">
        <f t="shared" ref="C1048:I1048" si="574">SUM(C1034:C1047)</f>
        <v>23344946</v>
      </c>
      <c r="D1048" s="57">
        <f t="shared" si="574"/>
        <v>10521850</v>
      </c>
      <c r="E1048" s="57">
        <f t="shared" si="574"/>
        <v>11376181</v>
      </c>
      <c r="F1048" s="57">
        <f t="shared" si="574"/>
        <v>10521850</v>
      </c>
      <c r="G1048" s="57">
        <f t="shared" si="574"/>
        <v>0</v>
      </c>
      <c r="H1048" s="57">
        <f t="shared" si="574"/>
        <v>11968765</v>
      </c>
      <c r="I1048" s="57">
        <f t="shared" si="574"/>
        <v>11968765</v>
      </c>
      <c r="J1048" s="9">
        <f>I1048-H1048</f>
        <v>0</v>
      </c>
      <c r="K1048" s="3"/>
      <c r="L1048" s="47">
        <f>+SUM(L1034:L1047)</f>
        <v>10521850</v>
      </c>
      <c r="M1048" s="47">
        <f>+SUM(M1034:M1047)</f>
        <v>10521850</v>
      </c>
      <c r="N1048" s="47">
        <f>+SUM(N1034:N1047)</f>
        <v>11376181</v>
      </c>
      <c r="O1048" s="47">
        <f>+SUM(O1034:O1046)</f>
        <v>0</v>
      </c>
    </row>
    <row r="1049" spans="1:15" ht="16.5">
      <c r="A1049" s="10"/>
      <c r="B1049" s="11"/>
      <c r="C1049" s="12"/>
      <c r="D1049" s="13"/>
      <c r="E1049" s="12"/>
      <c r="F1049" s="13"/>
      <c r="G1049" s="12"/>
      <c r="H1049" s="12"/>
      <c r="I1049" s="133" t="b">
        <f>I1048=D1051</f>
        <v>1</v>
      </c>
      <c r="L1049" s="5"/>
      <c r="M1049" s="5"/>
      <c r="N1049" s="5"/>
      <c r="O1049" s="5"/>
    </row>
    <row r="1050" spans="1:15" ht="16.5">
      <c r="A1050" s="10" t="s">
        <v>214</v>
      </c>
      <c r="B1050" s="11" t="s">
        <v>215</v>
      </c>
      <c r="C1050" s="12" t="s">
        <v>216</v>
      </c>
      <c r="D1050" s="12" t="s">
        <v>218</v>
      </c>
      <c r="E1050" s="12" t="s">
        <v>50</v>
      </c>
      <c r="F1050" s="12"/>
      <c r="G1050" s="12">
        <f>+D1048-F1048</f>
        <v>0</v>
      </c>
      <c r="H1050" s="12"/>
      <c r="I1050" s="12"/>
    </row>
    <row r="1051" spans="1:15" ht="16.5">
      <c r="A1051" s="14">
        <f>C1048</f>
        <v>23344946</v>
      </c>
      <c r="B1051" s="15">
        <f>G1048</f>
        <v>0</v>
      </c>
      <c r="C1051" s="12">
        <f>E1048</f>
        <v>11376181</v>
      </c>
      <c r="D1051" s="12">
        <f>A1051+B1051-C1051</f>
        <v>11968765</v>
      </c>
      <c r="E1051" s="13">
        <f>I1048-D1051</f>
        <v>0</v>
      </c>
      <c r="F1051" s="12"/>
      <c r="G1051" s="12"/>
      <c r="H1051" s="12"/>
      <c r="I1051" s="12"/>
    </row>
    <row r="1052" spans="1:15" ht="16.5">
      <c r="A1052" s="14"/>
      <c r="B1052" s="15"/>
      <c r="C1052" s="12"/>
      <c r="D1052" s="12"/>
      <c r="E1052" s="13"/>
      <c r="F1052" s="12"/>
      <c r="G1052" s="12"/>
      <c r="H1052" s="12"/>
      <c r="I1052" s="12"/>
    </row>
    <row r="1053" spans="1:15">
      <c r="A1053" s="16" t="s">
        <v>51</v>
      </c>
      <c r="B1053" s="16"/>
      <c r="C1053" s="16"/>
      <c r="D1053" s="17"/>
      <c r="E1053" s="17"/>
      <c r="F1053" s="17"/>
      <c r="G1053" s="17"/>
      <c r="H1053" s="17"/>
      <c r="I1053" s="17"/>
    </row>
    <row r="1054" spans="1:15">
      <c r="A1054" s="18" t="s">
        <v>217</v>
      </c>
      <c r="B1054" s="18"/>
      <c r="C1054" s="18"/>
      <c r="D1054" s="18"/>
      <c r="E1054" s="18"/>
      <c r="F1054" s="18"/>
      <c r="G1054" s="18"/>
      <c r="H1054" s="18"/>
      <c r="I1054" s="18"/>
      <c r="J1054" s="18"/>
    </row>
    <row r="1055" spans="1:15">
      <c r="A1055" s="19"/>
      <c r="B1055" s="17"/>
      <c r="C1055" s="20"/>
      <c r="D1055" s="20"/>
      <c r="E1055" s="20"/>
      <c r="F1055" s="20"/>
      <c r="G1055" s="20"/>
      <c r="H1055" s="17"/>
      <c r="I1055" s="17"/>
    </row>
    <row r="1056" spans="1:15">
      <c r="A1056" s="166" t="s">
        <v>52</v>
      </c>
      <c r="B1056" s="168" t="s">
        <v>53</v>
      </c>
      <c r="C1056" s="170" t="s">
        <v>219</v>
      </c>
      <c r="D1056" s="171" t="s">
        <v>54</v>
      </c>
      <c r="E1056" s="172"/>
      <c r="F1056" s="172"/>
      <c r="G1056" s="173"/>
      <c r="H1056" s="174" t="s">
        <v>55</v>
      </c>
      <c r="I1056" s="162" t="s">
        <v>56</v>
      </c>
      <c r="J1056" s="17"/>
    </row>
    <row r="1057" spans="1:11">
      <c r="A1057" s="167"/>
      <c r="B1057" s="169"/>
      <c r="C1057" s="22"/>
      <c r="D1057" s="21" t="s">
        <v>23</v>
      </c>
      <c r="E1057" s="21" t="s">
        <v>24</v>
      </c>
      <c r="F1057" s="22" t="s">
        <v>121</v>
      </c>
      <c r="G1057" s="21" t="s">
        <v>57</v>
      </c>
      <c r="H1057" s="175"/>
      <c r="I1057" s="163"/>
      <c r="J1057" s="164" t="s">
        <v>220</v>
      </c>
      <c r="K1057" s="142"/>
    </row>
    <row r="1058" spans="1:11">
      <c r="A1058" s="23"/>
      <c r="B1058" s="24" t="s">
        <v>58</v>
      </c>
      <c r="C1058" s="25"/>
      <c r="D1058" s="25"/>
      <c r="E1058" s="25"/>
      <c r="F1058" s="25"/>
      <c r="G1058" s="25"/>
      <c r="H1058" s="25"/>
      <c r="I1058" s="26"/>
      <c r="J1058" s="165"/>
      <c r="K1058" s="142"/>
    </row>
    <row r="1059" spans="1:11">
      <c r="A1059" s="121" t="s">
        <v>133</v>
      </c>
      <c r="B1059" s="126" t="s">
        <v>46</v>
      </c>
      <c r="C1059" s="32">
        <f>+C1037</f>
        <v>15750</v>
      </c>
      <c r="D1059" s="31"/>
      <c r="E1059" s="32">
        <f t="shared" ref="E1059:E1067" si="575">+D1037</f>
        <v>1223400</v>
      </c>
      <c r="F1059" s="32"/>
      <c r="G1059" s="32"/>
      <c r="H1059" s="55">
        <f t="shared" ref="H1059:H1067" si="576">+F1037</f>
        <v>45000</v>
      </c>
      <c r="I1059" s="32">
        <f t="shared" ref="I1059:I1067" si="577">+E1037</f>
        <v>1184350</v>
      </c>
      <c r="J1059" s="30">
        <f t="shared" ref="J1059:J1060" si="578">+SUM(C1059:G1059)-(H1059+I1059)</f>
        <v>9800</v>
      </c>
      <c r="K1059" s="143" t="b">
        <f t="shared" ref="K1059:K1069" si="579">J1059=I1037</f>
        <v>1</v>
      </c>
    </row>
    <row r="1060" spans="1:11">
      <c r="A1060" s="121" t="str">
        <f>+A1059</f>
        <v>JUIN</v>
      </c>
      <c r="B1060" s="126" t="s">
        <v>30</v>
      </c>
      <c r="C1060" s="32">
        <f>+C1038</f>
        <v>8795</v>
      </c>
      <c r="D1060" s="31"/>
      <c r="E1060" s="32">
        <f t="shared" si="575"/>
        <v>248000</v>
      </c>
      <c r="F1060" s="32"/>
      <c r="G1060" s="32"/>
      <c r="H1060" s="55">
        <f t="shared" si="576"/>
        <v>0</v>
      </c>
      <c r="I1060" s="32">
        <f t="shared" si="577"/>
        <v>254500</v>
      </c>
      <c r="J1060" s="100">
        <f t="shared" si="578"/>
        <v>2295</v>
      </c>
      <c r="K1060" s="143" t="b">
        <f t="shared" si="579"/>
        <v>1</v>
      </c>
    </row>
    <row r="1061" spans="1:11">
      <c r="A1061" s="121" t="str">
        <f t="shared" ref="A1061:A1062" si="580">+A1060</f>
        <v>JUIN</v>
      </c>
      <c r="B1061" s="128" t="s">
        <v>83</v>
      </c>
      <c r="C1061" s="119">
        <f>+C1039</f>
        <v>233614</v>
      </c>
      <c r="D1061" s="122"/>
      <c r="E1061" s="119">
        <f t="shared" si="575"/>
        <v>0</v>
      </c>
      <c r="F1061" s="136"/>
      <c r="G1061" s="136"/>
      <c r="H1061" s="154">
        <f t="shared" si="576"/>
        <v>0</v>
      </c>
      <c r="I1061" s="119">
        <f t="shared" si="577"/>
        <v>0</v>
      </c>
      <c r="J1061" s="120">
        <f>+SUM(C1061:G1061)-(H1061+I1061)</f>
        <v>233614</v>
      </c>
      <c r="K1061" s="143" t="b">
        <f t="shared" si="579"/>
        <v>1</v>
      </c>
    </row>
    <row r="1062" spans="1:11">
      <c r="A1062" s="121" t="str">
        <f t="shared" si="580"/>
        <v>JUIN</v>
      </c>
      <c r="B1062" s="128" t="s">
        <v>82</v>
      </c>
      <c r="C1062" s="119">
        <f>+C1040</f>
        <v>249769</v>
      </c>
      <c r="D1062" s="122"/>
      <c r="E1062" s="119">
        <f t="shared" si="575"/>
        <v>0</v>
      </c>
      <c r="F1062" s="136"/>
      <c r="G1062" s="136"/>
      <c r="H1062" s="154">
        <f t="shared" si="576"/>
        <v>0</v>
      </c>
      <c r="I1062" s="119">
        <f t="shared" si="577"/>
        <v>0</v>
      </c>
      <c r="J1062" s="120">
        <f t="shared" ref="J1062:J1069" si="581">+SUM(C1062:G1062)-(H1062+I1062)</f>
        <v>249769</v>
      </c>
      <c r="K1062" s="143" t="b">
        <f t="shared" si="579"/>
        <v>1</v>
      </c>
    </row>
    <row r="1063" spans="1:11">
      <c r="A1063" s="121" t="str">
        <f t="shared" ref="A1063:A1065" si="582">+A1062</f>
        <v>JUIN</v>
      </c>
      <c r="B1063" s="126" t="s">
        <v>141</v>
      </c>
      <c r="C1063" s="32">
        <f>+C1041</f>
        <v>14700</v>
      </c>
      <c r="D1063" s="31"/>
      <c r="E1063" s="32">
        <f t="shared" si="575"/>
        <v>994000</v>
      </c>
      <c r="F1063" s="32"/>
      <c r="G1063" s="103"/>
      <c r="H1063" s="55">
        <f t="shared" si="576"/>
        <v>760000</v>
      </c>
      <c r="I1063" s="32">
        <f t="shared" si="577"/>
        <v>220100</v>
      </c>
      <c r="J1063" s="30">
        <f t="shared" si="581"/>
        <v>28600</v>
      </c>
      <c r="K1063" s="143" t="b">
        <f t="shared" si="579"/>
        <v>1</v>
      </c>
    </row>
    <row r="1064" spans="1:11">
      <c r="A1064" s="121" t="str">
        <f t="shared" si="582"/>
        <v>JUIN</v>
      </c>
      <c r="B1064" s="126" t="s">
        <v>195</v>
      </c>
      <c r="C1064" s="32">
        <f t="shared" ref="C1064:C1067" si="583">+C1042</f>
        <v>46950</v>
      </c>
      <c r="D1064" s="31"/>
      <c r="E1064" s="32">
        <f t="shared" si="575"/>
        <v>254000</v>
      </c>
      <c r="F1064" s="32"/>
      <c r="G1064" s="103"/>
      <c r="H1064" s="55">
        <f t="shared" si="576"/>
        <v>37450</v>
      </c>
      <c r="I1064" s="32">
        <f t="shared" si="577"/>
        <v>245500</v>
      </c>
      <c r="J1064" s="30">
        <f t="shared" si="581"/>
        <v>18000</v>
      </c>
      <c r="K1064" s="143" t="b">
        <f t="shared" si="579"/>
        <v>1</v>
      </c>
    </row>
    <row r="1065" spans="1:11">
      <c r="A1065" s="121" t="str">
        <f t="shared" si="582"/>
        <v>JUIN</v>
      </c>
      <c r="B1065" s="126" t="s">
        <v>29</v>
      </c>
      <c r="C1065" s="32">
        <f t="shared" si="583"/>
        <v>112050</v>
      </c>
      <c r="D1065" s="31"/>
      <c r="E1065" s="32">
        <f t="shared" si="575"/>
        <v>584000</v>
      </c>
      <c r="F1065" s="32"/>
      <c r="G1065" s="103"/>
      <c r="H1065" s="55">
        <f t="shared" si="576"/>
        <v>0</v>
      </c>
      <c r="I1065" s="32">
        <f t="shared" si="577"/>
        <v>434000</v>
      </c>
      <c r="J1065" s="30">
        <f t="shared" si="581"/>
        <v>262050</v>
      </c>
      <c r="K1065" s="143" t="b">
        <f t="shared" si="579"/>
        <v>1</v>
      </c>
    </row>
    <row r="1066" spans="1:11">
      <c r="A1066" s="121" t="str">
        <f>+A1064</f>
        <v>JUIN</v>
      </c>
      <c r="B1066" s="126" t="s">
        <v>92</v>
      </c>
      <c r="C1066" s="32">
        <f t="shared" si="583"/>
        <v>2900</v>
      </c>
      <c r="D1066" s="31"/>
      <c r="E1066" s="32">
        <f t="shared" si="575"/>
        <v>40000</v>
      </c>
      <c r="F1066" s="32"/>
      <c r="G1066" s="103"/>
      <c r="H1066" s="55">
        <f t="shared" si="576"/>
        <v>0</v>
      </c>
      <c r="I1066" s="32">
        <f t="shared" si="577"/>
        <v>31000</v>
      </c>
      <c r="J1066" s="30">
        <f t="shared" si="581"/>
        <v>11900</v>
      </c>
      <c r="K1066" s="143" t="b">
        <f t="shared" si="579"/>
        <v>1</v>
      </c>
    </row>
    <row r="1067" spans="1:11">
      <c r="A1067" s="121" t="str">
        <f>+A1065</f>
        <v>JUIN</v>
      </c>
      <c r="B1067" s="126" t="s">
        <v>28</v>
      </c>
      <c r="C1067" s="32">
        <f t="shared" si="583"/>
        <v>140700</v>
      </c>
      <c r="D1067" s="31"/>
      <c r="E1067" s="32">
        <f t="shared" si="575"/>
        <v>638000</v>
      </c>
      <c r="F1067" s="32"/>
      <c r="G1067" s="103"/>
      <c r="H1067" s="55">
        <f t="shared" si="576"/>
        <v>50000</v>
      </c>
      <c r="I1067" s="32">
        <f t="shared" si="577"/>
        <v>507650</v>
      </c>
      <c r="J1067" s="30">
        <f t="shared" si="581"/>
        <v>221050</v>
      </c>
      <c r="K1067" s="143" t="b">
        <f t="shared" si="579"/>
        <v>1</v>
      </c>
    </row>
    <row r="1068" spans="1:11">
      <c r="A1068" s="121" t="str">
        <f>+A1066</f>
        <v>JUIN</v>
      </c>
      <c r="B1068" s="127" t="s">
        <v>111</v>
      </c>
      <c r="C1068" s="32">
        <f t="shared" ref="C1068:C1069" si="584">+C1046</f>
        <v>2241</v>
      </c>
      <c r="D1068" s="118"/>
      <c r="E1068" s="32">
        <f t="shared" ref="E1068:E1069" si="585">+D1046</f>
        <v>0</v>
      </c>
      <c r="F1068" s="51"/>
      <c r="G1068" s="137"/>
      <c r="H1068" s="55">
        <f t="shared" ref="H1068:H1069" si="586">+F1046</f>
        <v>0</v>
      </c>
      <c r="I1068" s="32">
        <f t="shared" ref="I1068:I1069" si="587">+E1046</f>
        <v>6200</v>
      </c>
      <c r="J1068" s="30">
        <f t="shared" si="581"/>
        <v>-3959</v>
      </c>
      <c r="K1068" s="143" t="b">
        <f t="shared" si="579"/>
        <v>1</v>
      </c>
    </row>
    <row r="1069" spans="1:11">
      <c r="A1069" s="121" t="str">
        <f>+A1067</f>
        <v>JUIN</v>
      </c>
      <c r="B1069" s="127" t="s">
        <v>210</v>
      </c>
      <c r="C1069" s="32">
        <f t="shared" si="584"/>
        <v>10500</v>
      </c>
      <c r="D1069" s="118"/>
      <c r="E1069" s="32">
        <f t="shared" si="585"/>
        <v>368000</v>
      </c>
      <c r="F1069" s="51"/>
      <c r="G1069" s="137"/>
      <c r="H1069" s="55">
        <f t="shared" si="586"/>
        <v>40000</v>
      </c>
      <c r="I1069" s="32">
        <f t="shared" si="587"/>
        <v>243500</v>
      </c>
      <c r="J1069" s="30">
        <f t="shared" si="581"/>
        <v>95000</v>
      </c>
      <c r="K1069" s="143" t="b">
        <f t="shared" si="579"/>
        <v>1</v>
      </c>
    </row>
    <row r="1070" spans="1:11">
      <c r="A1070" s="34" t="s">
        <v>59</v>
      </c>
      <c r="B1070" s="35"/>
      <c r="C1070" s="35"/>
      <c r="D1070" s="35"/>
      <c r="E1070" s="35"/>
      <c r="F1070" s="35"/>
      <c r="G1070" s="35"/>
      <c r="H1070" s="35"/>
      <c r="I1070" s="35"/>
      <c r="J1070" s="36"/>
      <c r="K1070" s="142"/>
    </row>
    <row r="1071" spans="1:11">
      <c r="A1071" s="121" t="str">
        <f>+A1069</f>
        <v>JUIN</v>
      </c>
      <c r="B1071" s="37" t="s">
        <v>60</v>
      </c>
      <c r="C1071" s="38">
        <f>+C1036</f>
        <v>1700406</v>
      </c>
      <c r="D1071" s="49"/>
      <c r="E1071" s="49">
        <f>D1036</f>
        <v>6172450</v>
      </c>
      <c r="F1071" s="49"/>
      <c r="G1071" s="124"/>
      <c r="H1071" s="51">
        <f>+F1036</f>
        <v>3589400</v>
      </c>
      <c r="I1071" s="125">
        <f>+E1036</f>
        <v>2587130</v>
      </c>
      <c r="J1071" s="30">
        <f>+SUM(C1071:G1071)-(H1071+I1071)</f>
        <v>1696326</v>
      </c>
      <c r="K1071" s="143" t="b">
        <f>J1071=I1036</f>
        <v>1</v>
      </c>
    </row>
    <row r="1072" spans="1:11">
      <c r="A1072" s="43" t="s">
        <v>61</v>
      </c>
      <c r="B1072" s="24"/>
      <c r="C1072" s="35"/>
      <c r="D1072" s="24"/>
      <c r="E1072" s="24"/>
      <c r="F1072" s="24"/>
      <c r="G1072" s="24"/>
      <c r="H1072" s="24"/>
      <c r="I1072" s="24"/>
      <c r="J1072" s="36"/>
      <c r="K1072" s="142"/>
    </row>
    <row r="1073" spans="1:16">
      <c r="A1073" s="121" t="str">
        <f>+A1071</f>
        <v>JUIN</v>
      </c>
      <c r="B1073" s="37" t="s">
        <v>154</v>
      </c>
      <c r="C1073" s="124">
        <f>+C1034</f>
        <v>8575038</v>
      </c>
      <c r="D1073" s="131">
        <f>+G1034</f>
        <v>0</v>
      </c>
      <c r="E1073" s="49"/>
      <c r="F1073" s="49"/>
      <c r="G1073" s="49"/>
      <c r="H1073" s="51">
        <f>+F1034</f>
        <v>4000000</v>
      </c>
      <c r="I1073" s="53">
        <f>+E1034</f>
        <v>283345</v>
      </c>
      <c r="J1073" s="30">
        <f>+SUM(C1073:G1073)-(H1073+I1073)</f>
        <v>4291693</v>
      </c>
      <c r="K1073" s="143" t="b">
        <f>+J1073=I1034</f>
        <v>1</v>
      </c>
    </row>
    <row r="1074" spans="1:16">
      <c r="A1074" s="121" t="str">
        <f t="shared" ref="A1074" si="588">+A1073</f>
        <v>JUIN</v>
      </c>
      <c r="B1074" s="37" t="s">
        <v>63</v>
      </c>
      <c r="C1074" s="124">
        <f>+C1035</f>
        <v>12231533</v>
      </c>
      <c r="D1074" s="49">
        <f>+G1035</f>
        <v>0</v>
      </c>
      <c r="E1074" s="48"/>
      <c r="F1074" s="48"/>
      <c r="G1074" s="48"/>
      <c r="H1074" s="32">
        <f>+F1035</f>
        <v>2000000</v>
      </c>
      <c r="I1074" s="50">
        <f>+E1035</f>
        <v>5378906</v>
      </c>
      <c r="J1074" s="30">
        <f>SUM(C1074:G1074)-(H1074+I1074)</f>
        <v>4852627</v>
      </c>
      <c r="K1074" s="143" t="b">
        <f>+J1074=I1035</f>
        <v>1</v>
      </c>
    </row>
    <row r="1075" spans="1:16" ht="15.75">
      <c r="C1075" s="140">
        <f>SUM(C1059:C1074)</f>
        <v>23344946</v>
      </c>
      <c r="I1075" s="139">
        <f>SUM(I1059:I1074)</f>
        <v>11376181</v>
      </c>
      <c r="J1075" s="104">
        <f>+SUM(J1059:J1074)</f>
        <v>11968765</v>
      </c>
      <c r="K1075" s="5" t="b">
        <f>J1075=I1048</f>
        <v>1</v>
      </c>
    </row>
    <row r="1076" spans="1:16" ht="15.75">
      <c r="A1076" s="157"/>
      <c r="B1076" s="157"/>
      <c r="C1076" s="158"/>
      <c r="D1076" s="157"/>
      <c r="E1076" s="157"/>
      <c r="F1076" s="157"/>
      <c r="G1076" s="157"/>
      <c r="H1076" s="157"/>
      <c r="I1076" s="159"/>
      <c r="J1076" s="160"/>
      <c r="K1076" s="157"/>
      <c r="L1076" s="161"/>
      <c r="M1076" s="161"/>
      <c r="N1076" s="161"/>
      <c r="O1076" s="161"/>
      <c r="P1076" s="157"/>
    </row>
    <row r="1078" spans="1:16" ht="15.75">
      <c r="A1078" s="6" t="s">
        <v>35</v>
      </c>
      <c r="B1078" s="6" t="s">
        <v>1</v>
      </c>
      <c r="C1078" s="6">
        <v>44682</v>
      </c>
      <c r="D1078" s="7" t="s">
        <v>36</v>
      </c>
      <c r="E1078" s="7" t="s">
        <v>37</v>
      </c>
      <c r="F1078" s="7" t="s">
        <v>38</v>
      </c>
      <c r="G1078" s="7" t="s">
        <v>39</v>
      </c>
      <c r="H1078" s="6">
        <v>44712</v>
      </c>
      <c r="I1078" s="7" t="s">
        <v>40</v>
      </c>
      <c r="K1078" s="45"/>
      <c r="L1078" s="45" t="s">
        <v>41</v>
      </c>
      <c r="M1078" s="45" t="s">
        <v>42</v>
      </c>
      <c r="N1078" s="45" t="s">
        <v>43</v>
      </c>
      <c r="O1078" s="45" t="s">
        <v>44</v>
      </c>
    </row>
    <row r="1079" spans="1:16" ht="16.5">
      <c r="A1079" s="58" t="str">
        <f>K1079</f>
        <v>BCI</v>
      </c>
      <c r="B1079" s="59" t="s">
        <v>45</v>
      </c>
      <c r="C1079" s="61">
        <v>4154435</v>
      </c>
      <c r="D1079" s="61">
        <f>+L1079</f>
        <v>0</v>
      </c>
      <c r="E1079" s="61">
        <f>+N1079</f>
        <v>543345</v>
      </c>
      <c r="F1079" s="61">
        <f>+M1079</f>
        <v>7000000</v>
      </c>
      <c r="G1079" s="61">
        <f t="shared" ref="G1079:G1090" si="589">+O1079</f>
        <v>11963948</v>
      </c>
      <c r="H1079" s="61">
        <v>8575038</v>
      </c>
      <c r="I1079" s="61">
        <f>+C1079+D1079-E1079-F1079+G1079</f>
        <v>8575038</v>
      </c>
      <c r="J1079" s="9">
        <f>I1079-H1079</f>
        <v>0</v>
      </c>
      <c r="K1079" s="45" t="s">
        <v>23</v>
      </c>
      <c r="L1079" s="47">
        <v>0</v>
      </c>
      <c r="M1079" s="47">
        <v>7000000</v>
      </c>
      <c r="N1079" s="47">
        <v>543345</v>
      </c>
      <c r="O1079" s="47">
        <v>11963948</v>
      </c>
    </row>
    <row r="1080" spans="1:16" ht="16.5">
      <c r="A1080" s="58" t="str">
        <f t="shared" ref="A1080:A1093" si="590">K1080</f>
        <v>BCI-Sous Compte</v>
      </c>
      <c r="B1080" s="59" t="s">
        <v>45</v>
      </c>
      <c r="C1080" s="61">
        <v>16450956</v>
      </c>
      <c r="D1080" s="61">
        <f t="shared" ref="D1080:D1093" si="591">+L1080</f>
        <v>0</v>
      </c>
      <c r="E1080" s="61">
        <f t="shared" ref="E1080:E1093" si="592">+N1080</f>
        <v>4219423</v>
      </c>
      <c r="F1080" s="61">
        <f t="shared" ref="F1080:F1093" si="593">+M1080</f>
        <v>0</v>
      </c>
      <c r="G1080" s="61">
        <f t="shared" si="589"/>
        <v>0</v>
      </c>
      <c r="H1080" s="61">
        <v>12231533</v>
      </c>
      <c r="I1080" s="61">
        <f>+C1080+D1080-E1080-F1080+G1080</f>
        <v>12231533</v>
      </c>
      <c r="J1080" s="9">
        <f t="shared" ref="J1080:J1087" si="594">I1080-H1080</f>
        <v>0</v>
      </c>
      <c r="K1080" s="45" t="s">
        <v>146</v>
      </c>
      <c r="L1080" s="47">
        <v>0</v>
      </c>
      <c r="M1080" s="47">
        <v>0</v>
      </c>
      <c r="N1080" s="47">
        <v>4219423</v>
      </c>
      <c r="O1080" s="47">
        <v>0</v>
      </c>
    </row>
    <row r="1081" spans="1:16" ht="16.5">
      <c r="A1081" s="58" t="str">
        <f t="shared" si="590"/>
        <v>Caisse</v>
      </c>
      <c r="B1081" s="59" t="s">
        <v>24</v>
      </c>
      <c r="C1081" s="61">
        <v>963113</v>
      </c>
      <c r="D1081" s="61">
        <f t="shared" si="591"/>
        <v>7684335</v>
      </c>
      <c r="E1081" s="61">
        <f t="shared" si="592"/>
        <v>2033042</v>
      </c>
      <c r="F1081" s="61">
        <f t="shared" si="593"/>
        <v>4914000</v>
      </c>
      <c r="G1081" s="61">
        <f t="shared" si="589"/>
        <v>0</v>
      </c>
      <c r="H1081" s="61">
        <v>1700406</v>
      </c>
      <c r="I1081" s="61">
        <f>+C1081+D1081-E1081-F1081+G1081</f>
        <v>1700406</v>
      </c>
      <c r="J1081" s="101">
        <f t="shared" si="594"/>
        <v>0</v>
      </c>
      <c r="K1081" s="45" t="s">
        <v>24</v>
      </c>
      <c r="L1081" s="47">
        <v>7684335</v>
      </c>
      <c r="M1081" s="47">
        <v>4914000</v>
      </c>
      <c r="N1081" s="47">
        <v>2033042</v>
      </c>
      <c r="O1081" s="47">
        <v>0</v>
      </c>
    </row>
    <row r="1082" spans="1:16" ht="16.5">
      <c r="A1082" s="58" t="str">
        <f t="shared" si="590"/>
        <v>Crépin</v>
      </c>
      <c r="B1082" s="59" t="s">
        <v>152</v>
      </c>
      <c r="C1082" s="61">
        <v>21850</v>
      </c>
      <c r="D1082" s="61">
        <f t="shared" si="591"/>
        <v>1282000</v>
      </c>
      <c r="E1082" s="61">
        <f t="shared" si="592"/>
        <v>1288100</v>
      </c>
      <c r="F1082" s="61">
        <f t="shared" si="593"/>
        <v>0</v>
      </c>
      <c r="G1082" s="61">
        <f t="shared" si="589"/>
        <v>0</v>
      </c>
      <c r="H1082" s="61">
        <v>15750</v>
      </c>
      <c r="I1082" s="61">
        <f>+C1082+D1082-E1082-F1082+G1082</f>
        <v>15750</v>
      </c>
      <c r="J1082" s="9">
        <f t="shared" si="594"/>
        <v>0</v>
      </c>
      <c r="K1082" s="45" t="s">
        <v>46</v>
      </c>
      <c r="L1082" s="47">
        <v>1282000</v>
      </c>
      <c r="M1082" s="47">
        <v>0</v>
      </c>
      <c r="N1082" s="47">
        <v>1288100</v>
      </c>
      <c r="O1082" s="47">
        <v>0</v>
      </c>
    </row>
    <row r="1083" spans="1:16" ht="16.5">
      <c r="A1083" s="58" t="str">
        <f t="shared" si="590"/>
        <v>Evariste</v>
      </c>
      <c r="B1083" s="59" t="s">
        <v>153</v>
      </c>
      <c r="C1083" s="61">
        <v>7995</v>
      </c>
      <c r="D1083" s="61">
        <f t="shared" si="591"/>
        <v>262000</v>
      </c>
      <c r="E1083" s="61">
        <f t="shared" si="592"/>
        <v>261200</v>
      </c>
      <c r="F1083" s="61">
        <f t="shared" si="593"/>
        <v>0</v>
      </c>
      <c r="G1083" s="61">
        <f t="shared" si="589"/>
        <v>0</v>
      </c>
      <c r="H1083" s="61">
        <v>8795</v>
      </c>
      <c r="I1083" s="61">
        <f t="shared" ref="I1083" si="595">+C1083+D1083-E1083-F1083+G1083</f>
        <v>8795</v>
      </c>
      <c r="J1083" s="9">
        <f t="shared" si="594"/>
        <v>0</v>
      </c>
      <c r="K1083" s="45" t="s">
        <v>30</v>
      </c>
      <c r="L1083" s="47">
        <v>262000</v>
      </c>
      <c r="M1083" s="47">
        <v>0</v>
      </c>
      <c r="N1083" s="47">
        <v>261200</v>
      </c>
      <c r="O1083" s="47">
        <v>0</v>
      </c>
    </row>
    <row r="1084" spans="1:16" ht="16.5">
      <c r="A1084" s="58" t="str">
        <f t="shared" si="590"/>
        <v>Godfré</v>
      </c>
      <c r="B1084" s="59" t="s">
        <v>152</v>
      </c>
      <c r="C1084" s="61">
        <v>156335</v>
      </c>
      <c r="D1084" s="61">
        <f t="shared" si="591"/>
        <v>307000</v>
      </c>
      <c r="E1084" s="61">
        <f t="shared" si="592"/>
        <v>308500</v>
      </c>
      <c r="F1084" s="61">
        <f t="shared" si="593"/>
        <v>154835</v>
      </c>
      <c r="G1084" s="61">
        <f t="shared" si="589"/>
        <v>0</v>
      </c>
      <c r="H1084" s="61">
        <v>0</v>
      </c>
      <c r="I1084" s="61">
        <f>+C1084+D1084-E1084-F1084+G1084</f>
        <v>0</v>
      </c>
      <c r="J1084" s="9">
        <f t="shared" si="594"/>
        <v>0</v>
      </c>
      <c r="K1084" s="45" t="s">
        <v>142</v>
      </c>
      <c r="L1084" s="47">
        <v>307000</v>
      </c>
      <c r="M1084" s="47">
        <v>154835</v>
      </c>
      <c r="N1084" s="47">
        <v>308500</v>
      </c>
      <c r="O1084" s="47">
        <v>0</v>
      </c>
    </row>
    <row r="1085" spans="1:16" ht="16.5">
      <c r="A1085" s="58" t="str">
        <f t="shared" si="590"/>
        <v>I55S</v>
      </c>
      <c r="B1085" s="115" t="s">
        <v>4</v>
      </c>
      <c r="C1085" s="117">
        <v>233614</v>
      </c>
      <c r="D1085" s="117">
        <f t="shared" si="591"/>
        <v>0</v>
      </c>
      <c r="E1085" s="117">
        <f t="shared" si="592"/>
        <v>0</v>
      </c>
      <c r="F1085" s="117">
        <f t="shared" si="593"/>
        <v>0</v>
      </c>
      <c r="G1085" s="117">
        <f t="shared" si="589"/>
        <v>0</v>
      </c>
      <c r="H1085" s="117">
        <v>233614</v>
      </c>
      <c r="I1085" s="117">
        <f>+C1085+D1085-E1085-F1085+G1085</f>
        <v>233614</v>
      </c>
      <c r="J1085" s="9">
        <f t="shared" si="594"/>
        <v>0</v>
      </c>
      <c r="K1085" s="45" t="s">
        <v>83</v>
      </c>
      <c r="L1085" s="47">
        <v>0</v>
      </c>
      <c r="M1085" s="47">
        <v>0</v>
      </c>
      <c r="N1085" s="47">
        <v>0</v>
      </c>
      <c r="O1085" s="47">
        <v>0</v>
      </c>
    </row>
    <row r="1086" spans="1:16" ht="16.5">
      <c r="A1086" s="58" t="str">
        <f t="shared" si="590"/>
        <v>I73X</v>
      </c>
      <c r="B1086" s="115" t="s">
        <v>4</v>
      </c>
      <c r="C1086" s="117">
        <v>249769</v>
      </c>
      <c r="D1086" s="117">
        <f t="shared" si="591"/>
        <v>0</v>
      </c>
      <c r="E1086" s="117">
        <f t="shared" si="592"/>
        <v>0</v>
      </c>
      <c r="F1086" s="117">
        <f t="shared" si="593"/>
        <v>0</v>
      </c>
      <c r="G1086" s="117">
        <f t="shared" si="589"/>
        <v>0</v>
      </c>
      <c r="H1086" s="117">
        <v>249769</v>
      </c>
      <c r="I1086" s="117">
        <f t="shared" ref="I1086:I1089" si="596">+C1086+D1086-E1086-F1086+G1086</f>
        <v>249769</v>
      </c>
      <c r="J1086" s="9">
        <f t="shared" si="594"/>
        <v>0</v>
      </c>
      <c r="K1086" s="45" t="s">
        <v>82</v>
      </c>
      <c r="L1086" s="47">
        <v>0</v>
      </c>
      <c r="M1086" s="47">
        <v>0</v>
      </c>
      <c r="N1086" s="47">
        <v>0</v>
      </c>
      <c r="O1086" s="47">
        <v>0</v>
      </c>
    </row>
    <row r="1087" spans="1:16" ht="16.5">
      <c r="A1087" s="58" t="str">
        <f t="shared" si="590"/>
        <v>Grace</v>
      </c>
      <c r="B1087" s="97" t="s">
        <v>2</v>
      </c>
      <c r="C1087" s="61">
        <v>10200</v>
      </c>
      <c r="D1087" s="61">
        <f t="shared" si="591"/>
        <v>25000</v>
      </c>
      <c r="E1087" s="61">
        <f t="shared" si="592"/>
        <v>20500</v>
      </c>
      <c r="F1087" s="61">
        <f t="shared" si="593"/>
        <v>0</v>
      </c>
      <c r="G1087" s="61">
        <f t="shared" si="589"/>
        <v>0</v>
      </c>
      <c r="H1087" s="61">
        <v>14700</v>
      </c>
      <c r="I1087" s="61">
        <f t="shared" si="596"/>
        <v>14700</v>
      </c>
      <c r="J1087" s="9">
        <f t="shared" si="594"/>
        <v>0</v>
      </c>
      <c r="K1087" s="45" t="s">
        <v>141</v>
      </c>
      <c r="L1087" s="47">
        <v>25000</v>
      </c>
      <c r="M1087" s="47">
        <v>0</v>
      </c>
      <c r="N1087" s="47">
        <v>20500</v>
      </c>
      <c r="O1087" s="47">
        <v>0</v>
      </c>
    </row>
    <row r="1088" spans="1:16" ht="16.5">
      <c r="A1088" s="58" t="str">
        <f t="shared" si="590"/>
        <v>Hurielle</v>
      </c>
      <c r="B1088" s="59" t="s">
        <v>152</v>
      </c>
      <c r="C1088" s="61">
        <v>43500</v>
      </c>
      <c r="D1088" s="61">
        <f t="shared" si="591"/>
        <v>701000</v>
      </c>
      <c r="E1088" s="61">
        <f t="shared" si="592"/>
        <v>697550</v>
      </c>
      <c r="F1088" s="61">
        <f t="shared" si="593"/>
        <v>0</v>
      </c>
      <c r="G1088" s="61">
        <f t="shared" si="589"/>
        <v>0</v>
      </c>
      <c r="H1088" s="61">
        <v>46950</v>
      </c>
      <c r="I1088" s="61">
        <f t="shared" si="596"/>
        <v>46950</v>
      </c>
      <c r="J1088" s="9">
        <f>I1088-H1088</f>
        <v>0</v>
      </c>
      <c r="K1088" s="45" t="s">
        <v>195</v>
      </c>
      <c r="L1088" s="47">
        <v>701000</v>
      </c>
      <c r="M1088" s="47">
        <v>0</v>
      </c>
      <c r="N1088" s="47">
        <v>697550</v>
      </c>
      <c r="O1088" s="47">
        <v>0</v>
      </c>
    </row>
    <row r="1089" spans="1:15" ht="16.5">
      <c r="A1089" s="58" t="str">
        <f t="shared" si="590"/>
        <v>I23C</v>
      </c>
      <c r="B1089" s="97" t="s">
        <v>4</v>
      </c>
      <c r="C1089" s="61">
        <v>177550</v>
      </c>
      <c r="D1089" s="61">
        <f t="shared" si="591"/>
        <v>969000</v>
      </c>
      <c r="E1089" s="61">
        <f t="shared" si="592"/>
        <v>814500</v>
      </c>
      <c r="F1089" s="61">
        <f t="shared" si="593"/>
        <v>220000</v>
      </c>
      <c r="G1089" s="61">
        <f t="shared" si="589"/>
        <v>0</v>
      </c>
      <c r="H1089" s="61">
        <v>112050</v>
      </c>
      <c r="I1089" s="61">
        <f t="shared" si="596"/>
        <v>112050</v>
      </c>
      <c r="J1089" s="9">
        <f t="shared" ref="J1089:J1090" si="597">I1089-H1089</f>
        <v>0</v>
      </c>
      <c r="K1089" s="45" t="s">
        <v>29</v>
      </c>
      <c r="L1089" s="47">
        <v>969000</v>
      </c>
      <c r="M1089" s="47">
        <v>220000</v>
      </c>
      <c r="N1089" s="47">
        <v>814500</v>
      </c>
      <c r="O1089" s="47">
        <v>0</v>
      </c>
    </row>
    <row r="1090" spans="1:15" ht="16.5">
      <c r="A1090" s="58" t="str">
        <f t="shared" si="590"/>
        <v>Merveille</v>
      </c>
      <c r="B1090" s="59" t="s">
        <v>2</v>
      </c>
      <c r="C1090" s="61">
        <v>4400</v>
      </c>
      <c r="D1090" s="61">
        <f t="shared" si="591"/>
        <v>170000</v>
      </c>
      <c r="E1090" s="61">
        <f t="shared" si="592"/>
        <v>161500</v>
      </c>
      <c r="F1090" s="61">
        <f t="shared" si="593"/>
        <v>10000</v>
      </c>
      <c r="G1090" s="61">
        <f t="shared" si="589"/>
        <v>0</v>
      </c>
      <c r="H1090" s="61">
        <v>2900</v>
      </c>
      <c r="I1090" s="61">
        <f>+C1090+D1090-E1090-F1090+G1090</f>
        <v>2900</v>
      </c>
      <c r="J1090" s="9">
        <f t="shared" si="597"/>
        <v>0</v>
      </c>
      <c r="K1090" s="45" t="s">
        <v>92</v>
      </c>
      <c r="L1090" s="47">
        <v>170000</v>
      </c>
      <c r="M1090" s="47">
        <v>10000</v>
      </c>
      <c r="N1090" s="47">
        <v>161500</v>
      </c>
      <c r="O1090" s="47">
        <v>0</v>
      </c>
    </row>
    <row r="1091" spans="1:15" ht="16.5">
      <c r="A1091" s="58" t="str">
        <f t="shared" si="590"/>
        <v>P29</v>
      </c>
      <c r="B1091" s="59" t="s">
        <v>4</v>
      </c>
      <c r="C1091" s="61">
        <v>294700</v>
      </c>
      <c r="D1091" s="61">
        <f t="shared" si="591"/>
        <v>671000</v>
      </c>
      <c r="E1091" s="61">
        <f t="shared" si="592"/>
        <v>525000</v>
      </c>
      <c r="F1091" s="61">
        <f t="shared" si="593"/>
        <v>300000</v>
      </c>
      <c r="G1091" s="61">
        <f>+O1091</f>
        <v>0</v>
      </c>
      <c r="H1091" s="61">
        <v>140700</v>
      </c>
      <c r="I1091" s="61">
        <f>+C1091+D1091-E1091-F1091+G1091</f>
        <v>140700</v>
      </c>
      <c r="J1091" s="9">
        <f>I1091-H1091</f>
        <v>0</v>
      </c>
      <c r="K1091" s="45" t="s">
        <v>28</v>
      </c>
      <c r="L1091" s="47">
        <v>671000</v>
      </c>
      <c r="M1091" s="47">
        <v>300000</v>
      </c>
      <c r="N1091" s="47">
        <v>525000</v>
      </c>
      <c r="O1091" s="47">
        <v>0</v>
      </c>
    </row>
    <row r="1092" spans="1:15" ht="16.5">
      <c r="A1092" s="58" t="str">
        <f t="shared" si="590"/>
        <v>Paule</v>
      </c>
      <c r="B1092" s="59" t="s">
        <v>152</v>
      </c>
      <c r="C1092" s="61">
        <v>13500</v>
      </c>
      <c r="D1092" s="61">
        <f t="shared" si="591"/>
        <v>85000</v>
      </c>
      <c r="E1092" s="61">
        <f t="shared" si="592"/>
        <v>89000</v>
      </c>
      <c r="F1092" s="61">
        <f t="shared" si="593"/>
        <v>9500</v>
      </c>
      <c r="G1092" s="61">
        <f>+O1092</f>
        <v>0</v>
      </c>
      <c r="H1092" s="61">
        <v>0</v>
      </c>
      <c r="I1092" s="61">
        <f>+C1092+D1092-E1092-F1092+G1092</f>
        <v>0</v>
      </c>
      <c r="J1092" s="9">
        <f>I1092-H1092</f>
        <v>0</v>
      </c>
      <c r="K1092" s="45" t="s">
        <v>194</v>
      </c>
      <c r="L1092" s="47">
        <v>85000</v>
      </c>
      <c r="M1092" s="47">
        <v>9500</v>
      </c>
      <c r="N1092" s="47">
        <v>89000</v>
      </c>
      <c r="O1092" s="47">
        <v>0</v>
      </c>
    </row>
    <row r="1093" spans="1:15" ht="16.5">
      <c r="A1093" s="58" t="str">
        <f t="shared" si="590"/>
        <v>Tiffany</v>
      </c>
      <c r="B1093" s="59" t="s">
        <v>2</v>
      </c>
      <c r="C1093" s="61">
        <v>-7259</v>
      </c>
      <c r="D1093" s="61">
        <f t="shared" si="591"/>
        <v>329000</v>
      </c>
      <c r="E1093" s="61">
        <f t="shared" si="592"/>
        <v>93500</v>
      </c>
      <c r="F1093" s="61">
        <f t="shared" si="593"/>
        <v>226000</v>
      </c>
      <c r="G1093" s="61">
        <f t="shared" ref="G1093" si="598">+O1093</f>
        <v>0</v>
      </c>
      <c r="H1093" s="61">
        <v>2241</v>
      </c>
      <c r="I1093" s="61">
        <f t="shared" ref="I1093" si="599">+C1093+D1093-E1093-F1093+G1093</f>
        <v>2241</v>
      </c>
      <c r="J1093" s="9">
        <f t="shared" ref="J1093" si="600">I1093-H1093</f>
        <v>0</v>
      </c>
      <c r="K1093" s="45" t="s">
        <v>111</v>
      </c>
      <c r="L1093" s="47">
        <v>329000</v>
      </c>
      <c r="M1093" s="47">
        <v>226000</v>
      </c>
      <c r="N1093" s="47">
        <v>93500</v>
      </c>
      <c r="O1093" s="47">
        <v>0</v>
      </c>
    </row>
    <row r="1094" spans="1:15" ht="16.5">
      <c r="A1094" s="58" t="str">
        <f t="shared" ref="A1094" si="601">K1094</f>
        <v>Yan</v>
      </c>
      <c r="B1094" s="59" t="s">
        <v>152</v>
      </c>
      <c r="C1094" s="61">
        <v>0</v>
      </c>
      <c r="D1094" s="61">
        <f t="shared" ref="D1094" si="602">+L1094</f>
        <v>349000</v>
      </c>
      <c r="E1094" s="61">
        <f t="shared" ref="E1094" si="603">+N1094</f>
        <v>338500</v>
      </c>
      <c r="F1094" s="61">
        <f t="shared" ref="F1094" si="604">+M1094</f>
        <v>0</v>
      </c>
      <c r="G1094" s="61">
        <f t="shared" ref="G1094" si="605">+O1094</f>
        <v>0</v>
      </c>
      <c r="H1094" s="61">
        <v>10500</v>
      </c>
      <c r="I1094" s="61">
        <f>+C1094+D1094-E1094-F1094+G1094</f>
        <v>10500</v>
      </c>
      <c r="J1094" s="9">
        <f>I1094-H1094</f>
        <v>0</v>
      </c>
      <c r="K1094" s="45" t="s">
        <v>210</v>
      </c>
      <c r="L1094" s="47">
        <v>349000</v>
      </c>
      <c r="M1094" s="47">
        <v>0</v>
      </c>
      <c r="N1094" s="47">
        <v>338500</v>
      </c>
      <c r="O1094" s="47">
        <v>0</v>
      </c>
    </row>
    <row r="1095" spans="1:15" ht="16.5">
      <c r="A1095" s="10" t="s">
        <v>49</v>
      </c>
      <c r="B1095" s="11"/>
      <c r="C1095" s="12">
        <f t="shared" ref="C1095:I1095" si="606">SUM(C1079:C1094)</f>
        <v>22774658</v>
      </c>
      <c r="D1095" s="57">
        <f t="shared" si="606"/>
        <v>12834335</v>
      </c>
      <c r="E1095" s="57">
        <f t="shared" si="606"/>
        <v>11393660</v>
      </c>
      <c r="F1095" s="57">
        <f t="shared" si="606"/>
        <v>12834335</v>
      </c>
      <c r="G1095" s="57">
        <f t="shared" si="606"/>
        <v>11963948</v>
      </c>
      <c r="H1095" s="57">
        <f t="shared" si="606"/>
        <v>23344946</v>
      </c>
      <c r="I1095" s="57">
        <f t="shared" si="606"/>
        <v>23344946</v>
      </c>
      <c r="J1095" s="9">
        <f>I1095-H1095</f>
        <v>0</v>
      </c>
      <c r="K1095" s="3"/>
      <c r="L1095" s="47">
        <f>+SUM(L1079:L1094)</f>
        <v>12834335</v>
      </c>
      <c r="M1095" s="47">
        <f>+SUM(M1079:M1094)</f>
        <v>12834335</v>
      </c>
      <c r="N1095" s="47">
        <f>+SUM(N1079:N1094)</f>
        <v>11393660</v>
      </c>
      <c r="O1095" s="47">
        <f>+SUM(O1079:O1093)</f>
        <v>11963948</v>
      </c>
    </row>
    <row r="1096" spans="1:15" ht="16.5">
      <c r="A1096" s="10"/>
      <c r="B1096" s="11"/>
      <c r="C1096" s="12"/>
      <c r="D1096" s="13"/>
      <c r="E1096" s="12"/>
      <c r="F1096" s="13"/>
      <c r="G1096" s="12"/>
      <c r="H1096" s="12"/>
      <c r="I1096" s="133" t="b">
        <f>I1095=D1098</f>
        <v>1</v>
      </c>
      <c r="L1096" s="5"/>
      <c r="M1096" s="5"/>
      <c r="N1096" s="5"/>
      <c r="O1096" s="5"/>
    </row>
    <row r="1097" spans="1:15" ht="16.5">
      <c r="A1097" s="10" t="s">
        <v>208</v>
      </c>
      <c r="B1097" s="11" t="s">
        <v>207</v>
      </c>
      <c r="C1097" s="12" t="s">
        <v>206</v>
      </c>
      <c r="D1097" s="12" t="s">
        <v>212</v>
      </c>
      <c r="E1097" s="12" t="s">
        <v>50</v>
      </c>
      <c r="F1097" s="12"/>
      <c r="G1097" s="12">
        <f>+D1095-F1095</f>
        <v>0</v>
      </c>
      <c r="H1097" s="12"/>
      <c r="I1097" s="12"/>
    </row>
    <row r="1098" spans="1:15" ht="16.5">
      <c r="A1098" s="14">
        <f>C1095</f>
        <v>22774658</v>
      </c>
      <c r="B1098" s="15">
        <f>G1095</f>
        <v>11963948</v>
      </c>
      <c r="C1098" s="12">
        <f>E1095</f>
        <v>11393660</v>
      </c>
      <c r="D1098" s="12">
        <f>A1098+B1098-C1098</f>
        <v>23344946</v>
      </c>
      <c r="E1098" s="13">
        <f>I1095-D1098</f>
        <v>0</v>
      </c>
      <c r="F1098" s="12"/>
      <c r="G1098" s="12"/>
      <c r="H1098" s="12"/>
      <c r="I1098" s="12"/>
    </row>
    <row r="1099" spans="1:15" ht="16.5">
      <c r="A1099" s="14"/>
      <c r="B1099" s="15"/>
      <c r="C1099" s="12"/>
      <c r="D1099" s="12"/>
      <c r="E1099" s="13"/>
      <c r="F1099" s="12"/>
      <c r="G1099" s="12"/>
      <c r="H1099" s="12"/>
      <c r="I1099" s="12"/>
    </row>
    <row r="1100" spans="1:15">
      <c r="A1100" s="16" t="s">
        <v>51</v>
      </c>
      <c r="B1100" s="16"/>
      <c r="C1100" s="16"/>
      <c r="D1100" s="17"/>
      <c r="E1100" s="17"/>
      <c r="F1100" s="17"/>
      <c r="G1100" s="17"/>
      <c r="H1100" s="17"/>
      <c r="I1100" s="17"/>
    </row>
    <row r="1101" spans="1:15">
      <c r="A1101" s="18" t="s">
        <v>213</v>
      </c>
      <c r="B1101" s="18"/>
      <c r="C1101" s="18"/>
      <c r="D1101" s="18"/>
      <c r="E1101" s="18"/>
      <c r="F1101" s="18"/>
      <c r="G1101" s="18"/>
      <c r="H1101" s="18"/>
      <c r="I1101" s="18"/>
      <c r="J1101" s="18"/>
    </row>
    <row r="1102" spans="1:15">
      <c r="A1102" s="19"/>
      <c r="B1102" s="17"/>
      <c r="C1102" s="20"/>
      <c r="D1102" s="20"/>
      <c r="E1102" s="20"/>
      <c r="F1102" s="20"/>
      <c r="G1102" s="20"/>
      <c r="H1102" s="17"/>
      <c r="I1102" s="17"/>
    </row>
    <row r="1103" spans="1:15">
      <c r="A1103" s="166" t="s">
        <v>52</v>
      </c>
      <c r="B1103" s="168" t="s">
        <v>53</v>
      </c>
      <c r="C1103" s="170" t="s">
        <v>209</v>
      </c>
      <c r="D1103" s="171" t="s">
        <v>54</v>
      </c>
      <c r="E1103" s="172"/>
      <c r="F1103" s="172"/>
      <c r="G1103" s="173"/>
      <c r="H1103" s="174" t="s">
        <v>55</v>
      </c>
      <c r="I1103" s="162" t="s">
        <v>56</v>
      </c>
      <c r="J1103" s="17"/>
    </row>
    <row r="1104" spans="1:15">
      <c r="A1104" s="167"/>
      <c r="B1104" s="169"/>
      <c r="C1104" s="22"/>
      <c r="D1104" s="21" t="s">
        <v>23</v>
      </c>
      <c r="E1104" s="21" t="s">
        <v>24</v>
      </c>
      <c r="F1104" s="22" t="s">
        <v>121</v>
      </c>
      <c r="G1104" s="21" t="s">
        <v>57</v>
      </c>
      <c r="H1104" s="175"/>
      <c r="I1104" s="163"/>
      <c r="J1104" s="164" t="s">
        <v>211</v>
      </c>
      <c r="K1104" s="142"/>
    </row>
    <row r="1105" spans="1:11">
      <c r="A1105" s="23"/>
      <c r="B1105" s="24" t="s">
        <v>58</v>
      </c>
      <c r="C1105" s="25"/>
      <c r="D1105" s="25"/>
      <c r="E1105" s="25"/>
      <c r="F1105" s="25"/>
      <c r="G1105" s="25"/>
      <c r="H1105" s="25"/>
      <c r="I1105" s="26"/>
      <c r="J1105" s="165"/>
      <c r="K1105" s="142"/>
    </row>
    <row r="1106" spans="1:11">
      <c r="A1106" s="121" t="s">
        <v>129</v>
      </c>
      <c r="B1106" s="126" t="s">
        <v>46</v>
      </c>
      <c r="C1106" s="32">
        <f>+C1082</f>
        <v>21850</v>
      </c>
      <c r="D1106" s="31"/>
      <c r="E1106" s="32">
        <f>+D1082</f>
        <v>1282000</v>
      </c>
      <c r="F1106" s="32"/>
      <c r="G1106" s="32"/>
      <c r="H1106" s="55">
        <f t="shared" ref="H1106:H1118" si="607">+F1082</f>
        <v>0</v>
      </c>
      <c r="I1106" s="32">
        <f t="shared" ref="I1106:I1118" si="608">+E1082</f>
        <v>1288100</v>
      </c>
      <c r="J1106" s="30">
        <f t="shared" ref="J1106:J1107" si="609">+SUM(C1106:G1106)-(H1106+I1106)</f>
        <v>15750</v>
      </c>
      <c r="K1106" s="143" t="b">
        <f t="shared" ref="K1106:K1118" si="610">J1106=I1082</f>
        <v>1</v>
      </c>
    </row>
    <row r="1107" spans="1:11">
      <c r="A1107" s="121" t="str">
        <f>+A1106</f>
        <v>MAI</v>
      </c>
      <c r="B1107" s="126" t="s">
        <v>30</v>
      </c>
      <c r="C1107" s="32">
        <f t="shared" ref="C1107:C1108" si="611">+C1083</f>
        <v>7995</v>
      </c>
      <c r="D1107" s="31"/>
      <c r="E1107" s="32">
        <f t="shared" ref="E1107:E1108" si="612">+D1083</f>
        <v>262000</v>
      </c>
      <c r="F1107" s="32"/>
      <c r="G1107" s="32"/>
      <c r="H1107" s="55">
        <f t="shared" si="607"/>
        <v>0</v>
      </c>
      <c r="I1107" s="32">
        <f t="shared" si="608"/>
        <v>261200</v>
      </c>
      <c r="J1107" s="100">
        <f t="shared" si="609"/>
        <v>8795</v>
      </c>
      <c r="K1107" s="143" t="b">
        <f t="shared" si="610"/>
        <v>1</v>
      </c>
    </row>
    <row r="1108" spans="1:11">
      <c r="A1108" s="121" t="str">
        <f t="shared" ref="A1108:A1113" si="613">+A1107</f>
        <v>MAI</v>
      </c>
      <c r="B1108" s="127" t="s">
        <v>142</v>
      </c>
      <c r="C1108" s="32">
        <f t="shared" si="611"/>
        <v>156335</v>
      </c>
      <c r="D1108" s="118"/>
      <c r="E1108" s="32">
        <f t="shared" si="612"/>
        <v>307000</v>
      </c>
      <c r="F1108" s="51"/>
      <c r="G1108" s="51"/>
      <c r="H1108" s="55">
        <f t="shared" si="607"/>
        <v>154835</v>
      </c>
      <c r="I1108" s="32">
        <f t="shared" si="608"/>
        <v>308500</v>
      </c>
      <c r="J1108" s="123">
        <f>+SUM(C1108:G1108)-(H1108+I1108)</f>
        <v>0</v>
      </c>
      <c r="K1108" s="143" t="b">
        <f t="shared" si="610"/>
        <v>1</v>
      </c>
    </row>
    <row r="1109" spans="1:11">
      <c r="A1109" s="121" t="str">
        <f t="shared" si="613"/>
        <v>MAI</v>
      </c>
      <c r="B1109" s="128" t="s">
        <v>83</v>
      </c>
      <c r="C1109" s="119">
        <f>+C1085</f>
        <v>233614</v>
      </c>
      <c r="D1109" s="122"/>
      <c r="E1109" s="119">
        <f>+D1085</f>
        <v>0</v>
      </c>
      <c r="F1109" s="136"/>
      <c r="G1109" s="136"/>
      <c r="H1109" s="154">
        <f t="shared" si="607"/>
        <v>0</v>
      </c>
      <c r="I1109" s="119">
        <f t="shared" si="608"/>
        <v>0</v>
      </c>
      <c r="J1109" s="120">
        <f>+SUM(C1109:G1109)-(H1109+I1109)</f>
        <v>233614</v>
      </c>
      <c r="K1109" s="143" t="b">
        <f t="shared" si="610"/>
        <v>1</v>
      </c>
    </row>
    <row r="1110" spans="1:11">
      <c r="A1110" s="121" t="str">
        <f t="shared" si="613"/>
        <v>MAI</v>
      </c>
      <c r="B1110" s="128" t="s">
        <v>82</v>
      </c>
      <c r="C1110" s="119">
        <f>+C1086</f>
        <v>249769</v>
      </c>
      <c r="D1110" s="122"/>
      <c r="E1110" s="119">
        <f>+D1086</f>
        <v>0</v>
      </c>
      <c r="F1110" s="136"/>
      <c r="G1110" s="136"/>
      <c r="H1110" s="154">
        <f t="shared" si="607"/>
        <v>0</v>
      </c>
      <c r="I1110" s="119">
        <f t="shared" si="608"/>
        <v>0</v>
      </c>
      <c r="J1110" s="120">
        <f t="shared" ref="J1110:J1118" si="614">+SUM(C1110:G1110)-(H1110+I1110)</f>
        <v>249769</v>
      </c>
      <c r="K1110" s="143" t="b">
        <f t="shared" si="610"/>
        <v>1</v>
      </c>
    </row>
    <row r="1111" spans="1:11">
      <c r="A1111" s="121" t="str">
        <f t="shared" si="613"/>
        <v>MAI</v>
      </c>
      <c r="B1111" s="126" t="s">
        <v>141</v>
      </c>
      <c r="C1111" s="32">
        <f>+C1087</f>
        <v>10200</v>
      </c>
      <c r="D1111" s="31"/>
      <c r="E1111" s="32">
        <f>+D1087</f>
        <v>25000</v>
      </c>
      <c r="F1111" s="32"/>
      <c r="G1111" s="103"/>
      <c r="H1111" s="55">
        <f t="shared" si="607"/>
        <v>0</v>
      </c>
      <c r="I1111" s="32">
        <f t="shared" si="608"/>
        <v>20500</v>
      </c>
      <c r="J1111" s="30">
        <f t="shared" si="614"/>
        <v>14700</v>
      </c>
      <c r="K1111" s="143" t="b">
        <f t="shared" si="610"/>
        <v>1</v>
      </c>
    </row>
    <row r="1112" spans="1:11">
      <c r="A1112" s="121" t="str">
        <f t="shared" si="613"/>
        <v>MAI</v>
      </c>
      <c r="B1112" s="126" t="s">
        <v>195</v>
      </c>
      <c r="C1112" s="32">
        <f t="shared" ref="C1112:C1115" si="615">+C1088</f>
        <v>43500</v>
      </c>
      <c r="D1112" s="31"/>
      <c r="E1112" s="32">
        <f t="shared" ref="E1112:E1118" si="616">+D1088</f>
        <v>701000</v>
      </c>
      <c r="F1112" s="32"/>
      <c r="G1112" s="103"/>
      <c r="H1112" s="55">
        <f t="shared" si="607"/>
        <v>0</v>
      </c>
      <c r="I1112" s="32">
        <f t="shared" si="608"/>
        <v>697550</v>
      </c>
      <c r="J1112" s="30">
        <f t="shared" si="614"/>
        <v>46950</v>
      </c>
      <c r="K1112" s="143" t="b">
        <f t="shared" si="610"/>
        <v>1</v>
      </c>
    </row>
    <row r="1113" spans="1:11">
      <c r="A1113" s="121" t="str">
        <f t="shared" si="613"/>
        <v>MAI</v>
      </c>
      <c r="B1113" s="126" t="s">
        <v>29</v>
      </c>
      <c r="C1113" s="32">
        <f t="shared" si="615"/>
        <v>177550</v>
      </c>
      <c r="D1113" s="31"/>
      <c r="E1113" s="32">
        <f t="shared" si="616"/>
        <v>969000</v>
      </c>
      <c r="F1113" s="32"/>
      <c r="G1113" s="103"/>
      <c r="H1113" s="55">
        <f t="shared" si="607"/>
        <v>220000</v>
      </c>
      <c r="I1113" s="32">
        <f t="shared" si="608"/>
        <v>814500</v>
      </c>
      <c r="J1113" s="30">
        <f t="shared" si="614"/>
        <v>112050</v>
      </c>
      <c r="K1113" s="143" t="b">
        <f t="shared" si="610"/>
        <v>1</v>
      </c>
    </row>
    <row r="1114" spans="1:11">
      <c r="A1114" s="121" t="str">
        <f>+A1112</f>
        <v>MAI</v>
      </c>
      <c r="B1114" s="126" t="s">
        <v>92</v>
      </c>
      <c r="C1114" s="32">
        <f t="shared" si="615"/>
        <v>4400</v>
      </c>
      <c r="D1114" s="31"/>
      <c r="E1114" s="32">
        <f t="shared" si="616"/>
        <v>170000</v>
      </c>
      <c r="F1114" s="32"/>
      <c r="G1114" s="103"/>
      <c r="H1114" s="55">
        <f t="shared" si="607"/>
        <v>10000</v>
      </c>
      <c r="I1114" s="32">
        <f t="shared" si="608"/>
        <v>161500</v>
      </c>
      <c r="J1114" s="30">
        <f t="shared" si="614"/>
        <v>2900</v>
      </c>
      <c r="K1114" s="143" t="b">
        <f t="shared" si="610"/>
        <v>1</v>
      </c>
    </row>
    <row r="1115" spans="1:11">
      <c r="A1115" s="121" t="str">
        <f>+A1113</f>
        <v>MAI</v>
      </c>
      <c r="B1115" s="126" t="s">
        <v>28</v>
      </c>
      <c r="C1115" s="32">
        <f t="shared" si="615"/>
        <v>294700</v>
      </c>
      <c r="D1115" s="31"/>
      <c r="E1115" s="32">
        <f t="shared" si="616"/>
        <v>671000</v>
      </c>
      <c r="F1115" s="32"/>
      <c r="G1115" s="103"/>
      <c r="H1115" s="55">
        <f t="shared" si="607"/>
        <v>300000</v>
      </c>
      <c r="I1115" s="32">
        <f t="shared" si="608"/>
        <v>525000</v>
      </c>
      <c r="J1115" s="30">
        <f t="shared" si="614"/>
        <v>140700</v>
      </c>
      <c r="K1115" s="143" t="b">
        <f t="shared" si="610"/>
        <v>1</v>
      </c>
    </row>
    <row r="1116" spans="1:11">
      <c r="A1116" s="121" t="str">
        <f>+A1114</f>
        <v>MAI</v>
      </c>
      <c r="B1116" s="126" t="s">
        <v>194</v>
      </c>
      <c r="C1116" s="32">
        <f>+C1092</f>
        <v>13500</v>
      </c>
      <c r="D1116" s="31"/>
      <c r="E1116" s="32">
        <f t="shared" si="616"/>
        <v>85000</v>
      </c>
      <c r="F1116" s="32"/>
      <c r="G1116" s="103"/>
      <c r="H1116" s="55">
        <f t="shared" si="607"/>
        <v>9500</v>
      </c>
      <c r="I1116" s="32">
        <f t="shared" si="608"/>
        <v>89000</v>
      </c>
      <c r="J1116" s="30">
        <f t="shared" si="614"/>
        <v>0</v>
      </c>
      <c r="K1116" s="143" t="b">
        <f t="shared" si="610"/>
        <v>1</v>
      </c>
    </row>
    <row r="1117" spans="1:11">
      <c r="A1117" s="121" t="str">
        <f>+A1114</f>
        <v>MAI</v>
      </c>
      <c r="B1117" s="127" t="s">
        <v>111</v>
      </c>
      <c r="C1117" s="32">
        <f t="shared" ref="C1117:C1118" si="617">+C1093</f>
        <v>-7259</v>
      </c>
      <c r="D1117" s="118"/>
      <c r="E1117" s="32">
        <f t="shared" si="616"/>
        <v>329000</v>
      </c>
      <c r="F1117" s="51"/>
      <c r="G1117" s="137"/>
      <c r="H1117" s="55">
        <f t="shared" si="607"/>
        <v>226000</v>
      </c>
      <c r="I1117" s="32">
        <f t="shared" si="608"/>
        <v>93500</v>
      </c>
      <c r="J1117" s="30">
        <f t="shared" si="614"/>
        <v>2241</v>
      </c>
      <c r="K1117" s="143" t="b">
        <f t="shared" si="610"/>
        <v>1</v>
      </c>
    </row>
    <row r="1118" spans="1:11">
      <c r="A1118" s="121" t="str">
        <f>+A1115</f>
        <v>MAI</v>
      </c>
      <c r="B1118" s="127" t="s">
        <v>210</v>
      </c>
      <c r="C1118" s="32">
        <f t="shared" si="617"/>
        <v>0</v>
      </c>
      <c r="D1118" s="118"/>
      <c r="E1118" s="32">
        <f t="shared" si="616"/>
        <v>349000</v>
      </c>
      <c r="F1118" s="51"/>
      <c r="G1118" s="137"/>
      <c r="H1118" s="55">
        <f t="shared" si="607"/>
        <v>0</v>
      </c>
      <c r="I1118" s="32">
        <f t="shared" si="608"/>
        <v>338500</v>
      </c>
      <c r="J1118" s="30">
        <f t="shared" si="614"/>
        <v>10500</v>
      </c>
      <c r="K1118" s="143" t="b">
        <f t="shared" si="610"/>
        <v>1</v>
      </c>
    </row>
    <row r="1119" spans="1:11">
      <c r="A1119" s="34" t="s">
        <v>59</v>
      </c>
      <c r="B1119" s="35"/>
      <c r="C1119" s="35"/>
      <c r="D1119" s="35"/>
      <c r="E1119" s="35"/>
      <c r="F1119" s="35"/>
      <c r="G1119" s="35"/>
      <c r="H1119" s="35"/>
      <c r="I1119" s="35"/>
      <c r="J1119" s="36"/>
      <c r="K1119" s="142"/>
    </row>
    <row r="1120" spans="1:11">
      <c r="A1120" s="121" t="str">
        <f>+A1118</f>
        <v>MAI</v>
      </c>
      <c r="B1120" s="37" t="s">
        <v>60</v>
      </c>
      <c r="C1120" s="38">
        <f>+C1081</f>
        <v>963113</v>
      </c>
      <c r="D1120" s="49"/>
      <c r="E1120" s="49">
        <f>D1081</f>
        <v>7684335</v>
      </c>
      <c r="F1120" s="49"/>
      <c r="G1120" s="124"/>
      <c r="H1120" s="51">
        <f>+F1081</f>
        <v>4914000</v>
      </c>
      <c r="I1120" s="125">
        <f>+E1081</f>
        <v>2033042</v>
      </c>
      <c r="J1120" s="30">
        <f>+SUM(C1120:G1120)-(H1120+I1120)</f>
        <v>1700406</v>
      </c>
      <c r="K1120" s="143" t="b">
        <f>J1120=I1081</f>
        <v>1</v>
      </c>
    </row>
    <row r="1121" spans="1:16">
      <c r="A1121" s="43" t="s">
        <v>61</v>
      </c>
      <c r="B1121" s="24"/>
      <c r="C1121" s="35"/>
      <c r="D1121" s="24"/>
      <c r="E1121" s="24"/>
      <c r="F1121" s="24"/>
      <c r="G1121" s="24"/>
      <c r="H1121" s="24"/>
      <c r="I1121" s="24"/>
      <c r="J1121" s="36"/>
      <c r="K1121" s="142"/>
    </row>
    <row r="1122" spans="1:16">
      <c r="A1122" s="121" t="str">
        <f>+A1120</f>
        <v>MAI</v>
      </c>
      <c r="B1122" s="37" t="s">
        <v>154</v>
      </c>
      <c r="C1122" s="124">
        <f>+C1079</f>
        <v>4154435</v>
      </c>
      <c r="D1122" s="131">
        <f>+G1079</f>
        <v>11963948</v>
      </c>
      <c r="E1122" s="49"/>
      <c r="F1122" s="49"/>
      <c r="G1122" s="49"/>
      <c r="H1122" s="51">
        <f>+F1079</f>
        <v>7000000</v>
      </c>
      <c r="I1122" s="53">
        <f>+E1079</f>
        <v>543345</v>
      </c>
      <c r="J1122" s="30">
        <f>+SUM(C1122:G1122)-(H1122+I1122)</f>
        <v>8575038</v>
      </c>
      <c r="K1122" s="143" t="b">
        <f>+J1122=I1079</f>
        <v>1</v>
      </c>
    </row>
    <row r="1123" spans="1:16">
      <c r="A1123" s="121" t="str">
        <f t="shared" ref="A1123" si="618">+A1122</f>
        <v>MAI</v>
      </c>
      <c r="B1123" s="37" t="s">
        <v>63</v>
      </c>
      <c r="C1123" s="124">
        <f>+C1080</f>
        <v>16450956</v>
      </c>
      <c r="D1123" s="49">
        <f>+G1080</f>
        <v>0</v>
      </c>
      <c r="E1123" s="48"/>
      <c r="F1123" s="48"/>
      <c r="G1123" s="48"/>
      <c r="H1123" s="32">
        <f>+F1080</f>
        <v>0</v>
      </c>
      <c r="I1123" s="50">
        <f>+E1080</f>
        <v>4219423</v>
      </c>
      <c r="J1123" s="30">
        <f>SUM(C1123:G1123)-(H1123+I1123)</f>
        <v>12231533</v>
      </c>
      <c r="K1123" s="143" t="b">
        <f>+J1123=I1080</f>
        <v>1</v>
      </c>
    </row>
    <row r="1124" spans="1:16" ht="15.75">
      <c r="C1124" s="140">
        <f>SUM(C1106:C1123)</f>
        <v>22774658</v>
      </c>
      <c r="I1124" s="139">
        <f>SUM(I1106:I1123)</f>
        <v>11393660</v>
      </c>
      <c r="J1124" s="104">
        <f>+SUM(J1106:J1123)</f>
        <v>23344946</v>
      </c>
      <c r="K1124" s="5" t="b">
        <f>J1124=I1095</f>
        <v>1</v>
      </c>
    </row>
    <row r="1125" spans="1:16" ht="15.75">
      <c r="A1125" s="157"/>
      <c r="B1125" s="157"/>
      <c r="C1125" s="158"/>
      <c r="D1125" s="157"/>
      <c r="E1125" s="157"/>
      <c r="F1125" s="157"/>
      <c r="G1125" s="157"/>
      <c r="H1125" s="157"/>
      <c r="I1125" s="159"/>
      <c r="J1125" s="160"/>
      <c r="K1125" s="157"/>
      <c r="L1125" s="161"/>
      <c r="M1125" s="161"/>
      <c r="N1125" s="161"/>
      <c r="O1125" s="161"/>
      <c r="P1125" s="157"/>
    </row>
    <row r="1127" spans="1:16" ht="15.75">
      <c r="A1127" s="6" t="s">
        <v>35</v>
      </c>
      <c r="B1127" s="6" t="s">
        <v>1</v>
      </c>
      <c r="C1127" s="6">
        <v>44652</v>
      </c>
      <c r="D1127" s="7" t="s">
        <v>36</v>
      </c>
      <c r="E1127" s="7" t="s">
        <v>37</v>
      </c>
      <c r="F1127" s="7" t="s">
        <v>38</v>
      </c>
      <c r="G1127" s="7" t="s">
        <v>39</v>
      </c>
      <c r="H1127" s="6">
        <v>44681</v>
      </c>
      <c r="I1127" s="7" t="s">
        <v>40</v>
      </c>
      <c r="K1127" s="45"/>
      <c r="L1127" s="45" t="s">
        <v>41</v>
      </c>
      <c r="M1127" s="45" t="s">
        <v>42</v>
      </c>
      <c r="N1127" s="45" t="s">
        <v>43</v>
      </c>
      <c r="O1127" s="45" t="s">
        <v>44</v>
      </c>
    </row>
    <row r="1128" spans="1:16" ht="16.5">
      <c r="A1128" s="58" t="str">
        <f>K1128</f>
        <v>BCI</v>
      </c>
      <c r="B1128" s="59" t="s">
        <v>45</v>
      </c>
      <c r="C1128" s="61">
        <v>9177780</v>
      </c>
      <c r="D1128" s="61">
        <f>+L1128</f>
        <v>0</v>
      </c>
      <c r="E1128" s="61">
        <f>+N1128</f>
        <v>23345</v>
      </c>
      <c r="F1128" s="61">
        <f>+M1128</f>
        <v>5000000</v>
      </c>
      <c r="G1128" s="61">
        <f t="shared" ref="G1128:G1139" si="619">+O1128</f>
        <v>0</v>
      </c>
      <c r="H1128" s="61">
        <v>4154435</v>
      </c>
      <c r="I1128" s="61">
        <f>+C1128+D1128-E1128-F1128+G1128</f>
        <v>4154435</v>
      </c>
      <c r="J1128" s="9">
        <f>I1128-H1128</f>
        <v>0</v>
      </c>
      <c r="K1128" s="45" t="s">
        <v>23</v>
      </c>
      <c r="L1128" s="47">
        <v>0</v>
      </c>
      <c r="M1128" s="47">
        <v>5000000</v>
      </c>
      <c r="N1128" s="47">
        <v>23345</v>
      </c>
      <c r="O1128" s="47">
        <v>0</v>
      </c>
    </row>
    <row r="1129" spans="1:16" ht="16.5">
      <c r="A1129" s="58" t="str">
        <f t="shared" ref="A1129:A1142" si="620">K1129</f>
        <v>BCI-Sous Compte</v>
      </c>
      <c r="B1129" s="59" t="s">
        <v>45</v>
      </c>
      <c r="C1129" s="61">
        <v>21521261</v>
      </c>
      <c r="D1129" s="61">
        <f t="shared" ref="D1129:D1142" si="621">+L1129</f>
        <v>0</v>
      </c>
      <c r="E1129" s="61">
        <f t="shared" ref="E1129:E1142" si="622">+N1129</f>
        <v>5070305</v>
      </c>
      <c r="F1129" s="61">
        <f t="shared" ref="F1129:F1142" si="623">+M1129</f>
        <v>0</v>
      </c>
      <c r="G1129" s="61">
        <f t="shared" si="619"/>
        <v>0</v>
      </c>
      <c r="H1129" s="61">
        <v>16450956</v>
      </c>
      <c r="I1129" s="61">
        <f>+C1129+D1129-E1129-F1129+G1129</f>
        <v>16450956</v>
      </c>
      <c r="J1129" s="9">
        <f t="shared" ref="J1129:J1136" si="624">I1129-H1129</f>
        <v>0</v>
      </c>
      <c r="K1129" s="45" t="s">
        <v>146</v>
      </c>
      <c r="L1129" s="47">
        <v>0</v>
      </c>
      <c r="M1129" s="47">
        <v>0</v>
      </c>
      <c r="N1129" s="47">
        <v>5070305</v>
      </c>
      <c r="O1129" s="47">
        <v>0</v>
      </c>
    </row>
    <row r="1130" spans="1:16" ht="16.5">
      <c r="A1130" s="58" t="str">
        <f t="shared" si="620"/>
        <v>Caisse</v>
      </c>
      <c r="B1130" s="59" t="s">
        <v>24</v>
      </c>
      <c r="C1130" s="61">
        <v>1160022</v>
      </c>
      <c r="D1130" s="61">
        <f t="shared" si="621"/>
        <v>5100000</v>
      </c>
      <c r="E1130" s="61">
        <f t="shared" si="622"/>
        <v>1822909</v>
      </c>
      <c r="F1130" s="61">
        <f t="shared" si="623"/>
        <v>3474000</v>
      </c>
      <c r="G1130" s="61">
        <f t="shared" si="619"/>
        <v>0</v>
      </c>
      <c r="H1130" s="61">
        <v>963113</v>
      </c>
      <c r="I1130" s="61">
        <f>+C1130+D1130-E1130-F1130+G1130</f>
        <v>963113</v>
      </c>
      <c r="J1130" s="101">
        <f t="shared" si="624"/>
        <v>0</v>
      </c>
      <c r="K1130" s="45" t="s">
        <v>24</v>
      </c>
      <c r="L1130" s="47">
        <v>5100000</v>
      </c>
      <c r="M1130" s="47">
        <v>3474000</v>
      </c>
      <c r="N1130" s="47">
        <v>1822909</v>
      </c>
      <c r="O1130" s="47">
        <v>0</v>
      </c>
    </row>
    <row r="1131" spans="1:16" ht="16.5">
      <c r="A1131" s="58" t="str">
        <f t="shared" si="620"/>
        <v>Crépin</v>
      </c>
      <c r="B1131" s="59" t="s">
        <v>152</v>
      </c>
      <c r="C1131" s="61">
        <v>22050</v>
      </c>
      <c r="D1131" s="61">
        <f t="shared" si="621"/>
        <v>462000</v>
      </c>
      <c r="E1131" s="61">
        <f t="shared" si="622"/>
        <v>462200</v>
      </c>
      <c r="F1131" s="61">
        <f t="shared" si="623"/>
        <v>0</v>
      </c>
      <c r="G1131" s="61">
        <f t="shared" si="619"/>
        <v>0</v>
      </c>
      <c r="H1131" s="61">
        <v>21850</v>
      </c>
      <c r="I1131" s="61">
        <f>+C1131+D1131-E1131-F1131+G1131</f>
        <v>21850</v>
      </c>
      <c r="J1131" s="9">
        <f t="shared" si="624"/>
        <v>0</v>
      </c>
      <c r="K1131" s="45" t="s">
        <v>46</v>
      </c>
      <c r="L1131" s="47">
        <v>462000</v>
      </c>
      <c r="M1131" s="47">
        <v>0</v>
      </c>
      <c r="N1131" s="47">
        <v>462200</v>
      </c>
      <c r="O1131" s="47">
        <v>0</v>
      </c>
    </row>
    <row r="1132" spans="1:16" ht="16.5">
      <c r="A1132" s="58" t="str">
        <f t="shared" si="620"/>
        <v>Evariste</v>
      </c>
      <c r="B1132" s="59" t="s">
        <v>153</v>
      </c>
      <c r="C1132" s="61">
        <v>13995</v>
      </c>
      <c r="D1132" s="61">
        <f t="shared" si="621"/>
        <v>30000</v>
      </c>
      <c r="E1132" s="61">
        <f t="shared" si="622"/>
        <v>36000</v>
      </c>
      <c r="F1132" s="61">
        <f t="shared" si="623"/>
        <v>0</v>
      </c>
      <c r="G1132" s="61">
        <f t="shared" si="619"/>
        <v>0</v>
      </c>
      <c r="H1132" s="61">
        <v>7995</v>
      </c>
      <c r="I1132" s="61">
        <f t="shared" ref="I1132" si="625">+C1132+D1132-E1132-F1132+G1132</f>
        <v>7995</v>
      </c>
      <c r="J1132" s="9">
        <f t="shared" si="624"/>
        <v>0</v>
      </c>
      <c r="K1132" s="45" t="s">
        <v>30</v>
      </c>
      <c r="L1132" s="47">
        <v>30000</v>
      </c>
      <c r="M1132" s="47">
        <v>0</v>
      </c>
      <c r="N1132" s="47">
        <v>36000</v>
      </c>
      <c r="O1132" s="47">
        <v>0</v>
      </c>
    </row>
    <row r="1133" spans="1:16" ht="16.5">
      <c r="A1133" s="58" t="str">
        <f t="shared" si="620"/>
        <v>Godfré</v>
      </c>
      <c r="B1133" s="59" t="s">
        <v>152</v>
      </c>
      <c r="C1133" s="61">
        <v>36485</v>
      </c>
      <c r="D1133" s="61">
        <f t="shared" si="621"/>
        <v>486000</v>
      </c>
      <c r="E1133" s="61">
        <f t="shared" si="622"/>
        <v>366150</v>
      </c>
      <c r="F1133" s="61">
        <f t="shared" si="623"/>
        <v>0</v>
      </c>
      <c r="G1133" s="61">
        <f t="shared" si="619"/>
        <v>0</v>
      </c>
      <c r="H1133" s="61">
        <v>156335</v>
      </c>
      <c r="I1133" s="61">
        <f>+C1133+D1133-E1133-F1133+G1133</f>
        <v>156335</v>
      </c>
      <c r="J1133" s="9">
        <f t="shared" si="624"/>
        <v>0</v>
      </c>
      <c r="K1133" s="45" t="s">
        <v>142</v>
      </c>
      <c r="L1133" s="47">
        <v>486000</v>
      </c>
      <c r="M1133" s="47">
        <v>0</v>
      </c>
      <c r="N1133" s="47">
        <v>366150</v>
      </c>
      <c r="O1133" s="47">
        <v>0</v>
      </c>
    </row>
    <row r="1134" spans="1:16" ht="16.5">
      <c r="A1134" s="58" t="str">
        <f t="shared" si="620"/>
        <v>I55S</v>
      </c>
      <c r="B1134" s="115" t="s">
        <v>4</v>
      </c>
      <c r="C1134" s="117">
        <v>233614</v>
      </c>
      <c r="D1134" s="117">
        <f t="shared" si="621"/>
        <v>0</v>
      </c>
      <c r="E1134" s="117">
        <f t="shared" si="622"/>
        <v>0</v>
      </c>
      <c r="F1134" s="117">
        <f t="shared" si="623"/>
        <v>0</v>
      </c>
      <c r="G1134" s="117">
        <f t="shared" si="619"/>
        <v>0</v>
      </c>
      <c r="H1134" s="117">
        <v>233614</v>
      </c>
      <c r="I1134" s="117">
        <f>+C1134+D1134-E1134-F1134+G1134</f>
        <v>233614</v>
      </c>
      <c r="J1134" s="9">
        <f t="shared" si="624"/>
        <v>0</v>
      </c>
      <c r="K1134" s="45" t="s">
        <v>83</v>
      </c>
      <c r="L1134" s="47">
        <v>0</v>
      </c>
      <c r="M1134" s="47">
        <v>0</v>
      </c>
      <c r="N1134" s="47">
        <v>0</v>
      </c>
      <c r="O1134" s="47">
        <v>0</v>
      </c>
    </row>
    <row r="1135" spans="1:16" ht="16.5">
      <c r="A1135" s="58" t="str">
        <f t="shared" si="620"/>
        <v>I73X</v>
      </c>
      <c r="B1135" s="115" t="s">
        <v>4</v>
      </c>
      <c r="C1135" s="117">
        <v>249769</v>
      </c>
      <c r="D1135" s="117">
        <f t="shared" si="621"/>
        <v>0</v>
      </c>
      <c r="E1135" s="117">
        <f t="shared" si="622"/>
        <v>0</v>
      </c>
      <c r="F1135" s="117">
        <f t="shared" si="623"/>
        <v>0</v>
      </c>
      <c r="G1135" s="117">
        <f t="shared" si="619"/>
        <v>0</v>
      </c>
      <c r="H1135" s="117">
        <v>249769</v>
      </c>
      <c r="I1135" s="117">
        <f t="shared" ref="I1135:I1138" si="626">+C1135+D1135-E1135-F1135+G1135</f>
        <v>249769</v>
      </c>
      <c r="J1135" s="9">
        <f t="shared" si="624"/>
        <v>0</v>
      </c>
      <c r="K1135" s="45" t="s">
        <v>82</v>
      </c>
      <c r="L1135" s="47">
        <v>0</v>
      </c>
      <c r="M1135" s="47">
        <v>0</v>
      </c>
      <c r="N1135" s="47">
        <v>0</v>
      </c>
      <c r="O1135" s="47">
        <v>0</v>
      </c>
    </row>
    <row r="1136" spans="1:16" ht="16.5">
      <c r="A1136" s="58" t="str">
        <f t="shared" si="620"/>
        <v>Grace</v>
      </c>
      <c r="B1136" s="97" t="s">
        <v>2</v>
      </c>
      <c r="C1136" s="61">
        <v>10700</v>
      </c>
      <c r="D1136" s="61">
        <f t="shared" si="621"/>
        <v>10000</v>
      </c>
      <c r="E1136" s="61">
        <f t="shared" si="622"/>
        <v>10500</v>
      </c>
      <c r="F1136" s="61">
        <f t="shared" si="623"/>
        <v>0</v>
      </c>
      <c r="G1136" s="61">
        <f t="shared" si="619"/>
        <v>0</v>
      </c>
      <c r="H1136" s="61">
        <v>10200</v>
      </c>
      <c r="I1136" s="61">
        <f t="shared" si="626"/>
        <v>10200</v>
      </c>
      <c r="J1136" s="9">
        <f t="shared" si="624"/>
        <v>0</v>
      </c>
      <c r="K1136" s="45" t="s">
        <v>141</v>
      </c>
      <c r="L1136" s="47">
        <v>10000</v>
      </c>
      <c r="M1136" s="47">
        <v>0</v>
      </c>
      <c r="N1136" s="47">
        <v>10500</v>
      </c>
      <c r="O1136" s="47">
        <v>0</v>
      </c>
    </row>
    <row r="1137" spans="1:15" ht="16.5">
      <c r="A1137" s="58" t="str">
        <f t="shared" si="620"/>
        <v>Hurielle</v>
      </c>
      <c r="B1137" s="59" t="s">
        <v>152</v>
      </c>
      <c r="C1137" s="61">
        <v>52000</v>
      </c>
      <c r="D1137" s="61">
        <f t="shared" si="621"/>
        <v>113000</v>
      </c>
      <c r="E1137" s="61">
        <f t="shared" si="622"/>
        <v>121500</v>
      </c>
      <c r="F1137" s="61">
        <f t="shared" si="623"/>
        <v>0</v>
      </c>
      <c r="G1137" s="61">
        <f t="shared" si="619"/>
        <v>0</v>
      </c>
      <c r="H1137" s="61">
        <v>43500</v>
      </c>
      <c r="I1137" s="61">
        <f t="shared" si="626"/>
        <v>43500</v>
      </c>
      <c r="J1137" s="9">
        <f>I1137-H1137</f>
        <v>0</v>
      </c>
      <c r="K1137" s="45" t="s">
        <v>195</v>
      </c>
      <c r="L1137" s="47">
        <v>113000</v>
      </c>
      <c r="M1137" s="47">
        <v>0</v>
      </c>
      <c r="N1137" s="47">
        <v>121500</v>
      </c>
      <c r="O1137" s="47">
        <v>0</v>
      </c>
    </row>
    <row r="1138" spans="1:15" ht="16.5">
      <c r="A1138" s="58" t="str">
        <f t="shared" si="620"/>
        <v>I23C</v>
      </c>
      <c r="B1138" s="97" t="s">
        <v>4</v>
      </c>
      <c r="C1138" s="61">
        <v>116050</v>
      </c>
      <c r="D1138" s="61">
        <f t="shared" si="621"/>
        <v>599000</v>
      </c>
      <c r="E1138" s="61">
        <f t="shared" si="622"/>
        <v>537500</v>
      </c>
      <c r="F1138" s="61">
        <f t="shared" si="623"/>
        <v>0</v>
      </c>
      <c r="G1138" s="61">
        <f t="shared" si="619"/>
        <v>0</v>
      </c>
      <c r="H1138" s="61">
        <v>177550</v>
      </c>
      <c r="I1138" s="61">
        <f t="shared" si="626"/>
        <v>177550</v>
      </c>
      <c r="J1138" s="9">
        <f t="shared" ref="J1138:J1139" si="627">I1138-H1138</f>
        <v>0</v>
      </c>
      <c r="K1138" s="45" t="s">
        <v>29</v>
      </c>
      <c r="L1138" s="47">
        <v>599000</v>
      </c>
      <c r="M1138" s="47">
        <v>0</v>
      </c>
      <c r="N1138" s="47">
        <v>537500</v>
      </c>
      <c r="O1138" s="47">
        <v>0</v>
      </c>
    </row>
    <row r="1139" spans="1:15" ht="16.5">
      <c r="A1139" s="58" t="str">
        <f t="shared" si="620"/>
        <v>Merveille</v>
      </c>
      <c r="B1139" s="59" t="s">
        <v>2</v>
      </c>
      <c r="C1139" s="61">
        <v>4400</v>
      </c>
      <c r="D1139" s="61">
        <f t="shared" si="621"/>
        <v>20000</v>
      </c>
      <c r="E1139" s="61">
        <f t="shared" si="622"/>
        <v>20000</v>
      </c>
      <c r="F1139" s="61">
        <f t="shared" si="623"/>
        <v>0</v>
      </c>
      <c r="G1139" s="61">
        <f t="shared" si="619"/>
        <v>0</v>
      </c>
      <c r="H1139" s="61">
        <v>4400</v>
      </c>
      <c r="I1139" s="61">
        <f>+C1139+D1139-E1139-F1139+G1139</f>
        <v>4400</v>
      </c>
      <c r="J1139" s="9">
        <f t="shared" si="627"/>
        <v>0</v>
      </c>
      <c r="K1139" s="45" t="s">
        <v>92</v>
      </c>
      <c r="L1139" s="47">
        <v>20000</v>
      </c>
      <c r="M1139" s="47">
        <v>0</v>
      </c>
      <c r="N1139" s="47">
        <v>20000</v>
      </c>
      <c r="O1139" s="47">
        <v>0</v>
      </c>
    </row>
    <row r="1140" spans="1:15" ht="16.5">
      <c r="A1140" s="58" t="str">
        <f t="shared" si="620"/>
        <v>P29</v>
      </c>
      <c r="B1140" s="59" t="s">
        <v>4</v>
      </c>
      <c r="C1140" s="61">
        <v>16200</v>
      </c>
      <c r="D1140" s="61">
        <f t="shared" si="621"/>
        <v>874000</v>
      </c>
      <c r="E1140" s="61">
        <f t="shared" si="622"/>
        <v>495500</v>
      </c>
      <c r="F1140" s="61">
        <f t="shared" si="623"/>
        <v>100000</v>
      </c>
      <c r="G1140" s="61">
        <f>+O1140</f>
        <v>0</v>
      </c>
      <c r="H1140" s="61">
        <v>294700</v>
      </c>
      <c r="I1140" s="61">
        <f>+C1140+D1140-E1140-F1140+G1140</f>
        <v>294700</v>
      </c>
      <c r="J1140" s="9">
        <f>I1140-H1140</f>
        <v>0</v>
      </c>
      <c r="K1140" s="45" t="s">
        <v>28</v>
      </c>
      <c r="L1140" s="47">
        <v>874000</v>
      </c>
      <c r="M1140" s="47">
        <v>100000</v>
      </c>
      <c r="N1140" s="47">
        <v>495500</v>
      </c>
      <c r="O1140" s="47">
        <v>0</v>
      </c>
    </row>
    <row r="1141" spans="1:15" ht="16.5">
      <c r="A1141" s="58" t="str">
        <f t="shared" si="620"/>
        <v>Paule</v>
      </c>
      <c r="B1141" s="59" t="s">
        <v>152</v>
      </c>
      <c r="C1141" s="61">
        <v>6000</v>
      </c>
      <c r="D1141" s="61">
        <f t="shared" si="621"/>
        <v>80000</v>
      </c>
      <c r="E1141" s="61">
        <f t="shared" si="622"/>
        <v>72500</v>
      </c>
      <c r="F1141" s="61">
        <f t="shared" si="623"/>
        <v>0</v>
      </c>
      <c r="G1141" s="61">
        <f>+O1141</f>
        <v>0</v>
      </c>
      <c r="H1141" s="61">
        <v>13500</v>
      </c>
      <c r="I1141" s="61">
        <f>+C1141+D1141-E1141-F1141+G1141</f>
        <v>13500</v>
      </c>
      <c r="J1141" s="9">
        <f>I1141-H1141</f>
        <v>0</v>
      </c>
      <c r="K1141" s="45" t="s">
        <v>194</v>
      </c>
      <c r="L1141" s="47">
        <v>80000</v>
      </c>
      <c r="M1141" s="47">
        <v>0</v>
      </c>
      <c r="N1141" s="47">
        <v>72500</v>
      </c>
      <c r="O1141" s="47">
        <v>0</v>
      </c>
    </row>
    <row r="1142" spans="1:15" ht="16.5">
      <c r="A1142" s="58" t="str">
        <f t="shared" si="620"/>
        <v>Tiffany</v>
      </c>
      <c r="B1142" s="59" t="s">
        <v>2</v>
      </c>
      <c r="C1142" s="61">
        <v>-790759</v>
      </c>
      <c r="D1142" s="61">
        <f t="shared" si="621"/>
        <v>800000</v>
      </c>
      <c r="E1142" s="61">
        <f t="shared" si="622"/>
        <v>16500</v>
      </c>
      <c r="F1142" s="61">
        <f t="shared" si="623"/>
        <v>0</v>
      </c>
      <c r="G1142" s="61">
        <f t="shared" ref="G1142" si="628">+O1142</f>
        <v>0</v>
      </c>
      <c r="H1142" s="61">
        <v>-7259</v>
      </c>
      <c r="I1142" s="61">
        <f t="shared" ref="I1142" si="629">+C1142+D1142-E1142-F1142+G1142</f>
        <v>-7259</v>
      </c>
      <c r="J1142" s="9">
        <f t="shared" ref="J1142" si="630">I1142-H1142</f>
        <v>0</v>
      </c>
      <c r="K1142" s="45" t="s">
        <v>111</v>
      </c>
      <c r="L1142" s="47">
        <v>800000</v>
      </c>
      <c r="M1142" s="47">
        <v>0</v>
      </c>
      <c r="N1142" s="47">
        <v>16500</v>
      </c>
      <c r="O1142" s="47">
        <v>0</v>
      </c>
    </row>
    <row r="1143" spans="1:15" ht="16.5">
      <c r="A1143" s="10" t="s">
        <v>49</v>
      </c>
      <c r="B1143" s="11"/>
      <c r="C1143" s="12">
        <f t="shared" ref="C1143:I1143" si="631">SUM(C1128:C1142)</f>
        <v>31829567</v>
      </c>
      <c r="D1143" s="57">
        <f t="shared" si="631"/>
        <v>8574000</v>
      </c>
      <c r="E1143" s="57">
        <f t="shared" si="631"/>
        <v>9054909</v>
      </c>
      <c r="F1143" s="57">
        <f t="shared" si="631"/>
        <v>8574000</v>
      </c>
      <c r="G1143" s="57">
        <f t="shared" si="631"/>
        <v>0</v>
      </c>
      <c r="H1143" s="57">
        <f t="shared" si="631"/>
        <v>22774658</v>
      </c>
      <c r="I1143" s="57">
        <f t="shared" si="631"/>
        <v>22774658</v>
      </c>
      <c r="J1143" s="9">
        <f>I1143-H1143</f>
        <v>0</v>
      </c>
      <c r="K1143" s="3"/>
      <c r="L1143" s="47">
        <f>+SUM(L1128:L1142)</f>
        <v>8574000</v>
      </c>
      <c r="M1143" s="47">
        <f>+SUM(M1128:M1142)</f>
        <v>8574000</v>
      </c>
      <c r="N1143" s="47">
        <f>+SUM(N1128:N1142)</f>
        <v>9054909</v>
      </c>
      <c r="O1143" s="47">
        <f>+SUM(O1128:O1142)</f>
        <v>0</v>
      </c>
    </row>
    <row r="1144" spans="1:15" ht="16.5">
      <c r="A1144" s="10"/>
      <c r="B1144" s="11"/>
      <c r="C1144" s="12"/>
      <c r="D1144" s="13"/>
      <c r="E1144" s="12"/>
      <c r="F1144" s="13"/>
      <c r="G1144" s="12"/>
      <c r="H1144" s="12"/>
      <c r="I1144" s="133" t="b">
        <f>I1143=D1146</f>
        <v>1</v>
      </c>
      <c r="L1144" s="5"/>
      <c r="M1144" s="5"/>
      <c r="N1144" s="5"/>
      <c r="O1144" s="5"/>
    </row>
    <row r="1145" spans="1:15" ht="16.5">
      <c r="A1145" s="10" t="s">
        <v>199</v>
      </c>
      <c r="B1145" s="11" t="s">
        <v>200</v>
      </c>
      <c r="C1145" s="12" t="s">
        <v>201</v>
      </c>
      <c r="D1145" s="12" t="s">
        <v>202</v>
      </c>
      <c r="E1145" s="12" t="s">
        <v>50</v>
      </c>
      <c r="F1145" s="12"/>
      <c r="G1145" s="12">
        <f>+D1143-F1143</f>
        <v>0</v>
      </c>
      <c r="H1145" s="12"/>
      <c r="I1145" s="12"/>
    </row>
    <row r="1146" spans="1:15" ht="16.5">
      <c r="A1146" s="14">
        <f>C1143</f>
        <v>31829567</v>
      </c>
      <c r="B1146" s="15">
        <f>G1143</f>
        <v>0</v>
      </c>
      <c r="C1146" s="12">
        <f>E1143</f>
        <v>9054909</v>
      </c>
      <c r="D1146" s="12">
        <f>A1146+B1146-C1146</f>
        <v>22774658</v>
      </c>
      <c r="E1146" s="13">
        <f>I1143-D1146</f>
        <v>0</v>
      </c>
      <c r="F1146" s="12"/>
      <c r="G1146" s="12"/>
      <c r="H1146" s="12"/>
      <c r="I1146" s="12"/>
    </row>
    <row r="1147" spans="1:15" ht="16.5">
      <c r="A1147" s="14"/>
      <c r="B1147" s="15"/>
      <c r="C1147" s="12"/>
      <c r="D1147" s="12"/>
      <c r="E1147" s="13"/>
      <c r="F1147" s="12"/>
      <c r="G1147" s="12"/>
      <c r="H1147" s="12"/>
      <c r="I1147" s="12"/>
    </row>
    <row r="1148" spans="1:15">
      <c r="A1148" s="16" t="s">
        <v>51</v>
      </c>
      <c r="B1148" s="16"/>
      <c r="C1148" s="16"/>
      <c r="D1148" s="17"/>
      <c r="E1148" s="17"/>
      <c r="F1148" s="17"/>
      <c r="G1148" s="17"/>
      <c r="H1148" s="17"/>
      <c r="I1148" s="17"/>
    </row>
    <row r="1149" spans="1:15">
      <c r="A1149" s="18" t="s">
        <v>203</v>
      </c>
      <c r="B1149" s="18"/>
      <c r="C1149" s="18"/>
      <c r="D1149" s="18"/>
      <c r="E1149" s="18"/>
      <c r="F1149" s="18"/>
      <c r="G1149" s="18"/>
      <c r="H1149" s="18"/>
      <c r="I1149" s="18"/>
      <c r="J1149" s="18"/>
    </row>
    <row r="1150" spans="1:15">
      <c r="A1150" s="19"/>
      <c r="B1150" s="17"/>
      <c r="C1150" s="20"/>
      <c r="D1150" s="20"/>
      <c r="E1150" s="20"/>
      <c r="F1150" s="20"/>
      <c r="G1150" s="20"/>
      <c r="H1150" s="17"/>
      <c r="I1150" s="17"/>
    </row>
    <row r="1151" spans="1:15">
      <c r="A1151" s="166" t="s">
        <v>52</v>
      </c>
      <c r="B1151" s="168" t="s">
        <v>53</v>
      </c>
      <c r="C1151" s="170" t="s">
        <v>204</v>
      </c>
      <c r="D1151" s="171" t="s">
        <v>54</v>
      </c>
      <c r="E1151" s="172"/>
      <c r="F1151" s="172"/>
      <c r="G1151" s="173"/>
      <c r="H1151" s="174" t="s">
        <v>55</v>
      </c>
      <c r="I1151" s="162" t="s">
        <v>56</v>
      </c>
      <c r="J1151" s="17"/>
    </row>
    <row r="1152" spans="1:15">
      <c r="A1152" s="167"/>
      <c r="B1152" s="169"/>
      <c r="C1152" s="22"/>
      <c r="D1152" s="21" t="s">
        <v>23</v>
      </c>
      <c r="E1152" s="21" t="s">
        <v>24</v>
      </c>
      <c r="F1152" s="22" t="s">
        <v>121</v>
      </c>
      <c r="G1152" s="21" t="s">
        <v>57</v>
      </c>
      <c r="H1152" s="175"/>
      <c r="I1152" s="163"/>
      <c r="J1152" s="164" t="s">
        <v>205</v>
      </c>
      <c r="K1152" s="142"/>
    </row>
    <row r="1153" spans="1:11">
      <c r="A1153" s="23"/>
      <c r="B1153" s="24" t="s">
        <v>58</v>
      </c>
      <c r="C1153" s="25"/>
      <c r="D1153" s="25"/>
      <c r="E1153" s="25"/>
      <c r="F1153" s="25"/>
      <c r="G1153" s="25"/>
      <c r="H1153" s="25"/>
      <c r="I1153" s="26"/>
      <c r="J1153" s="165"/>
      <c r="K1153" s="142"/>
    </row>
    <row r="1154" spans="1:11">
      <c r="A1154" s="121" t="s">
        <v>125</v>
      </c>
      <c r="B1154" s="126" t="s">
        <v>46</v>
      </c>
      <c r="C1154" s="32">
        <f>+C1131</f>
        <v>22050</v>
      </c>
      <c r="D1154" s="31"/>
      <c r="E1154" s="32">
        <f>+D1131</f>
        <v>462000</v>
      </c>
      <c r="F1154" s="32"/>
      <c r="G1154" s="32"/>
      <c r="H1154" s="55">
        <f t="shared" ref="H1154:H1165" si="632">+F1131</f>
        <v>0</v>
      </c>
      <c r="I1154" s="32">
        <f t="shared" ref="I1154:I1165" si="633">+E1131</f>
        <v>462200</v>
      </c>
      <c r="J1154" s="30">
        <f t="shared" ref="J1154:J1155" si="634">+SUM(C1154:G1154)-(H1154+I1154)</f>
        <v>21850</v>
      </c>
      <c r="K1154" s="143" t="b">
        <f t="shared" ref="K1154:K1165" si="635">J1154=I1131</f>
        <v>1</v>
      </c>
    </row>
    <row r="1155" spans="1:11">
      <c r="A1155" s="121" t="str">
        <f>+A1154</f>
        <v>AVRIL</v>
      </c>
      <c r="B1155" s="126" t="s">
        <v>30</v>
      </c>
      <c r="C1155" s="32">
        <f t="shared" ref="C1155:C1156" si="636">+C1132</f>
        <v>13995</v>
      </c>
      <c r="D1155" s="31"/>
      <c r="E1155" s="32">
        <f t="shared" ref="E1155:E1156" si="637">+D1132</f>
        <v>30000</v>
      </c>
      <c r="F1155" s="32"/>
      <c r="G1155" s="32"/>
      <c r="H1155" s="55">
        <f t="shared" si="632"/>
        <v>0</v>
      </c>
      <c r="I1155" s="32">
        <f t="shared" si="633"/>
        <v>36000</v>
      </c>
      <c r="J1155" s="100">
        <f t="shared" si="634"/>
        <v>7995</v>
      </c>
      <c r="K1155" s="143" t="b">
        <f t="shared" si="635"/>
        <v>1</v>
      </c>
    </row>
    <row r="1156" spans="1:11">
      <c r="A1156" s="121" t="str">
        <f t="shared" ref="A1156:A1161" si="638">+A1155</f>
        <v>AVRIL</v>
      </c>
      <c r="B1156" s="127" t="s">
        <v>142</v>
      </c>
      <c r="C1156" s="32">
        <f t="shared" si="636"/>
        <v>36485</v>
      </c>
      <c r="D1156" s="118"/>
      <c r="E1156" s="32">
        <f t="shared" si="637"/>
        <v>486000</v>
      </c>
      <c r="F1156" s="51"/>
      <c r="G1156" s="51"/>
      <c r="H1156" s="55">
        <f t="shared" si="632"/>
        <v>0</v>
      </c>
      <c r="I1156" s="32">
        <f t="shared" si="633"/>
        <v>366150</v>
      </c>
      <c r="J1156" s="123">
        <f>+SUM(C1156:G1156)-(H1156+I1156)</f>
        <v>156335</v>
      </c>
      <c r="K1156" s="143" t="b">
        <f t="shared" si="635"/>
        <v>1</v>
      </c>
    </row>
    <row r="1157" spans="1:11">
      <c r="A1157" s="121" t="str">
        <f t="shared" si="638"/>
        <v>AVRIL</v>
      </c>
      <c r="B1157" s="128" t="s">
        <v>83</v>
      </c>
      <c r="C1157" s="119">
        <f>+C1134</f>
        <v>233614</v>
      </c>
      <c r="D1157" s="122"/>
      <c r="E1157" s="119">
        <f>+D1134</f>
        <v>0</v>
      </c>
      <c r="F1157" s="136"/>
      <c r="G1157" s="136"/>
      <c r="H1157" s="154">
        <f t="shared" si="632"/>
        <v>0</v>
      </c>
      <c r="I1157" s="119">
        <f t="shared" si="633"/>
        <v>0</v>
      </c>
      <c r="J1157" s="120">
        <f>+SUM(C1157:G1157)-(H1157+I1157)</f>
        <v>233614</v>
      </c>
      <c r="K1157" s="143" t="b">
        <f t="shared" si="635"/>
        <v>1</v>
      </c>
    </row>
    <row r="1158" spans="1:11">
      <c r="A1158" s="121" t="str">
        <f t="shared" si="638"/>
        <v>AVRIL</v>
      </c>
      <c r="B1158" s="128" t="s">
        <v>82</v>
      </c>
      <c r="C1158" s="119">
        <f>+C1135</f>
        <v>249769</v>
      </c>
      <c r="D1158" s="122"/>
      <c r="E1158" s="119">
        <f>+D1135</f>
        <v>0</v>
      </c>
      <c r="F1158" s="136"/>
      <c r="G1158" s="136"/>
      <c r="H1158" s="154">
        <f t="shared" si="632"/>
        <v>0</v>
      </c>
      <c r="I1158" s="119">
        <f t="shared" si="633"/>
        <v>0</v>
      </c>
      <c r="J1158" s="120">
        <f t="shared" ref="J1158:J1165" si="639">+SUM(C1158:G1158)-(H1158+I1158)</f>
        <v>249769</v>
      </c>
      <c r="K1158" s="143" t="b">
        <f t="shared" si="635"/>
        <v>1</v>
      </c>
    </row>
    <row r="1159" spans="1:11">
      <c r="A1159" s="121" t="str">
        <f t="shared" si="638"/>
        <v>AVRIL</v>
      </c>
      <c r="B1159" s="126" t="s">
        <v>141</v>
      </c>
      <c r="C1159" s="32">
        <f>+C1136</f>
        <v>10700</v>
      </c>
      <c r="D1159" s="31"/>
      <c r="E1159" s="32">
        <f>+D1136</f>
        <v>10000</v>
      </c>
      <c r="F1159" s="32"/>
      <c r="G1159" s="103"/>
      <c r="H1159" s="55">
        <f t="shared" si="632"/>
        <v>0</v>
      </c>
      <c r="I1159" s="32">
        <f t="shared" si="633"/>
        <v>10500</v>
      </c>
      <c r="J1159" s="30">
        <f t="shared" si="639"/>
        <v>10200</v>
      </c>
      <c r="K1159" s="143" t="b">
        <f t="shared" si="635"/>
        <v>1</v>
      </c>
    </row>
    <row r="1160" spans="1:11">
      <c r="A1160" s="121" t="str">
        <f t="shared" si="638"/>
        <v>AVRIL</v>
      </c>
      <c r="B1160" s="126" t="s">
        <v>195</v>
      </c>
      <c r="C1160" s="32">
        <f t="shared" ref="C1160:C1163" si="640">+C1137</f>
        <v>52000</v>
      </c>
      <c r="D1160" s="31"/>
      <c r="E1160" s="32">
        <f t="shared" ref="E1160:E1165" si="641">+D1137</f>
        <v>113000</v>
      </c>
      <c r="F1160" s="32"/>
      <c r="G1160" s="103"/>
      <c r="H1160" s="55">
        <f t="shared" si="632"/>
        <v>0</v>
      </c>
      <c r="I1160" s="32">
        <f t="shared" si="633"/>
        <v>121500</v>
      </c>
      <c r="J1160" s="30">
        <f t="shared" si="639"/>
        <v>43500</v>
      </c>
      <c r="K1160" s="143" t="b">
        <f t="shared" si="635"/>
        <v>1</v>
      </c>
    </row>
    <row r="1161" spans="1:11">
      <c r="A1161" s="121" t="str">
        <f t="shared" si="638"/>
        <v>AVRIL</v>
      </c>
      <c r="B1161" s="126" t="s">
        <v>29</v>
      </c>
      <c r="C1161" s="32">
        <f t="shared" si="640"/>
        <v>116050</v>
      </c>
      <c r="D1161" s="31"/>
      <c r="E1161" s="32">
        <f t="shared" si="641"/>
        <v>599000</v>
      </c>
      <c r="F1161" s="32"/>
      <c r="G1161" s="103"/>
      <c r="H1161" s="55">
        <f t="shared" si="632"/>
        <v>0</v>
      </c>
      <c r="I1161" s="32">
        <f t="shared" si="633"/>
        <v>537500</v>
      </c>
      <c r="J1161" s="30">
        <f t="shared" si="639"/>
        <v>177550</v>
      </c>
      <c r="K1161" s="143" t="b">
        <f t="shared" si="635"/>
        <v>1</v>
      </c>
    </row>
    <row r="1162" spans="1:11">
      <c r="A1162" s="121" t="str">
        <f>+A1160</f>
        <v>AVRIL</v>
      </c>
      <c r="B1162" s="126" t="s">
        <v>92</v>
      </c>
      <c r="C1162" s="32">
        <f t="shared" si="640"/>
        <v>4400</v>
      </c>
      <c r="D1162" s="31"/>
      <c r="E1162" s="32">
        <f t="shared" si="641"/>
        <v>20000</v>
      </c>
      <c r="F1162" s="32"/>
      <c r="G1162" s="103"/>
      <c r="H1162" s="55">
        <f t="shared" si="632"/>
        <v>0</v>
      </c>
      <c r="I1162" s="32">
        <f t="shared" si="633"/>
        <v>20000</v>
      </c>
      <c r="J1162" s="30">
        <f t="shared" si="639"/>
        <v>4400</v>
      </c>
      <c r="K1162" s="143" t="b">
        <f t="shared" si="635"/>
        <v>1</v>
      </c>
    </row>
    <row r="1163" spans="1:11">
      <c r="A1163" s="121" t="str">
        <f>+A1161</f>
        <v>AVRIL</v>
      </c>
      <c r="B1163" s="126" t="s">
        <v>28</v>
      </c>
      <c r="C1163" s="32">
        <f t="shared" si="640"/>
        <v>16200</v>
      </c>
      <c r="D1163" s="31"/>
      <c r="E1163" s="32">
        <f t="shared" si="641"/>
        <v>874000</v>
      </c>
      <c r="F1163" s="32"/>
      <c r="G1163" s="103"/>
      <c r="H1163" s="55">
        <f t="shared" si="632"/>
        <v>100000</v>
      </c>
      <c r="I1163" s="32">
        <f t="shared" si="633"/>
        <v>495500</v>
      </c>
      <c r="J1163" s="30">
        <f t="shared" si="639"/>
        <v>294700</v>
      </c>
      <c r="K1163" s="143" t="b">
        <f t="shared" si="635"/>
        <v>1</v>
      </c>
    </row>
    <row r="1164" spans="1:11">
      <c r="A1164" s="121" t="str">
        <f>+A1162</f>
        <v>AVRIL</v>
      </c>
      <c r="B1164" s="126" t="s">
        <v>194</v>
      </c>
      <c r="C1164" s="32">
        <f>+C1141</f>
        <v>6000</v>
      </c>
      <c r="D1164" s="31"/>
      <c r="E1164" s="32">
        <f t="shared" si="641"/>
        <v>80000</v>
      </c>
      <c r="F1164" s="32"/>
      <c r="G1164" s="103"/>
      <c r="H1164" s="55">
        <f t="shared" si="632"/>
        <v>0</v>
      </c>
      <c r="I1164" s="32">
        <f t="shared" si="633"/>
        <v>72500</v>
      </c>
      <c r="J1164" s="30">
        <f t="shared" si="639"/>
        <v>13500</v>
      </c>
      <c r="K1164" s="143" t="b">
        <f t="shared" si="635"/>
        <v>1</v>
      </c>
    </row>
    <row r="1165" spans="1:11">
      <c r="A1165" s="121" t="str">
        <f>+A1163</f>
        <v>AVRIL</v>
      </c>
      <c r="B1165" s="127" t="s">
        <v>111</v>
      </c>
      <c r="C1165" s="32">
        <f t="shared" ref="C1165" si="642">+C1142</f>
        <v>-790759</v>
      </c>
      <c r="D1165" s="118"/>
      <c r="E1165" s="32">
        <f t="shared" si="641"/>
        <v>800000</v>
      </c>
      <c r="F1165" s="51"/>
      <c r="G1165" s="137"/>
      <c r="H1165" s="55">
        <f t="shared" si="632"/>
        <v>0</v>
      </c>
      <c r="I1165" s="32">
        <f t="shared" si="633"/>
        <v>16500</v>
      </c>
      <c r="J1165" s="30">
        <f t="shared" si="639"/>
        <v>-7259</v>
      </c>
      <c r="K1165" s="143" t="b">
        <f t="shared" si="635"/>
        <v>1</v>
      </c>
    </row>
    <row r="1166" spans="1:11">
      <c r="A1166" s="34" t="s">
        <v>59</v>
      </c>
      <c r="B1166" s="35"/>
      <c r="C1166" s="35"/>
      <c r="D1166" s="35"/>
      <c r="E1166" s="35"/>
      <c r="F1166" s="35"/>
      <c r="G1166" s="35"/>
      <c r="H1166" s="35"/>
      <c r="I1166" s="35"/>
      <c r="J1166" s="36"/>
      <c r="K1166" s="142"/>
    </row>
    <row r="1167" spans="1:11">
      <c r="A1167" s="121" t="str">
        <f>+A1165</f>
        <v>AVRIL</v>
      </c>
      <c r="B1167" s="37" t="s">
        <v>60</v>
      </c>
      <c r="C1167" s="38">
        <f>+C1130</f>
        <v>1160022</v>
      </c>
      <c r="D1167" s="49"/>
      <c r="E1167" s="49">
        <f>D1130</f>
        <v>5100000</v>
      </c>
      <c r="F1167" s="49"/>
      <c r="G1167" s="124"/>
      <c r="H1167" s="51">
        <f>+F1130</f>
        <v>3474000</v>
      </c>
      <c r="I1167" s="125">
        <f>+E1130</f>
        <v>1822909</v>
      </c>
      <c r="J1167" s="30">
        <f>+SUM(C1167:G1167)-(H1167+I1167)</f>
        <v>963113</v>
      </c>
      <c r="K1167" s="143" t="b">
        <f>J1167=I1130</f>
        <v>1</v>
      </c>
    </row>
    <row r="1168" spans="1:11">
      <c r="A1168" s="43" t="s">
        <v>61</v>
      </c>
      <c r="B1168" s="24"/>
      <c r="C1168" s="35"/>
      <c r="D1168" s="24"/>
      <c r="E1168" s="24"/>
      <c r="F1168" s="24"/>
      <c r="G1168" s="24"/>
      <c r="H1168" s="24"/>
      <c r="I1168" s="24"/>
      <c r="J1168" s="36"/>
      <c r="K1168" s="142"/>
    </row>
    <row r="1169" spans="1:16">
      <c r="A1169" s="121" t="str">
        <f>+A1167</f>
        <v>AVRIL</v>
      </c>
      <c r="B1169" s="37" t="s">
        <v>154</v>
      </c>
      <c r="C1169" s="124">
        <f>+C1128</f>
        <v>9177780</v>
      </c>
      <c r="D1169" s="131">
        <f>+G1128</f>
        <v>0</v>
      </c>
      <c r="E1169" s="49"/>
      <c r="F1169" s="49"/>
      <c r="G1169" s="49"/>
      <c r="H1169" s="51">
        <f>+F1128</f>
        <v>5000000</v>
      </c>
      <c r="I1169" s="53">
        <f>+E1128</f>
        <v>23345</v>
      </c>
      <c r="J1169" s="30">
        <f>+SUM(C1169:G1169)-(H1169+I1169)</f>
        <v>4154435</v>
      </c>
      <c r="K1169" s="143" t="b">
        <f>+J1169=I1128</f>
        <v>1</v>
      </c>
    </row>
    <row r="1170" spans="1:16">
      <c r="A1170" s="121" t="str">
        <f t="shared" ref="A1170" si="643">+A1169</f>
        <v>AVRIL</v>
      </c>
      <c r="B1170" s="37" t="s">
        <v>63</v>
      </c>
      <c r="C1170" s="124">
        <f>+C1129</f>
        <v>21521261</v>
      </c>
      <c r="D1170" s="49">
        <f>+G1129</f>
        <v>0</v>
      </c>
      <c r="E1170" s="48"/>
      <c r="F1170" s="48"/>
      <c r="G1170" s="48"/>
      <c r="H1170" s="32">
        <f>+F1129</f>
        <v>0</v>
      </c>
      <c r="I1170" s="50">
        <f>+E1129</f>
        <v>5070305</v>
      </c>
      <c r="J1170" s="30">
        <f>SUM(C1170:G1170)-(H1170+I1170)</f>
        <v>16450956</v>
      </c>
      <c r="K1170" s="143" t="b">
        <f>+J1170=I1129</f>
        <v>1</v>
      </c>
    </row>
    <row r="1171" spans="1:16" ht="15.75">
      <c r="C1171" s="140">
        <f>SUM(C1154:C1170)</f>
        <v>31829567</v>
      </c>
      <c r="I1171" s="139">
        <f>SUM(I1154:I1170)</f>
        <v>9054909</v>
      </c>
      <c r="J1171" s="104">
        <f>+SUM(J1154:J1170)</f>
        <v>22774658</v>
      </c>
      <c r="K1171" s="5" t="b">
        <f>J1171=I1143</f>
        <v>1</v>
      </c>
    </row>
    <row r="1172" spans="1:16" ht="15.75">
      <c r="A1172" s="157"/>
      <c r="B1172" s="157"/>
      <c r="C1172" s="158"/>
      <c r="D1172" s="157"/>
      <c r="E1172" s="157"/>
      <c r="F1172" s="157"/>
      <c r="G1172" s="157"/>
      <c r="H1172" s="157"/>
      <c r="I1172" s="159"/>
      <c r="J1172" s="160"/>
      <c r="K1172" s="157"/>
      <c r="L1172" s="161"/>
      <c r="M1172" s="161"/>
      <c r="N1172" s="161"/>
      <c r="O1172" s="161"/>
      <c r="P1172" s="157"/>
    </row>
    <row r="1175" spans="1:16" ht="15.75">
      <c r="A1175" s="6" t="s">
        <v>35</v>
      </c>
      <c r="B1175" s="6" t="s">
        <v>1</v>
      </c>
      <c r="C1175" s="6">
        <v>44621</v>
      </c>
      <c r="D1175" s="7" t="s">
        <v>36</v>
      </c>
      <c r="E1175" s="7" t="s">
        <v>37</v>
      </c>
      <c r="F1175" s="7" t="s">
        <v>38</v>
      </c>
      <c r="G1175" s="7" t="s">
        <v>39</v>
      </c>
      <c r="H1175" s="6">
        <v>44651</v>
      </c>
      <c r="I1175" s="7" t="s">
        <v>40</v>
      </c>
      <c r="K1175" s="45"/>
      <c r="L1175" s="45" t="s">
        <v>41</v>
      </c>
      <c r="M1175" s="45" t="s">
        <v>42</v>
      </c>
      <c r="N1175" s="45" t="s">
        <v>43</v>
      </c>
      <c r="O1175" s="45" t="s">
        <v>44</v>
      </c>
    </row>
    <row r="1176" spans="1:16" ht="16.5">
      <c r="A1176" s="58" t="str">
        <f>K1176</f>
        <v>BCI</v>
      </c>
      <c r="B1176" s="59" t="s">
        <v>45</v>
      </c>
      <c r="C1176" s="61">
        <v>888683</v>
      </c>
      <c r="D1176" s="61">
        <f>+L1176</f>
        <v>0</v>
      </c>
      <c r="E1176" s="61">
        <f>+N1176</f>
        <v>543345</v>
      </c>
      <c r="F1176" s="61">
        <f>+M1176</f>
        <v>2600000</v>
      </c>
      <c r="G1176" s="61">
        <f t="shared" ref="G1176:G1187" si="644">+O1176</f>
        <v>11432442</v>
      </c>
      <c r="H1176" s="61">
        <v>9177780</v>
      </c>
      <c r="I1176" s="61">
        <f>+C1176+D1176-E1176-F1176+G1176</f>
        <v>9177780</v>
      </c>
      <c r="J1176" s="9">
        <f>I1176-H1176</f>
        <v>0</v>
      </c>
      <c r="K1176" s="45" t="s">
        <v>23</v>
      </c>
      <c r="L1176" s="47">
        <v>0</v>
      </c>
      <c r="M1176" s="47">
        <v>2600000</v>
      </c>
      <c r="N1176" s="47">
        <v>543345</v>
      </c>
      <c r="O1176" s="47">
        <v>11432442</v>
      </c>
    </row>
    <row r="1177" spans="1:16" ht="16.5">
      <c r="A1177" s="58" t="str">
        <f t="shared" ref="A1177:A1190" si="645">K1177</f>
        <v>BCI-Sous Compte</v>
      </c>
      <c r="B1177" s="59" t="s">
        <v>45</v>
      </c>
      <c r="C1177" s="61">
        <v>882502</v>
      </c>
      <c r="D1177" s="61">
        <f t="shared" ref="D1177:D1190" si="646">+L1177</f>
        <v>0</v>
      </c>
      <c r="E1177" s="61">
        <f t="shared" ref="E1177:E1190" si="647">+N1177</f>
        <v>6117606</v>
      </c>
      <c r="F1177" s="61">
        <f t="shared" ref="F1177:F1190" si="648">+M1177</f>
        <v>1600000</v>
      </c>
      <c r="G1177" s="61">
        <f t="shared" si="644"/>
        <v>28356365</v>
      </c>
      <c r="H1177" s="61">
        <v>21521261</v>
      </c>
      <c r="I1177" s="61">
        <f>+C1177+D1177-E1177-F1177+G1177</f>
        <v>21521261</v>
      </c>
      <c r="J1177" s="9">
        <f t="shared" ref="J1177:J1184" si="649">I1177-H1177</f>
        <v>0</v>
      </c>
      <c r="K1177" s="45" t="s">
        <v>146</v>
      </c>
      <c r="L1177" s="47">
        <v>0</v>
      </c>
      <c r="M1177" s="47">
        <v>1600000</v>
      </c>
      <c r="N1177" s="47">
        <v>6117606</v>
      </c>
      <c r="O1177" s="47">
        <v>28356365</v>
      </c>
    </row>
    <row r="1178" spans="1:16" ht="16.5">
      <c r="A1178" s="58" t="str">
        <f t="shared" si="645"/>
        <v>Caisse</v>
      </c>
      <c r="B1178" s="59" t="s">
        <v>24</v>
      </c>
      <c r="C1178" s="61">
        <v>797106</v>
      </c>
      <c r="D1178" s="61">
        <f t="shared" si="646"/>
        <v>4270000</v>
      </c>
      <c r="E1178" s="61">
        <f t="shared" si="647"/>
        <v>2099084</v>
      </c>
      <c r="F1178" s="61">
        <f t="shared" si="648"/>
        <v>1808000</v>
      </c>
      <c r="G1178" s="61">
        <f t="shared" si="644"/>
        <v>0</v>
      </c>
      <c r="H1178" s="61">
        <v>1160022</v>
      </c>
      <c r="I1178" s="61">
        <f>+C1178+D1178-E1178-F1178+G1178</f>
        <v>1160022</v>
      </c>
      <c r="J1178" s="101">
        <f t="shared" si="649"/>
        <v>0</v>
      </c>
      <c r="K1178" s="45" t="s">
        <v>24</v>
      </c>
      <c r="L1178" s="47">
        <v>4270000</v>
      </c>
      <c r="M1178" s="47">
        <v>1808000</v>
      </c>
      <c r="N1178" s="47">
        <v>2099084</v>
      </c>
      <c r="O1178" s="47">
        <v>0</v>
      </c>
    </row>
    <row r="1179" spans="1:16" ht="16.5">
      <c r="A1179" s="58" t="str">
        <f t="shared" si="645"/>
        <v>Crépin</v>
      </c>
      <c r="B1179" s="59" t="s">
        <v>152</v>
      </c>
      <c r="C1179" s="61">
        <v>56050</v>
      </c>
      <c r="D1179" s="61">
        <f t="shared" si="646"/>
        <v>0</v>
      </c>
      <c r="E1179" s="61">
        <f t="shared" si="647"/>
        <v>4000</v>
      </c>
      <c r="F1179" s="61">
        <f t="shared" si="648"/>
        <v>30000</v>
      </c>
      <c r="G1179" s="61">
        <f t="shared" si="644"/>
        <v>0</v>
      </c>
      <c r="H1179" s="61">
        <v>22050</v>
      </c>
      <c r="I1179" s="61">
        <f>+C1179+D1179-E1179-F1179+G1179</f>
        <v>22050</v>
      </c>
      <c r="J1179" s="9">
        <f t="shared" si="649"/>
        <v>0</v>
      </c>
      <c r="K1179" s="45" t="s">
        <v>46</v>
      </c>
      <c r="L1179" s="47">
        <v>0</v>
      </c>
      <c r="M1179" s="47">
        <v>30000</v>
      </c>
      <c r="N1179" s="47">
        <v>4000</v>
      </c>
      <c r="O1179" s="47">
        <v>0</v>
      </c>
    </row>
    <row r="1180" spans="1:16" ht="16.5">
      <c r="A1180" s="58" t="str">
        <f t="shared" si="645"/>
        <v>Evariste</v>
      </c>
      <c r="B1180" s="59" t="s">
        <v>153</v>
      </c>
      <c r="C1180" s="61">
        <v>21495</v>
      </c>
      <c r="D1180" s="61">
        <f t="shared" si="646"/>
        <v>139000</v>
      </c>
      <c r="E1180" s="61">
        <f t="shared" si="647"/>
        <v>146500</v>
      </c>
      <c r="F1180" s="61">
        <f t="shared" si="648"/>
        <v>0</v>
      </c>
      <c r="G1180" s="61">
        <f t="shared" si="644"/>
        <v>0</v>
      </c>
      <c r="H1180" s="61">
        <v>13995</v>
      </c>
      <c r="I1180" s="61">
        <f t="shared" ref="I1180" si="650">+C1180+D1180-E1180-F1180+G1180</f>
        <v>13995</v>
      </c>
      <c r="J1180" s="9">
        <f t="shared" si="649"/>
        <v>0</v>
      </c>
      <c r="K1180" s="45" t="s">
        <v>30</v>
      </c>
      <c r="L1180" s="47">
        <v>139000</v>
      </c>
      <c r="M1180" s="47">
        <v>0</v>
      </c>
      <c r="N1180" s="47">
        <v>146500</v>
      </c>
      <c r="O1180" s="47">
        <v>0</v>
      </c>
    </row>
    <row r="1181" spans="1:16" ht="16.5">
      <c r="A1181" s="58" t="str">
        <f t="shared" si="645"/>
        <v>Godfré</v>
      </c>
      <c r="B1181" s="59" t="s">
        <v>152</v>
      </c>
      <c r="C1181" s="61">
        <v>113185</v>
      </c>
      <c r="D1181" s="61">
        <f t="shared" si="646"/>
        <v>188000</v>
      </c>
      <c r="E1181" s="61">
        <f t="shared" si="647"/>
        <v>224700</v>
      </c>
      <c r="F1181" s="61">
        <f t="shared" si="648"/>
        <v>40000</v>
      </c>
      <c r="G1181" s="61">
        <f t="shared" si="644"/>
        <v>0</v>
      </c>
      <c r="H1181" s="61">
        <v>36485</v>
      </c>
      <c r="I1181" s="61">
        <f>+C1181+D1181-E1181-F1181+G1181</f>
        <v>36485</v>
      </c>
      <c r="J1181" s="9">
        <f t="shared" si="649"/>
        <v>0</v>
      </c>
      <c r="K1181" s="45" t="s">
        <v>142</v>
      </c>
      <c r="L1181" s="47">
        <v>188000</v>
      </c>
      <c r="M1181" s="47">
        <v>40000</v>
      </c>
      <c r="N1181" s="47">
        <v>224700</v>
      </c>
      <c r="O1181" s="47">
        <v>0</v>
      </c>
    </row>
    <row r="1182" spans="1:16" ht="16.5">
      <c r="A1182" s="58" t="str">
        <f t="shared" si="645"/>
        <v>I55S</v>
      </c>
      <c r="B1182" s="115" t="s">
        <v>4</v>
      </c>
      <c r="C1182" s="117">
        <v>233614</v>
      </c>
      <c r="D1182" s="117">
        <f t="shared" si="646"/>
        <v>0</v>
      </c>
      <c r="E1182" s="117">
        <f t="shared" si="647"/>
        <v>0</v>
      </c>
      <c r="F1182" s="117">
        <f t="shared" si="648"/>
        <v>0</v>
      </c>
      <c r="G1182" s="117">
        <f t="shared" si="644"/>
        <v>0</v>
      </c>
      <c r="H1182" s="117">
        <v>233614</v>
      </c>
      <c r="I1182" s="117">
        <f>+C1182+D1182-E1182-F1182+G1182</f>
        <v>233614</v>
      </c>
      <c r="J1182" s="9">
        <f t="shared" si="649"/>
        <v>0</v>
      </c>
      <c r="K1182" s="45" t="s">
        <v>83</v>
      </c>
      <c r="L1182" s="47">
        <v>0</v>
      </c>
      <c r="M1182" s="47">
        <v>0</v>
      </c>
      <c r="N1182" s="47">
        <v>0</v>
      </c>
      <c r="O1182" s="47">
        <v>0</v>
      </c>
    </row>
    <row r="1183" spans="1:16" ht="16.5">
      <c r="A1183" s="58" t="str">
        <f t="shared" si="645"/>
        <v>I73X</v>
      </c>
      <c r="B1183" s="115" t="s">
        <v>4</v>
      </c>
      <c r="C1183" s="117">
        <v>249769</v>
      </c>
      <c r="D1183" s="117">
        <f t="shared" si="646"/>
        <v>0</v>
      </c>
      <c r="E1183" s="117">
        <f t="shared" si="647"/>
        <v>0</v>
      </c>
      <c r="F1183" s="117">
        <f t="shared" si="648"/>
        <v>0</v>
      </c>
      <c r="G1183" s="117">
        <f t="shared" si="644"/>
        <v>0</v>
      </c>
      <c r="H1183" s="117">
        <v>249769</v>
      </c>
      <c r="I1183" s="117">
        <f t="shared" ref="I1183:I1186" si="651">+C1183+D1183-E1183-F1183+G1183</f>
        <v>249769</v>
      </c>
      <c r="J1183" s="9">
        <f t="shared" si="649"/>
        <v>0</v>
      </c>
      <c r="K1183" s="45" t="s">
        <v>82</v>
      </c>
      <c r="L1183" s="47">
        <v>0</v>
      </c>
      <c r="M1183" s="47">
        <v>0</v>
      </c>
      <c r="N1183" s="47">
        <v>0</v>
      </c>
      <c r="O1183" s="47">
        <v>0</v>
      </c>
    </row>
    <row r="1184" spans="1:16" ht="16.5">
      <c r="A1184" s="58" t="str">
        <f t="shared" si="645"/>
        <v>Grace</v>
      </c>
      <c r="B1184" s="97" t="s">
        <v>2</v>
      </c>
      <c r="C1184" s="61">
        <v>20700</v>
      </c>
      <c r="D1184" s="61">
        <f t="shared" si="646"/>
        <v>0</v>
      </c>
      <c r="E1184" s="61">
        <f t="shared" si="647"/>
        <v>10000</v>
      </c>
      <c r="F1184" s="61">
        <f t="shared" si="648"/>
        <v>0</v>
      </c>
      <c r="G1184" s="61">
        <f t="shared" si="644"/>
        <v>0</v>
      </c>
      <c r="H1184" s="61">
        <v>10700</v>
      </c>
      <c r="I1184" s="61">
        <f t="shared" si="651"/>
        <v>10700</v>
      </c>
      <c r="J1184" s="9">
        <f t="shared" si="649"/>
        <v>0</v>
      </c>
      <c r="K1184" s="45" t="s">
        <v>141</v>
      </c>
      <c r="L1184" s="47">
        <v>0</v>
      </c>
      <c r="M1184" s="47">
        <v>0</v>
      </c>
      <c r="N1184" s="47">
        <v>10000</v>
      </c>
      <c r="O1184" s="47">
        <v>0</v>
      </c>
    </row>
    <row r="1185" spans="1:15" ht="16.5">
      <c r="A1185" s="58" t="str">
        <f t="shared" si="645"/>
        <v>Hurielle</v>
      </c>
      <c r="B1185" s="59" t="s">
        <v>152</v>
      </c>
      <c r="C1185" s="61">
        <v>0</v>
      </c>
      <c r="D1185" s="61">
        <f t="shared" si="646"/>
        <v>135000</v>
      </c>
      <c r="E1185" s="61">
        <f t="shared" si="647"/>
        <v>83000</v>
      </c>
      <c r="F1185" s="61">
        <f t="shared" si="648"/>
        <v>0</v>
      </c>
      <c r="G1185" s="61">
        <f t="shared" si="644"/>
        <v>0</v>
      </c>
      <c r="H1185" s="61">
        <v>52000</v>
      </c>
      <c r="I1185" s="61">
        <f t="shared" si="651"/>
        <v>52000</v>
      </c>
      <c r="J1185" s="9">
        <f>I1185-H1185</f>
        <v>0</v>
      </c>
      <c r="K1185" s="45" t="s">
        <v>195</v>
      </c>
      <c r="L1185" s="47">
        <v>135000</v>
      </c>
      <c r="M1185" s="47">
        <v>0</v>
      </c>
      <c r="N1185" s="47">
        <v>83000</v>
      </c>
      <c r="O1185" s="47">
        <v>0</v>
      </c>
    </row>
    <row r="1186" spans="1:15" ht="16.5">
      <c r="A1186" s="58" t="str">
        <f t="shared" si="645"/>
        <v>I23C</v>
      </c>
      <c r="B1186" s="97" t="s">
        <v>4</v>
      </c>
      <c r="C1186" s="61">
        <v>15550</v>
      </c>
      <c r="D1186" s="61">
        <f t="shared" si="646"/>
        <v>747000</v>
      </c>
      <c r="E1186" s="61">
        <f t="shared" si="647"/>
        <v>646500</v>
      </c>
      <c r="F1186" s="61">
        <f t="shared" si="648"/>
        <v>0</v>
      </c>
      <c r="G1186" s="61">
        <f t="shared" si="644"/>
        <v>0</v>
      </c>
      <c r="H1186" s="61">
        <v>116050</v>
      </c>
      <c r="I1186" s="61">
        <f t="shared" si="651"/>
        <v>116050</v>
      </c>
      <c r="J1186" s="9">
        <f t="shared" ref="J1186:J1187" si="652">I1186-H1186</f>
        <v>0</v>
      </c>
      <c r="K1186" s="45" t="s">
        <v>29</v>
      </c>
      <c r="L1186" s="47">
        <v>747000</v>
      </c>
      <c r="M1186" s="47">
        <v>0</v>
      </c>
      <c r="N1186" s="47">
        <v>646500</v>
      </c>
      <c r="O1186" s="47">
        <v>0</v>
      </c>
    </row>
    <row r="1187" spans="1:15" ht="16.5">
      <c r="A1187" s="58" t="str">
        <f t="shared" si="645"/>
        <v>Merveille</v>
      </c>
      <c r="B1187" s="59" t="s">
        <v>2</v>
      </c>
      <c r="C1187" s="61">
        <v>4800</v>
      </c>
      <c r="D1187" s="61">
        <f t="shared" si="646"/>
        <v>20000</v>
      </c>
      <c r="E1187" s="61">
        <f t="shared" si="647"/>
        <v>20400</v>
      </c>
      <c r="F1187" s="61">
        <f t="shared" si="648"/>
        <v>0</v>
      </c>
      <c r="G1187" s="61">
        <f t="shared" si="644"/>
        <v>0</v>
      </c>
      <c r="H1187" s="61">
        <v>4400</v>
      </c>
      <c r="I1187" s="61">
        <f>+C1187+D1187-E1187-F1187+G1187</f>
        <v>4400</v>
      </c>
      <c r="J1187" s="9">
        <f t="shared" si="652"/>
        <v>0</v>
      </c>
      <c r="K1187" s="45" t="s">
        <v>92</v>
      </c>
      <c r="L1187" s="47">
        <v>20000</v>
      </c>
      <c r="M1187" s="47">
        <v>0</v>
      </c>
      <c r="N1187" s="47">
        <v>20400</v>
      </c>
      <c r="O1187" s="47"/>
    </row>
    <row r="1188" spans="1:15" ht="16.5">
      <c r="A1188" s="58" t="str">
        <f t="shared" si="645"/>
        <v>P29</v>
      </c>
      <c r="B1188" s="59" t="s">
        <v>4</v>
      </c>
      <c r="C1188" s="61">
        <v>136200</v>
      </c>
      <c r="D1188" s="61">
        <f t="shared" si="646"/>
        <v>380000</v>
      </c>
      <c r="E1188" s="61">
        <f t="shared" si="647"/>
        <v>500000</v>
      </c>
      <c r="F1188" s="61">
        <f t="shared" si="648"/>
        <v>0</v>
      </c>
      <c r="G1188" s="61">
        <f>+O1188</f>
        <v>0</v>
      </c>
      <c r="H1188" s="61">
        <v>16200</v>
      </c>
      <c r="I1188" s="61">
        <f>+C1188+D1188-E1188-F1188+G1188</f>
        <v>16200</v>
      </c>
      <c r="J1188" s="9">
        <f>I1188-H1188</f>
        <v>0</v>
      </c>
      <c r="K1188" s="45" t="s">
        <v>28</v>
      </c>
      <c r="L1188" s="47">
        <v>380000</v>
      </c>
      <c r="M1188" s="47">
        <v>0</v>
      </c>
      <c r="N1188" s="47">
        <v>500000</v>
      </c>
      <c r="O1188" s="47">
        <v>0</v>
      </c>
    </row>
    <row r="1189" spans="1:15" ht="16.5">
      <c r="A1189" s="58" t="str">
        <f t="shared" si="645"/>
        <v>Paule</v>
      </c>
      <c r="B1189" s="59" t="s">
        <v>152</v>
      </c>
      <c r="C1189" s="61">
        <v>0</v>
      </c>
      <c r="D1189" s="61">
        <f t="shared" si="646"/>
        <v>129000</v>
      </c>
      <c r="E1189" s="61">
        <f t="shared" si="647"/>
        <v>123000</v>
      </c>
      <c r="F1189" s="61">
        <f t="shared" si="648"/>
        <v>0</v>
      </c>
      <c r="G1189" s="61">
        <f>+O1189</f>
        <v>0</v>
      </c>
      <c r="H1189" s="61">
        <v>6000</v>
      </c>
      <c r="I1189" s="61">
        <f>+C1189+D1189-E1189-F1189+G1189</f>
        <v>6000</v>
      </c>
      <c r="J1189" s="9">
        <f>I1189-H1189</f>
        <v>0</v>
      </c>
      <c r="K1189" s="45" t="s">
        <v>194</v>
      </c>
      <c r="L1189" s="47">
        <v>129000</v>
      </c>
      <c r="M1189" s="47">
        <v>0</v>
      </c>
      <c r="N1189" s="47">
        <v>123000</v>
      </c>
      <c r="O1189" s="47">
        <v>0</v>
      </c>
    </row>
    <row r="1190" spans="1:15" ht="16.5">
      <c r="A1190" s="58" t="str">
        <f t="shared" si="645"/>
        <v>Tiffany</v>
      </c>
      <c r="B1190" s="59" t="s">
        <v>2</v>
      </c>
      <c r="C1190" s="61">
        <v>-36737</v>
      </c>
      <c r="D1190" s="61">
        <f t="shared" si="646"/>
        <v>70000</v>
      </c>
      <c r="E1190" s="61">
        <f t="shared" si="647"/>
        <v>824022</v>
      </c>
      <c r="F1190" s="61">
        <f t="shared" si="648"/>
        <v>0</v>
      </c>
      <c r="G1190" s="61">
        <f t="shared" ref="G1190" si="653">+O1190</f>
        <v>0</v>
      </c>
      <c r="H1190" s="61">
        <v>-790759</v>
      </c>
      <c r="I1190" s="61">
        <f t="shared" ref="I1190" si="654">+C1190+D1190-E1190-F1190+G1190</f>
        <v>-790759</v>
      </c>
      <c r="J1190" s="9">
        <f t="shared" ref="J1190" si="655">I1190-H1190</f>
        <v>0</v>
      </c>
      <c r="K1190" s="45" t="s">
        <v>111</v>
      </c>
      <c r="L1190" s="47">
        <v>70000</v>
      </c>
      <c r="M1190" s="47">
        <v>0</v>
      </c>
      <c r="N1190" s="47">
        <v>824022</v>
      </c>
      <c r="O1190" s="47">
        <v>0</v>
      </c>
    </row>
    <row r="1191" spans="1:15" ht="16.5">
      <c r="A1191" s="10" t="s">
        <v>49</v>
      </c>
      <c r="B1191" s="11"/>
      <c r="C1191" s="12">
        <f t="shared" ref="C1191:I1191" si="656">SUM(C1176:C1190)</f>
        <v>3382917</v>
      </c>
      <c r="D1191" s="57">
        <f t="shared" si="656"/>
        <v>6078000</v>
      </c>
      <c r="E1191" s="57">
        <f t="shared" si="656"/>
        <v>11342157</v>
      </c>
      <c r="F1191" s="57">
        <f t="shared" si="656"/>
        <v>6078000</v>
      </c>
      <c r="G1191" s="57">
        <f t="shared" si="656"/>
        <v>39788807</v>
      </c>
      <c r="H1191" s="57">
        <f t="shared" si="656"/>
        <v>31829567</v>
      </c>
      <c r="I1191" s="57">
        <f t="shared" si="656"/>
        <v>31829567</v>
      </c>
      <c r="J1191" s="9">
        <f>I1191-H1191</f>
        <v>0</v>
      </c>
      <c r="K1191" s="3"/>
      <c r="L1191" s="47">
        <f>+SUM(L1176:L1190)</f>
        <v>6078000</v>
      </c>
      <c r="M1191" s="47">
        <f>+SUM(M1176:M1190)</f>
        <v>6078000</v>
      </c>
      <c r="N1191" s="47">
        <f>+SUM(N1176:N1190)</f>
        <v>11342157</v>
      </c>
      <c r="O1191" s="47">
        <f>+SUM(O1176:O1190)</f>
        <v>39788807</v>
      </c>
    </row>
    <row r="1192" spans="1:15" ht="16.5">
      <c r="A1192" s="10"/>
      <c r="B1192" s="11"/>
      <c r="C1192" s="12"/>
      <c r="D1192" s="13"/>
      <c r="E1192" s="12"/>
      <c r="F1192" s="13"/>
      <c r="G1192" s="12"/>
      <c r="H1192" s="12"/>
      <c r="I1192" s="133" t="b">
        <f>I1191=D1194</f>
        <v>1</v>
      </c>
      <c r="L1192" s="5"/>
      <c r="M1192" s="5"/>
      <c r="N1192" s="5"/>
      <c r="O1192" s="5"/>
    </row>
    <row r="1193" spans="1:15" ht="16.5">
      <c r="A1193" s="10" t="s">
        <v>187</v>
      </c>
      <c r="B1193" s="11" t="s">
        <v>188</v>
      </c>
      <c r="C1193" s="12" t="s">
        <v>192</v>
      </c>
      <c r="D1193" s="12" t="s">
        <v>189</v>
      </c>
      <c r="E1193" s="12" t="s">
        <v>50</v>
      </c>
      <c r="F1193" s="12"/>
      <c r="G1193" s="12">
        <f>+D1191-F1191</f>
        <v>0</v>
      </c>
      <c r="H1193" s="12"/>
      <c r="I1193" s="12"/>
    </row>
    <row r="1194" spans="1:15" ht="16.5">
      <c r="A1194" s="14">
        <f>C1191</f>
        <v>3382917</v>
      </c>
      <c r="B1194" s="15">
        <f>G1191</f>
        <v>39788807</v>
      </c>
      <c r="C1194" s="12">
        <f>E1191</f>
        <v>11342157</v>
      </c>
      <c r="D1194" s="12">
        <f>A1194+B1194-C1194</f>
        <v>31829567</v>
      </c>
      <c r="E1194" s="13">
        <f>I1191-D1194</f>
        <v>0</v>
      </c>
      <c r="F1194" s="12"/>
      <c r="G1194" s="12"/>
      <c r="H1194" s="12"/>
      <c r="I1194" s="12"/>
    </row>
    <row r="1195" spans="1:15" ht="16.5">
      <c r="A1195" s="14"/>
      <c r="B1195" s="15"/>
      <c r="C1195" s="12"/>
      <c r="D1195" s="12"/>
      <c r="E1195" s="13"/>
      <c r="F1195" s="12"/>
      <c r="G1195" s="12"/>
      <c r="H1195" s="12"/>
      <c r="I1195" s="12"/>
    </row>
    <row r="1196" spans="1:15">
      <c r="A1196" s="16" t="s">
        <v>51</v>
      </c>
      <c r="B1196" s="16"/>
      <c r="C1196" s="16"/>
      <c r="D1196" s="17"/>
      <c r="E1196" s="17"/>
      <c r="F1196" s="17"/>
      <c r="G1196" s="17"/>
      <c r="H1196" s="17"/>
      <c r="I1196" s="17"/>
    </row>
    <row r="1197" spans="1:15">
      <c r="A1197" s="18" t="s">
        <v>190</v>
      </c>
      <c r="B1197" s="18"/>
      <c r="C1197" s="18"/>
      <c r="D1197" s="18"/>
      <c r="E1197" s="18"/>
      <c r="F1197" s="18"/>
      <c r="G1197" s="18"/>
      <c r="H1197" s="18"/>
      <c r="I1197" s="18"/>
      <c r="J1197" s="18"/>
    </row>
    <row r="1198" spans="1:15">
      <c r="A1198" s="19"/>
      <c r="B1198" s="17"/>
      <c r="C1198" s="20"/>
      <c r="D1198" s="20"/>
      <c r="E1198" s="20"/>
      <c r="F1198" s="20"/>
      <c r="G1198" s="20"/>
      <c r="H1198" s="17"/>
      <c r="I1198" s="17"/>
    </row>
    <row r="1199" spans="1:15">
      <c r="A1199" s="166" t="s">
        <v>52</v>
      </c>
      <c r="B1199" s="168" t="s">
        <v>53</v>
      </c>
      <c r="C1199" s="170" t="s">
        <v>191</v>
      </c>
      <c r="D1199" s="171" t="s">
        <v>54</v>
      </c>
      <c r="E1199" s="172"/>
      <c r="F1199" s="172"/>
      <c r="G1199" s="173"/>
      <c r="H1199" s="174" t="s">
        <v>55</v>
      </c>
      <c r="I1199" s="162" t="s">
        <v>56</v>
      </c>
      <c r="J1199" s="17"/>
    </row>
    <row r="1200" spans="1:15">
      <c r="A1200" s="167"/>
      <c r="B1200" s="169"/>
      <c r="C1200" s="22"/>
      <c r="D1200" s="21" t="s">
        <v>23</v>
      </c>
      <c r="E1200" s="21" t="s">
        <v>24</v>
      </c>
      <c r="F1200" s="22" t="s">
        <v>121</v>
      </c>
      <c r="G1200" s="21" t="s">
        <v>57</v>
      </c>
      <c r="H1200" s="175"/>
      <c r="I1200" s="163"/>
      <c r="J1200" s="164" t="s">
        <v>186</v>
      </c>
      <c r="K1200" s="142"/>
    </row>
    <row r="1201" spans="1:11">
      <c r="A1201" s="23"/>
      <c r="B1201" s="24" t="s">
        <v>58</v>
      </c>
      <c r="C1201" s="25"/>
      <c r="D1201" s="25"/>
      <c r="E1201" s="25"/>
      <c r="F1201" s="25"/>
      <c r="G1201" s="25"/>
      <c r="H1201" s="25"/>
      <c r="I1201" s="26"/>
      <c r="J1201" s="165"/>
      <c r="K1201" s="142"/>
    </row>
    <row r="1202" spans="1:11">
      <c r="A1202" s="121" t="s">
        <v>118</v>
      </c>
      <c r="B1202" s="126" t="s">
        <v>46</v>
      </c>
      <c r="C1202" s="32">
        <f>+C1179</f>
        <v>56050</v>
      </c>
      <c r="D1202" s="31"/>
      <c r="E1202" s="32">
        <f>+D1179</f>
        <v>0</v>
      </c>
      <c r="F1202" s="32"/>
      <c r="G1202" s="32"/>
      <c r="H1202" s="55">
        <f t="shared" ref="H1202:H1212" si="657">+F1179</f>
        <v>30000</v>
      </c>
      <c r="I1202" s="32">
        <f t="shared" ref="I1202:I1212" si="658">+E1179</f>
        <v>4000</v>
      </c>
      <c r="J1202" s="30">
        <f t="shared" ref="J1202:J1203" si="659">+SUM(C1202:G1202)-(H1202+I1202)</f>
        <v>22050</v>
      </c>
      <c r="K1202" s="143" t="b">
        <f t="shared" ref="K1202:K1212" si="660">J1202=I1179</f>
        <v>1</v>
      </c>
    </row>
    <row r="1203" spans="1:11">
      <c r="A1203" s="121" t="str">
        <f>+A1202</f>
        <v>MARS</v>
      </c>
      <c r="B1203" s="126" t="s">
        <v>30</v>
      </c>
      <c r="C1203" s="32">
        <f t="shared" ref="C1203:C1204" si="661">+C1180</f>
        <v>21495</v>
      </c>
      <c r="D1203" s="31"/>
      <c r="E1203" s="32">
        <f t="shared" ref="E1203:E1204" si="662">+D1180</f>
        <v>139000</v>
      </c>
      <c r="F1203" s="32"/>
      <c r="G1203" s="32"/>
      <c r="H1203" s="55">
        <f t="shared" si="657"/>
        <v>0</v>
      </c>
      <c r="I1203" s="32">
        <f t="shared" si="658"/>
        <v>146500</v>
      </c>
      <c r="J1203" s="100">
        <f t="shared" si="659"/>
        <v>13995</v>
      </c>
      <c r="K1203" s="143" t="b">
        <f t="shared" si="660"/>
        <v>1</v>
      </c>
    </row>
    <row r="1204" spans="1:11">
      <c r="A1204" s="121" t="str">
        <f t="shared" ref="A1204:A1209" si="663">+A1203</f>
        <v>MARS</v>
      </c>
      <c r="B1204" s="127" t="s">
        <v>142</v>
      </c>
      <c r="C1204" s="32">
        <f t="shared" si="661"/>
        <v>113185</v>
      </c>
      <c r="D1204" s="118"/>
      <c r="E1204" s="32">
        <f t="shared" si="662"/>
        <v>188000</v>
      </c>
      <c r="F1204" s="51"/>
      <c r="G1204" s="51"/>
      <c r="H1204" s="55">
        <f t="shared" si="657"/>
        <v>40000</v>
      </c>
      <c r="I1204" s="32">
        <f t="shared" si="658"/>
        <v>224700</v>
      </c>
      <c r="J1204" s="123">
        <f>+SUM(C1204:G1204)-(H1204+I1204)</f>
        <v>36485</v>
      </c>
      <c r="K1204" s="143" t="b">
        <f t="shared" si="660"/>
        <v>1</v>
      </c>
    </row>
    <row r="1205" spans="1:11">
      <c r="A1205" s="121" t="str">
        <f t="shared" si="663"/>
        <v>MARS</v>
      </c>
      <c r="B1205" s="128" t="s">
        <v>83</v>
      </c>
      <c r="C1205" s="119">
        <f>+C1182</f>
        <v>233614</v>
      </c>
      <c r="D1205" s="122"/>
      <c r="E1205" s="119">
        <f>+D1182</f>
        <v>0</v>
      </c>
      <c r="F1205" s="136"/>
      <c r="G1205" s="136"/>
      <c r="H1205" s="154">
        <f t="shared" si="657"/>
        <v>0</v>
      </c>
      <c r="I1205" s="119">
        <f t="shared" si="658"/>
        <v>0</v>
      </c>
      <c r="J1205" s="120">
        <f>+SUM(C1205:G1205)-(H1205+I1205)</f>
        <v>233614</v>
      </c>
      <c r="K1205" s="143" t="b">
        <f t="shared" si="660"/>
        <v>1</v>
      </c>
    </row>
    <row r="1206" spans="1:11">
      <c r="A1206" s="121" t="str">
        <f t="shared" si="663"/>
        <v>MARS</v>
      </c>
      <c r="B1206" s="128" t="s">
        <v>82</v>
      </c>
      <c r="C1206" s="119">
        <f>+C1183</f>
        <v>249769</v>
      </c>
      <c r="D1206" s="122"/>
      <c r="E1206" s="119">
        <f>+D1183</f>
        <v>0</v>
      </c>
      <c r="F1206" s="136"/>
      <c r="G1206" s="136"/>
      <c r="H1206" s="154">
        <f t="shared" si="657"/>
        <v>0</v>
      </c>
      <c r="I1206" s="119">
        <f t="shared" si="658"/>
        <v>0</v>
      </c>
      <c r="J1206" s="120">
        <f t="shared" ref="J1206:J1213" si="664">+SUM(C1206:G1206)-(H1206+I1206)</f>
        <v>249769</v>
      </c>
      <c r="K1206" s="143" t="b">
        <f t="shared" si="660"/>
        <v>1</v>
      </c>
    </row>
    <row r="1207" spans="1:11">
      <c r="A1207" s="121" t="str">
        <f t="shared" si="663"/>
        <v>MARS</v>
      </c>
      <c r="B1207" s="126" t="s">
        <v>141</v>
      </c>
      <c r="C1207" s="32">
        <f>+C1184</f>
        <v>20700</v>
      </c>
      <c r="D1207" s="31"/>
      <c r="E1207" s="32">
        <f>+D1184</f>
        <v>0</v>
      </c>
      <c r="F1207" s="32"/>
      <c r="G1207" s="103"/>
      <c r="H1207" s="55">
        <f t="shared" si="657"/>
        <v>0</v>
      </c>
      <c r="I1207" s="32">
        <f t="shared" si="658"/>
        <v>10000</v>
      </c>
      <c r="J1207" s="30">
        <f t="shared" si="664"/>
        <v>10700</v>
      </c>
      <c r="K1207" s="143" t="b">
        <f t="shared" si="660"/>
        <v>1</v>
      </c>
    </row>
    <row r="1208" spans="1:11">
      <c r="A1208" s="121" t="str">
        <f t="shared" si="663"/>
        <v>MARS</v>
      </c>
      <c r="B1208" s="126" t="s">
        <v>195</v>
      </c>
      <c r="C1208" s="32">
        <f t="shared" ref="C1208:C1211" si="665">+C1185</f>
        <v>0</v>
      </c>
      <c r="D1208" s="31"/>
      <c r="E1208" s="32">
        <f t="shared" ref="E1208:E1213" si="666">+D1185</f>
        <v>135000</v>
      </c>
      <c r="F1208" s="32"/>
      <c r="G1208" s="103"/>
      <c r="H1208" s="55">
        <f t="shared" si="657"/>
        <v>0</v>
      </c>
      <c r="I1208" s="32">
        <f t="shared" si="658"/>
        <v>83000</v>
      </c>
      <c r="J1208" s="30">
        <f t="shared" si="664"/>
        <v>52000</v>
      </c>
      <c r="K1208" s="143" t="b">
        <f t="shared" si="660"/>
        <v>1</v>
      </c>
    </row>
    <row r="1209" spans="1:11">
      <c r="A1209" s="121" t="str">
        <f t="shared" si="663"/>
        <v>MARS</v>
      </c>
      <c r="B1209" s="126" t="s">
        <v>29</v>
      </c>
      <c r="C1209" s="32">
        <f t="shared" si="665"/>
        <v>15550</v>
      </c>
      <c r="D1209" s="31"/>
      <c r="E1209" s="32">
        <f t="shared" si="666"/>
        <v>747000</v>
      </c>
      <c r="F1209" s="32"/>
      <c r="G1209" s="103"/>
      <c r="H1209" s="55">
        <f t="shared" si="657"/>
        <v>0</v>
      </c>
      <c r="I1209" s="32">
        <f t="shared" si="658"/>
        <v>646500</v>
      </c>
      <c r="J1209" s="30">
        <f t="shared" si="664"/>
        <v>116050</v>
      </c>
      <c r="K1209" s="143" t="b">
        <f t="shared" si="660"/>
        <v>1</v>
      </c>
    </row>
    <row r="1210" spans="1:11">
      <c r="A1210" s="121" t="str">
        <f>+A1208</f>
        <v>MARS</v>
      </c>
      <c r="B1210" s="126" t="s">
        <v>92</v>
      </c>
      <c r="C1210" s="32">
        <f t="shared" si="665"/>
        <v>4800</v>
      </c>
      <c r="D1210" s="31"/>
      <c r="E1210" s="32">
        <f t="shared" si="666"/>
        <v>20000</v>
      </c>
      <c r="F1210" s="32"/>
      <c r="G1210" s="103"/>
      <c r="H1210" s="55">
        <f t="shared" si="657"/>
        <v>0</v>
      </c>
      <c r="I1210" s="32">
        <f t="shared" si="658"/>
        <v>20400</v>
      </c>
      <c r="J1210" s="30">
        <f t="shared" si="664"/>
        <v>4400</v>
      </c>
      <c r="K1210" s="143" t="b">
        <f t="shared" si="660"/>
        <v>1</v>
      </c>
    </row>
    <row r="1211" spans="1:11">
      <c r="A1211" s="121" t="str">
        <f>+A1209</f>
        <v>MARS</v>
      </c>
      <c r="B1211" s="126" t="s">
        <v>28</v>
      </c>
      <c r="C1211" s="32">
        <f t="shared" si="665"/>
        <v>136200</v>
      </c>
      <c r="D1211" s="31"/>
      <c r="E1211" s="32">
        <f t="shared" si="666"/>
        <v>380000</v>
      </c>
      <c r="F1211" s="32"/>
      <c r="G1211" s="103"/>
      <c r="H1211" s="55">
        <f t="shared" si="657"/>
        <v>0</v>
      </c>
      <c r="I1211" s="32">
        <f t="shared" si="658"/>
        <v>500000</v>
      </c>
      <c r="J1211" s="30">
        <f t="shared" si="664"/>
        <v>16200</v>
      </c>
      <c r="K1211" s="143" t="b">
        <f t="shared" si="660"/>
        <v>1</v>
      </c>
    </row>
    <row r="1212" spans="1:11">
      <c r="A1212" s="121" t="str">
        <f>+A1210</f>
        <v>MARS</v>
      </c>
      <c r="B1212" s="126" t="s">
        <v>194</v>
      </c>
      <c r="C1212" s="32">
        <f>+C1189</f>
        <v>0</v>
      </c>
      <c r="D1212" s="31"/>
      <c r="E1212" s="32">
        <f t="shared" si="666"/>
        <v>129000</v>
      </c>
      <c r="F1212" s="32"/>
      <c r="G1212" s="103"/>
      <c r="H1212" s="55">
        <f t="shared" si="657"/>
        <v>0</v>
      </c>
      <c r="I1212" s="32">
        <f t="shared" si="658"/>
        <v>123000</v>
      </c>
      <c r="J1212" s="30">
        <f t="shared" ref="J1212" si="667">+SUM(C1212:G1212)-(H1212+I1212)</f>
        <v>6000</v>
      </c>
      <c r="K1212" s="143" t="b">
        <f t="shared" si="660"/>
        <v>1</v>
      </c>
    </row>
    <row r="1213" spans="1:11">
      <c r="A1213" s="121" t="str">
        <f>+A1211</f>
        <v>MARS</v>
      </c>
      <c r="B1213" s="127" t="s">
        <v>111</v>
      </c>
      <c r="C1213" s="32">
        <f t="shared" ref="C1213" si="668">+C1190</f>
        <v>-36737</v>
      </c>
      <c r="D1213" s="118"/>
      <c r="E1213" s="32">
        <f t="shared" si="666"/>
        <v>70000</v>
      </c>
      <c r="F1213" s="51"/>
      <c r="G1213" s="137"/>
      <c r="H1213" s="55">
        <f t="shared" ref="H1213" si="669">+F1190</f>
        <v>0</v>
      </c>
      <c r="I1213" s="32">
        <f t="shared" ref="I1213" si="670">+E1190</f>
        <v>824022</v>
      </c>
      <c r="J1213" s="30">
        <f t="shared" si="664"/>
        <v>-790759</v>
      </c>
      <c r="K1213" s="143" t="b">
        <f t="shared" ref="K1213" si="671">J1213=I1190</f>
        <v>1</v>
      </c>
    </row>
    <row r="1214" spans="1:11">
      <c r="A1214" s="34" t="s">
        <v>59</v>
      </c>
      <c r="B1214" s="35"/>
      <c r="C1214" s="35"/>
      <c r="D1214" s="35"/>
      <c r="E1214" s="35"/>
      <c r="F1214" s="35"/>
      <c r="G1214" s="35"/>
      <c r="H1214" s="35"/>
      <c r="I1214" s="35"/>
      <c r="J1214" s="36"/>
      <c r="K1214" s="142"/>
    </row>
    <row r="1215" spans="1:11">
      <c r="A1215" s="121" t="str">
        <f>+A1213</f>
        <v>MARS</v>
      </c>
      <c r="B1215" s="37" t="s">
        <v>60</v>
      </c>
      <c r="C1215" s="38">
        <f>+C1178</f>
        <v>797106</v>
      </c>
      <c r="D1215" s="49"/>
      <c r="E1215" s="49">
        <f>D1178</f>
        <v>4270000</v>
      </c>
      <c r="F1215" s="49"/>
      <c r="G1215" s="124"/>
      <c r="H1215" s="51">
        <f>+F1178</f>
        <v>1808000</v>
      </c>
      <c r="I1215" s="125">
        <f>+E1178</f>
        <v>2099084</v>
      </c>
      <c r="J1215" s="30">
        <f>+SUM(C1215:G1215)-(H1215+I1215)</f>
        <v>1160022</v>
      </c>
      <c r="K1215" s="143" t="b">
        <f>J1215=I1178</f>
        <v>1</v>
      </c>
    </row>
    <row r="1216" spans="1:11">
      <c r="A1216" s="43" t="s">
        <v>61</v>
      </c>
      <c r="B1216" s="24"/>
      <c r="C1216" s="35"/>
      <c r="D1216" s="24"/>
      <c r="E1216" s="24"/>
      <c r="F1216" s="24"/>
      <c r="G1216" s="24"/>
      <c r="H1216" s="24"/>
      <c r="I1216" s="24"/>
      <c r="J1216" s="36"/>
      <c r="K1216" s="142"/>
    </row>
    <row r="1217" spans="1:16">
      <c r="A1217" s="121" t="str">
        <f>+A1215</f>
        <v>MARS</v>
      </c>
      <c r="B1217" s="37" t="s">
        <v>154</v>
      </c>
      <c r="C1217" s="124">
        <f>+C1176</f>
        <v>888683</v>
      </c>
      <c r="D1217" s="131">
        <f>+G1176</f>
        <v>11432442</v>
      </c>
      <c r="E1217" s="49"/>
      <c r="F1217" s="49"/>
      <c r="G1217" s="49"/>
      <c r="H1217" s="51">
        <f>+F1176</f>
        <v>2600000</v>
      </c>
      <c r="I1217" s="53">
        <f>+E1176</f>
        <v>543345</v>
      </c>
      <c r="J1217" s="30">
        <f>+SUM(C1217:G1217)-(H1217+I1217)</f>
        <v>9177780</v>
      </c>
      <c r="K1217" s="143" t="b">
        <f>+J1217=I1176</f>
        <v>1</v>
      </c>
    </row>
    <row r="1218" spans="1:16">
      <c r="A1218" s="121" t="str">
        <f t="shared" ref="A1218" si="672">+A1217</f>
        <v>MARS</v>
      </c>
      <c r="B1218" s="37" t="s">
        <v>63</v>
      </c>
      <c r="C1218" s="124">
        <f>+C1177</f>
        <v>882502</v>
      </c>
      <c r="D1218" s="49">
        <f>+G1177</f>
        <v>28356365</v>
      </c>
      <c r="E1218" s="48"/>
      <c r="F1218" s="48"/>
      <c r="G1218" s="48"/>
      <c r="H1218" s="32">
        <f>+F1177</f>
        <v>1600000</v>
      </c>
      <c r="I1218" s="50">
        <f>+E1177</f>
        <v>6117606</v>
      </c>
      <c r="J1218" s="30">
        <f>SUM(C1218:G1218)-(H1218+I1218)</f>
        <v>21521261</v>
      </c>
      <c r="K1218" s="143" t="b">
        <f>+J1218=I1177</f>
        <v>1</v>
      </c>
    </row>
    <row r="1219" spans="1:16" ht="15.75">
      <c r="C1219" s="140">
        <f>SUM(C1202:C1218)</f>
        <v>3382917</v>
      </c>
      <c r="I1219" s="139">
        <f>SUM(I1202:I1218)</f>
        <v>11342157</v>
      </c>
      <c r="J1219" s="104">
        <f>+SUM(J1202:J1218)</f>
        <v>31829567</v>
      </c>
      <c r="K1219" s="5" t="b">
        <f>J1219=I1191</f>
        <v>1</v>
      </c>
    </row>
    <row r="1220" spans="1:16" ht="15.75">
      <c r="A1220" s="157"/>
      <c r="B1220" s="157"/>
      <c r="C1220" s="158"/>
      <c r="D1220" s="157"/>
      <c r="E1220" s="157"/>
      <c r="F1220" s="157"/>
      <c r="G1220" s="157"/>
      <c r="H1220" s="157"/>
      <c r="I1220" s="159"/>
      <c r="J1220" s="160"/>
      <c r="K1220" s="157"/>
      <c r="L1220" s="161"/>
      <c r="M1220" s="161"/>
      <c r="N1220" s="161"/>
      <c r="O1220" s="161"/>
      <c r="P1220" s="157"/>
    </row>
    <row r="1224" spans="1:16" ht="15.75">
      <c r="A1224" s="6" t="s">
        <v>35</v>
      </c>
      <c r="B1224" s="6" t="s">
        <v>1</v>
      </c>
      <c r="C1224" s="6">
        <v>44593</v>
      </c>
      <c r="D1224" s="7" t="s">
        <v>36</v>
      </c>
      <c r="E1224" s="7" t="s">
        <v>37</v>
      </c>
      <c r="F1224" s="7" t="s">
        <v>38</v>
      </c>
      <c r="G1224" s="7" t="s">
        <v>39</v>
      </c>
      <c r="H1224" s="6">
        <v>44620</v>
      </c>
      <c r="I1224" s="7" t="s">
        <v>40</v>
      </c>
      <c r="K1224" s="45"/>
      <c r="L1224" s="45" t="s">
        <v>41</v>
      </c>
      <c r="M1224" s="45" t="s">
        <v>42</v>
      </c>
      <c r="N1224" s="45" t="s">
        <v>43</v>
      </c>
      <c r="O1224" s="45" t="s">
        <v>44</v>
      </c>
    </row>
    <row r="1225" spans="1:16" ht="16.5">
      <c r="A1225" s="58" t="str">
        <f>+K1225</f>
        <v>B52</v>
      </c>
      <c r="B1225" s="59" t="s">
        <v>4</v>
      </c>
      <c r="C1225" s="61">
        <v>500</v>
      </c>
      <c r="D1225" s="61">
        <f t="shared" ref="D1225:D1238" si="673">+L1225</f>
        <v>50000</v>
      </c>
      <c r="E1225" s="61">
        <f>+N1225</f>
        <v>50500</v>
      </c>
      <c r="F1225" s="61">
        <f>+M1225</f>
        <v>0</v>
      </c>
      <c r="G1225" s="61">
        <f t="shared" ref="G1225:G1236" si="674">+O1225</f>
        <v>0</v>
      </c>
      <c r="H1225" s="61">
        <v>0</v>
      </c>
      <c r="I1225" s="61">
        <f>+C1225+D1225-E1225-F1225+G1225</f>
        <v>0</v>
      </c>
      <c r="J1225" s="9">
        <f>I1225-H1225</f>
        <v>0</v>
      </c>
      <c r="K1225" s="45" t="s">
        <v>160</v>
      </c>
      <c r="L1225" s="47">
        <v>50000</v>
      </c>
      <c r="M1225" s="47">
        <v>0</v>
      </c>
      <c r="N1225" s="47">
        <v>50500</v>
      </c>
      <c r="O1225" s="47">
        <v>0</v>
      </c>
    </row>
    <row r="1226" spans="1:16" ht="16.5">
      <c r="A1226" s="58" t="str">
        <f>+K1226</f>
        <v>BCI</v>
      </c>
      <c r="B1226" s="59" t="s">
        <v>45</v>
      </c>
      <c r="C1226" s="61">
        <v>2172028</v>
      </c>
      <c r="D1226" s="61">
        <f t="shared" si="673"/>
        <v>0</v>
      </c>
      <c r="E1226" s="61">
        <f>+N1226</f>
        <v>283345</v>
      </c>
      <c r="F1226" s="61">
        <f>+M1226</f>
        <v>1000000</v>
      </c>
      <c r="G1226" s="61">
        <f t="shared" si="674"/>
        <v>0</v>
      </c>
      <c r="H1226" s="61">
        <v>888683</v>
      </c>
      <c r="I1226" s="61">
        <f>+C1226+D1226-E1226-F1226+G1226</f>
        <v>888683</v>
      </c>
      <c r="J1226" s="9">
        <f t="shared" ref="J1226:J1233" si="675">I1226-H1226</f>
        <v>0</v>
      </c>
      <c r="K1226" s="45" t="s">
        <v>23</v>
      </c>
      <c r="L1226" s="47">
        <v>0</v>
      </c>
      <c r="M1226" s="47">
        <v>1000000</v>
      </c>
      <c r="N1226" s="47">
        <v>283345</v>
      </c>
      <c r="O1226" s="47">
        <v>0</v>
      </c>
    </row>
    <row r="1227" spans="1:16" ht="16.5">
      <c r="A1227" s="58" t="str">
        <f t="shared" ref="A1227:A1229" si="676">+K1227</f>
        <v>BCI-Sous Compte</v>
      </c>
      <c r="B1227" s="59" t="s">
        <v>45</v>
      </c>
      <c r="C1227" s="61">
        <v>14143094</v>
      </c>
      <c r="D1227" s="61">
        <f t="shared" si="673"/>
        <v>0</v>
      </c>
      <c r="E1227" s="61">
        <f>+N1227</f>
        <v>4260592</v>
      </c>
      <c r="F1227" s="61">
        <f>+M1227</f>
        <v>9000000</v>
      </c>
      <c r="G1227" s="61">
        <f t="shared" si="674"/>
        <v>0</v>
      </c>
      <c r="H1227" s="61">
        <v>882502</v>
      </c>
      <c r="I1227" s="61">
        <f>+C1227+D1227-E1227-F1227+G1227</f>
        <v>882502</v>
      </c>
      <c r="J1227" s="101">
        <f t="shared" si="675"/>
        <v>0</v>
      </c>
      <c r="K1227" s="45" t="s">
        <v>146</v>
      </c>
      <c r="L1227" s="47">
        <v>0</v>
      </c>
      <c r="M1227" s="47">
        <v>9000000</v>
      </c>
      <c r="N1227" s="47">
        <v>4260592</v>
      </c>
      <c r="O1227" s="47">
        <v>0</v>
      </c>
    </row>
    <row r="1228" spans="1:16" ht="16.5">
      <c r="A1228" s="58" t="str">
        <f t="shared" si="676"/>
        <v>Caisse</v>
      </c>
      <c r="B1228" s="59" t="s">
        <v>24</v>
      </c>
      <c r="C1228" s="61">
        <v>580885</v>
      </c>
      <c r="D1228" s="61">
        <f t="shared" si="673"/>
        <v>10511000</v>
      </c>
      <c r="E1228" s="61">
        <f t="shared" ref="E1228" si="677">+N1228</f>
        <v>2520779</v>
      </c>
      <c r="F1228" s="61">
        <f t="shared" ref="F1228:F1236" si="678">+M1228</f>
        <v>7774000</v>
      </c>
      <c r="G1228" s="61">
        <f t="shared" si="674"/>
        <v>0</v>
      </c>
      <c r="H1228" s="61">
        <v>797106</v>
      </c>
      <c r="I1228" s="61">
        <f>+C1228+D1228-E1228-F1228+G1228</f>
        <v>797106</v>
      </c>
      <c r="J1228" s="9">
        <f t="shared" si="675"/>
        <v>0</v>
      </c>
      <c r="K1228" s="45" t="s">
        <v>24</v>
      </c>
      <c r="L1228" s="47">
        <v>10511000</v>
      </c>
      <c r="M1228" s="47">
        <v>7774000</v>
      </c>
      <c r="N1228" s="47">
        <v>2520779</v>
      </c>
      <c r="O1228" s="47">
        <v>0</v>
      </c>
    </row>
    <row r="1229" spans="1:16" ht="16.5">
      <c r="A1229" s="58" t="str">
        <f t="shared" si="676"/>
        <v>Crépin</v>
      </c>
      <c r="B1229" s="59" t="s">
        <v>152</v>
      </c>
      <c r="C1229" s="61">
        <v>9000</v>
      </c>
      <c r="D1229" s="61">
        <f t="shared" si="673"/>
        <v>2509000</v>
      </c>
      <c r="E1229" s="61">
        <f>+N1229</f>
        <v>2021950</v>
      </c>
      <c r="F1229" s="61">
        <f t="shared" si="678"/>
        <v>440000</v>
      </c>
      <c r="G1229" s="61">
        <f t="shared" si="674"/>
        <v>0</v>
      </c>
      <c r="H1229" s="61">
        <v>56050</v>
      </c>
      <c r="I1229" s="61">
        <f t="shared" ref="I1229" si="679">+C1229+D1229-E1229-F1229+G1229</f>
        <v>56050</v>
      </c>
      <c r="J1229" s="9">
        <f t="shared" si="675"/>
        <v>0</v>
      </c>
      <c r="K1229" s="45" t="s">
        <v>46</v>
      </c>
      <c r="L1229" s="47">
        <v>2509000</v>
      </c>
      <c r="M1229" s="47">
        <v>440000</v>
      </c>
      <c r="N1229" s="47">
        <v>2021950</v>
      </c>
      <c r="O1229" s="47">
        <v>0</v>
      </c>
    </row>
    <row r="1230" spans="1:16" ht="16.5">
      <c r="A1230" s="58" t="str">
        <f>K1230</f>
        <v>Evariste</v>
      </c>
      <c r="B1230" s="59" t="s">
        <v>153</v>
      </c>
      <c r="C1230" s="61">
        <v>8645</v>
      </c>
      <c r="D1230" s="61">
        <f t="shared" si="673"/>
        <v>614000</v>
      </c>
      <c r="E1230" s="61">
        <f t="shared" ref="E1230" si="680">+N1230</f>
        <v>601150</v>
      </c>
      <c r="F1230" s="61">
        <f t="shared" si="678"/>
        <v>0</v>
      </c>
      <c r="G1230" s="61">
        <f t="shared" si="674"/>
        <v>0</v>
      </c>
      <c r="H1230" s="61">
        <v>21495</v>
      </c>
      <c r="I1230" s="61">
        <f>+C1230+D1230-E1230-F1230+G1230</f>
        <v>21495</v>
      </c>
      <c r="J1230" s="9">
        <f t="shared" si="675"/>
        <v>0</v>
      </c>
      <c r="K1230" s="45" t="s">
        <v>30</v>
      </c>
      <c r="L1230" s="47">
        <v>614000</v>
      </c>
      <c r="M1230" s="47">
        <v>0</v>
      </c>
      <c r="N1230" s="47">
        <v>601150</v>
      </c>
      <c r="O1230" s="47">
        <v>0</v>
      </c>
    </row>
    <row r="1231" spans="1:16" ht="16.5">
      <c r="A1231" s="114" t="str">
        <f t="shared" ref="A1231:A1238" si="681">+K1231</f>
        <v>I55S</v>
      </c>
      <c r="B1231" s="115" t="s">
        <v>4</v>
      </c>
      <c r="C1231" s="117">
        <v>233614</v>
      </c>
      <c r="D1231" s="117">
        <f t="shared" si="673"/>
        <v>0</v>
      </c>
      <c r="E1231" s="117">
        <f>+N1231</f>
        <v>0</v>
      </c>
      <c r="F1231" s="117">
        <f t="shared" si="678"/>
        <v>0</v>
      </c>
      <c r="G1231" s="117">
        <f t="shared" si="674"/>
        <v>0</v>
      </c>
      <c r="H1231" s="117">
        <v>233614</v>
      </c>
      <c r="I1231" s="117">
        <f>+C1231+D1231-E1231-F1231+G1231</f>
        <v>233614</v>
      </c>
      <c r="J1231" s="9">
        <f t="shared" si="675"/>
        <v>0</v>
      </c>
      <c r="K1231" s="45" t="s">
        <v>83</v>
      </c>
      <c r="L1231" s="47">
        <v>0</v>
      </c>
      <c r="M1231" s="47">
        <v>0</v>
      </c>
      <c r="N1231" s="47">
        <v>0</v>
      </c>
      <c r="O1231" s="47">
        <v>0</v>
      </c>
    </row>
    <row r="1232" spans="1:16" ht="16.5">
      <c r="A1232" s="114" t="str">
        <f t="shared" si="681"/>
        <v>I73X</v>
      </c>
      <c r="B1232" s="115" t="s">
        <v>4</v>
      </c>
      <c r="C1232" s="117">
        <v>249769</v>
      </c>
      <c r="D1232" s="117">
        <f t="shared" si="673"/>
        <v>0</v>
      </c>
      <c r="E1232" s="117">
        <f>+N1232</f>
        <v>0</v>
      </c>
      <c r="F1232" s="117">
        <f t="shared" si="678"/>
        <v>0</v>
      </c>
      <c r="G1232" s="117">
        <f t="shared" si="674"/>
        <v>0</v>
      </c>
      <c r="H1232" s="117">
        <v>249769</v>
      </c>
      <c r="I1232" s="117">
        <f t="shared" ref="I1232:I1235" si="682">+C1232+D1232-E1232-F1232+G1232</f>
        <v>249769</v>
      </c>
      <c r="J1232" s="9">
        <f t="shared" si="675"/>
        <v>0</v>
      </c>
      <c r="K1232" s="45" t="s">
        <v>82</v>
      </c>
      <c r="L1232" s="47">
        <v>0</v>
      </c>
      <c r="M1232" s="47">
        <v>0</v>
      </c>
      <c r="N1232" s="47">
        <v>0</v>
      </c>
      <c r="O1232" s="47">
        <v>0</v>
      </c>
    </row>
    <row r="1233" spans="1:15" ht="16.5">
      <c r="A1233" s="58" t="str">
        <f t="shared" si="681"/>
        <v>Godfré</v>
      </c>
      <c r="B1233" s="97" t="s">
        <v>152</v>
      </c>
      <c r="C1233" s="61">
        <v>79935</v>
      </c>
      <c r="D1233" s="61">
        <f t="shared" si="673"/>
        <v>1202000</v>
      </c>
      <c r="E1233" s="153">
        <f t="shared" ref="E1233" si="683">+N1233</f>
        <v>1118750</v>
      </c>
      <c r="F1233" s="61">
        <f t="shared" si="678"/>
        <v>50000</v>
      </c>
      <c r="G1233" s="61">
        <f t="shared" si="674"/>
        <v>0</v>
      </c>
      <c r="H1233" s="61">
        <v>113185</v>
      </c>
      <c r="I1233" s="61">
        <f t="shared" si="682"/>
        <v>113185</v>
      </c>
      <c r="J1233" s="9">
        <f t="shared" si="675"/>
        <v>0</v>
      </c>
      <c r="K1233" s="45" t="s">
        <v>142</v>
      </c>
      <c r="L1233" s="47">
        <v>1202000</v>
      </c>
      <c r="M1233" s="47">
        <v>50000</v>
      </c>
      <c r="N1233" s="47">
        <v>1118750</v>
      </c>
      <c r="O1233" s="47">
        <v>0</v>
      </c>
    </row>
    <row r="1234" spans="1:15" ht="16.5">
      <c r="A1234" s="58" t="str">
        <f t="shared" si="681"/>
        <v>Grace</v>
      </c>
      <c r="B1234" s="59" t="s">
        <v>2</v>
      </c>
      <c r="C1234" s="61">
        <v>19800</v>
      </c>
      <c r="D1234" s="61">
        <f t="shared" si="673"/>
        <v>3247000</v>
      </c>
      <c r="E1234" s="153">
        <f>+N1234</f>
        <v>1165100</v>
      </c>
      <c r="F1234" s="61">
        <f t="shared" si="678"/>
        <v>2081000</v>
      </c>
      <c r="G1234" s="61">
        <f t="shared" si="674"/>
        <v>0</v>
      </c>
      <c r="H1234" s="61">
        <v>20700</v>
      </c>
      <c r="I1234" s="61">
        <f t="shared" si="682"/>
        <v>20700</v>
      </c>
      <c r="J1234" s="9">
        <f>I1234-H1234</f>
        <v>0</v>
      </c>
      <c r="K1234" s="45" t="s">
        <v>141</v>
      </c>
      <c r="L1234" s="47">
        <v>3247000</v>
      </c>
      <c r="M1234" s="47">
        <v>2081000</v>
      </c>
      <c r="N1234" s="47">
        <v>1165100</v>
      </c>
      <c r="O1234" s="47">
        <v>0</v>
      </c>
    </row>
    <row r="1235" spans="1:15" ht="16.5">
      <c r="A1235" s="58" t="str">
        <f t="shared" si="681"/>
        <v>I23C</v>
      </c>
      <c r="B1235" s="97" t="s">
        <v>4</v>
      </c>
      <c r="C1235" s="61">
        <v>30550</v>
      </c>
      <c r="D1235" s="61">
        <f t="shared" si="673"/>
        <v>1493000</v>
      </c>
      <c r="E1235" s="153">
        <f t="shared" ref="E1235:E1238" si="684">+N1235</f>
        <v>1238000</v>
      </c>
      <c r="F1235" s="61">
        <f t="shared" si="678"/>
        <v>270000</v>
      </c>
      <c r="G1235" s="61">
        <f t="shared" si="674"/>
        <v>0</v>
      </c>
      <c r="H1235" s="61">
        <v>15550</v>
      </c>
      <c r="I1235" s="61">
        <f t="shared" si="682"/>
        <v>15550</v>
      </c>
      <c r="J1235" s="9">
        <f t="shared" ref="J1235:J1236" si="685">I1235-H1235</f>
        <v>0</v>
      </c>
      <c r="K1235" s="45" t="s">
        <v>29</v>
      </c>
      <c r="L1235" s="47">
        <v>1493000</v>
      </c>
      <c r="M1235" s="47">
        <v>270000</v>
      </c>
      <c r="N1235" s="47">
        <v>1238000</v>
      </c>
      <c r="O1235" s="47">
        <v>0</v>
      </c>
    </row>
    <row r="1236" spans="1:15" ht="16.5">
      <c r="A1236" s="58" t="str">
        <f t="shared" si="681"/>
        <v>Merveille</v>
      </c>
      <c r="B1236" s="59" t="s">
        <v>2</v>
      </c>
      <c r="C1236" s="61">
        <v>13000</v>
      </c>
      <c r="D1236" s="61">
        <f t="shared" si="673"/>
        <v>50000</v>
      </c>
      <c r="E1236" s="153">
        <f t="shared" si="684"/>
        <v>58200</v>
      </c>
      <c r="F1236" s="61">
        <f t="shared" si="678"/>
        <v>0</v>
      </c>
      <c r="G1236" s="61">
        <f t="shared" si="674"/>
        <v>0</v>
      </c>
      <c r="H1236" s="61">
        <v>4800</v>
      </c>
      <c r="I1236" s="61">
        <f>+C1236+D1236-E1236-F1236+G1236</f>
        <v>4800</v>
      </c>
      <c r="J1236" s="9">
        <f t="shared" si="685"/>
        <v>0</v>
      </c>
      <c r="K1236" s="45" t="s">
        <v>92</v>
      </c>
      <c r="L1236" s="47">
        <v>50000</v>
      </c>
      <c r="M1236" s="47">
        <v>0</v>
      </c>
      <c r="N1236" s="47">
        <v>58200</v>
      </c>
      <c r="O1236" s="47"/>
    </row>
    <row r="1237" spans="1:15" ht="16.5">
      <c r="A1237" s="58" t="str">
        <f t="shared" si="681"/>
        <v>P29</v>
      </c>
      <c r="B1237" s="59" t="s">
        <v>4</v>
      </c>
      <c r="C1237" s="61">
        <v>55700</v>
      </c>
      <c r="D1237" s="61">
        <f t="shared" si="673"/>
        <v>1029000</v>
      </c>
      <c r="E1237" s="153">
        <f t="shared" si="684"/>
        <v>648500</v>
      </c>
      <c r="F1237" s="61">
        <f>+M1237</f>
        <v>300000</v>
      </c>
      <c r="G1237" s="61">
        <f>+O1237</f>
        <v>0</v>
      </c>
      <c r="H1237" s="61">
        <v>136200</v>
      </c>
      <c r="I1237" s="61">
        <f>+C1237+D1237-E1237-F1237+G1237</f>
        <v>136200</v>
      </c>
      <c r="J1237" s="9">
        <f>I1237-H1237</f>
        <v>0</v>
      </c>
      <c r="K1237" s="45" t="s">
        <v>28</v>
      </c>
      <c r="L1237" s="47">
        <v>1029000</v>
      </c>
      <c r="M1237" s="47">
        <v>300000</v>
      </c>
      <c r="N1237" s="47">
        <v>648500</v>
      </c>
      <c r="O1237" s="47">
        <v>0</v>
      </c>
    </row>
    <row r="1238" spans="1:15" ht="16.5">
      <c r="A1238" s="58" t="str">
        <f t="shared" si="681"/>
        <v>Tiffany</v>
      </c>
      <c r="B1238" s="59" t="s">
        <v>2</v>
      </c>
      <c r="C1238" s="61">
        <v>-36237</v>
      </c>
      <c r="D1238" s="61">
        <f t="shared" si="673"/>
        <v>210000</v>
      </c>
      <c r="E1238" s="153">
        <f t="shared" si="684"/>
        <v>210500</v>
      </c>
      <c r="F1238" s="61">
        <f t="shared" ref="F1238" si="686">+M1238</f>
        <v>0</v>
      </c>
      <c r="G1238" s="61">
        <f t="shared" ref="G1238" si="687">+O1238</f>
        <v>0</v>
      </c>
      <c r="H1238" s="61">
        <v>-36737</v>
      </c>
      <c r="I1238" s="61">
        <f t="shared" ref="I1238" si="688">+C1238+D1238-E1238-F1238+G1238</f>
        <v>-36737</v>
      </c>
      <c r="J1238" s="9">
        <f t="shared" ref="J1238" si="689">I1238-H1238</f>
        <v>0</v>
      </c>
      <c r="K1238" s="45" t="s">
        <v>111</v>
      </c>
      <c r="L1238" s="47">
        <v>210000</v>
      </c>
      <c r="M1238" s="47">
        <v>0</v>
      </c>
      <c r="N1238" s="47">
        <v>210500</v>
      </c>
      <c r="O1238" s="47">
        <v>0</v>
      </c>
    </row>
    <row r="1239" spans="1:15" ht="16.5">
      <c r="A1239" s="10" t="s">
        <v>49</v>
      </c>
      <c r="B1239" s="11"/>
      <c r="C1239" s="12">
        <f t="shared" ref="C1239:I1239" si="690">SUM(C1225:C1238)</f>
        <v>17560283</v>
      </c>
      <c r="D1239" s="57">
        <f t="shared" si="690"/>
        <v>20915000</v>
      </c>
      <c r="E1239" s="57">
        <f t="shared" si="690"/>
        <v>14177366</v>
      </c>
      <c r="F1239" s="57">
        <f t="shared" si="690"/>
        <v>20915000</v>
      </c>
      <c r="G1239" s="57">
        <f t="shared" si="690"/>
        <v>0</v>
      </c>
      <c r="H1239" s="57">
        <f t="shared" si="690"/>
        <v>3382917</v>
      </c>
      <c r="I1239" s="57">
        <f t="shared" si="690"/>
        <v>3382917</v>
      </c>
      <c r="J1239" s="9">
        <f>I1239-H1239</f>
        <v>0</v>
      </c>
      <c r="K1239" s="3"/>
      <c r="L1239" s="47">
        <f>+SUM(L1225:L1238)</f>
        <v>20915000</v>
      </c>
      <c r="M1239" s="47">
        <f>+SUM(M1225:M1238)</f>
        <v>20915000</v>
      </c>
      <c r="N1239" s="47">
        <f>+SUM(N1225:N1238)</f>
        <v>14177366</v>
      </c>
      <c r="O1239" s="47">
        <f>+SUM(O1225:O1238)</f>
        <v>0</v>
      </c>
    </row>
    <row r="1240" spans="1:15" ht="16.5">
      <c r="A1240" s="10"/>
      <c r="B1240" s="11"/>
      <c r="C1240" s="12"/>
      <c r="D1240" s="13"/>
      <c r="E1240" s="12"/>
      <c r="F1240" s="13"/>
      <c r="G1240" s="12"/>
      <c r="H1240" s="12"/>
      <c r="I1240" s="133" t="b">
        <f>I1239=D1242</f>
        <v>1</v>
      </c>
      <c r="L1240" s="5"/>
      <c r="M1240" s="5"/>
      <c r="N1240" s="5"/>
      <c r="O1240" s="5"/>
    </row>
    <row r="1241" spans="1:15" ht="16.5">
      <c r="A1241" s="10" t="s">
        <v>180</v>
      </c>
      <c r="B1241" s="11" t="s">
        <v>181</v>
      </c>
      <c r="C1241" s="12" t="s">
        <v>182</v>
      </c>
      <c r="D1241" s="12" t="s">
        <v>193</v>
      </c>
      <c r="E1241" s="12" t="s">
        <v>50</v>
      </c>
      <c r="F1241" s="12"/>
      <c r="G1241" s="12">
        <f>+D1239-F1239</f>
        <v>0</v>
      </c>
      <c r="H1241" s="12"/>
      <c r="I1241" s="12"/>
    </row>
    <row r="1242" spans="1:15" ht="16.5">
      <c r="A1242" s="14">
        <f>C1239</f>
        <v>17560283</v>
      </c>
      <c r="B1242" s="15">
        <f>G1239</f>
        <v>0</v>
      </c>
      <c r="C1242" s="12">
        <f>E1239</f>
        <v>14177366</v>
      </c>
      <c r="D1242" s="12">
        <f>A1242+B1242-C1242</f>
        <v>3382917</v>
      </c>
      <c r="E1242" s="13">
        <f>I1239-D1242</f>
        <v>0</v>
      </c>
      <c r="F1242" s="12"/>
      <c r="G1242" s="12"/>
      <c r="H1242" s="12"/>
      <c r="I1242" s="12"/>
    </row>
    <row r="1243" spans="1:15" ht="16.5">
      <c r="A1243" s="14"/>
      <c r="B1243" s="15"/>
      <c r="C1243" s="12"/>
      <c r="D1243" s="12"/>
      <c r="E1243" s="13"/>
      <c r="F1243" s="12"/>
      <c r="G1243" s="12"/>
      <c r="H1243" s="12"/>
      <c r="I1243" s="12"/>
    </row>
    <row r="1244" spans="1:15">
      <c r="A1244" s="16" t="s">
        <v>51</v>
      </c>
      <c r="B1244" s="16"/>
      <c r="C1244" s="16"/>
      <c r="D1244" s="17"/>
      <c r="E1244" s="17"/>
      <c r="F1244" s="17"/>
      <c r="G1244" s="17"/>
      <c r="H1244" s="17"/>
      <c r="I1244" s="17"/>
    </row>
    <row r="1245" spans="1:15">
      <c r="A1245" s="18" t="s">
        <v>184</v>
      </c>
      <c r="B1245" s="18"/>
      <c r="C1245" s="18"/>
      <c r="D1245" s="18"/>
      <c r="E1245" s="18"/>
      <c r="F1245" s="18"/>
      <c r="G1245" s="18"/>
      <c r="H1245" s="18"/>
      <c r="I1245" s="18"/>
      <c r="J1245" s="18"/>
    </row>
    <row r="1246" spans="1:15">
      <c r="A1246" s="19"/>
      <c r="B1246" s="17"/>
      <c r="C1246" s="20"/>
      <c r="D1246" s="20"/>
      <c r="E1246" s="20"/>
      <c r="F1246" s="20"/>
      <c r="G1246" s="20"/>
      <c r="H1246" s="17"/>
      <c r="I1246" s="17"/>
    </row>
    <row r="1247" spans="1:15">
      <c r="A1247" s="166" t="s">
        <v>52</v>
      </c>
      <c r="B1247" s="168" t="s">
        <v>53</v>
      </c>
      <c r="C1247" s="170" t="s">
        <v>183</v>
      </c>
      <c r="D1247" s="171" t="s">
        <v>54</v>
      </c>
      <c r="E1247" s="172"/>
      <c r="F1247" s="172"/>
      <c r="G1247" s="173"/>
      <c r="H1247" s="174" t="s">
        <v>55</v>
      </c>
      <c r="I1247" s="162" t="s">
        <v>56</v>
      </c>
      <c r="J1247" s="17"/>
    </row>
    <row r="1248" spans="1:15" ht="25.5">
      <c r="A1248" s="167"/>
      <c r="B1248" s="169"/>
      <c r="C1248" s="22"/>
      <c r="D1248" s="21" t="s">
        <v>23</v>
      </c>
      <c r="E1248" s="21" t="s">
        <v>24</v>
      </c>
      <c r="F1248" s="22" t="s">
        <v>121</v>
      </c>
      <c r="G1248" s="21" t="s">
        <v>57</v>
      </c>
      <c r="H1248" s="175"/>
      <c r="I1248" s="163"/>
      <c r="J1248" s="164" t="s">
        <v>185</v>
      </c>
      <c r="K1248" s="142"/>
    </row>
    <row r="1249" spans="1:11">
      <c r="A1249" s="23"/>
      <c r="B1249" s="24" t="s">
        <v>58</v>
      </c>
      <c r="C1249" s="25"/>
      <c r="D1249" s="25"/>
      <c r="E1249" s="25"/>
      <c r="F1249" s="25"/>
      <c r="G1249" s="25"/>
      <c r="H1249" s="25"/>
      <c r="I1249" s="26"/>
      <c r="J1249" s="165"/>
      <c r="K1249" s="142"/>
    </row>
    <row r="1250" spans="1:11">
      <c r="A1250" s="121" t="s">
        <v>113</v>
      </c>
      <c r="B1250" s="126" t="s">
        <v>160</v>
      </c>
      <c r="C1250" s="32">
        <f>+C1225</f>
        <v>500</v>
      </c>
      <c r="D1250" s="31"/>
      <c r="E1250" s="32">
        <f>+D1225</f>
        <v>50000</v>
      </c>
      <c r="F1250" s="32"/>
      <c r="G1250" s="32"/>
      <c r="H1250" s="55">
        <f>+F1225</f>
        <v>0</v>
      </c>
      <c r="I1250" s="32">
        <f>+E1225</f>
        <v>50500</v>
      </c>
      <c r="J1250" s="30">
        <f t="shared" ref="J1250:J1251" si="691">+SUM(C1250:G1250)-(H1250+I1250)</f>
        <v>0</v>
      </c>
      <c r="K1250" s="143" t="b">
        <f>J1250=I1225</f>
        <v>1</v>
      </c>
    </row>
    <row r="1251" spans="1:11">
      <c r="A1251" s="121" t="str">
        <f>+A1250</f>
        <v>FEVRIER</v>
      </c>
      <c r="B1251" s="126" t="s">
        <v>46</v>
      </c>
      <c r="C1251" s="32">
        <f>+C1229</f>
        <v>9000</v>
      </c>
      <c r="D1251" s="31"/>
      <c r="E1251" s="32">
        <f>+D1229</f>
        <v>2509000</v>
      </c>
      <c r="F1251" s="32"/>
      <c r="G1251" s="32"/>
      <c r="H1251" s="55">
        <f>+F1229</f>
        <v>440000</v>
      </c>
      <c r="I1251" s="32">
        <f>+E1229</f>
        <v>2021950</v>
      </c>
      <c r="J1251" s="100">
        <f t="shared" si="691"/>
        <v>56050</v>
      </c>
      <c r="K1251" s="143" t="b">
        <f t="shared" ref="K1251:K1260" si="692">J1251=I1229</f>
        <v>1</v>
      </c>
    </row>
    <row r="1252" spans="1:11">
      <c r="A1252" s="121" t="str">
        <f t="shared" ref="A1252:A1260" si="693">+A1251</f>
        <v>FEVRIER</v>
      </c>
      <c r="B1252" s="127" t="s">
        <v>30</v>
      </c>
      <c r="C1252" s="32">
        <f>+C1230</f>
        <v>8645</v>
      </c>
      <c r="D1252" s="118"/>
      <c r="E1252" s="32">
        <f>+D1230</f>
        <v>614000</v>
      </c>
      <c r="F1252" s="51"/>
      <c r="G1252" s="51"/>
      <c r="H1252" s="55">
        <f>+F1230</f>
        <v>0</v>
      </c>
      <c r="I1252" s="32">
        <f>+E1230</f>
        <v>601150</v>
      </c>
      <c r="J1252" s="123">
        <f>+SUM(C1252:G1252)-(H1252+I1252)</f>
        <v>21495</v>
      </c>
      <c r="K1252" s="143" t="b">
        <f t="shared" si="692"/>
        <v>1</v>
      </c>
    </row>
    <row r="1253" spans="1:11">
      <c r="A1253" s="121" t="str">
        <f t="shared" si="693"/>
        <v>FEVRIER</v>
      </c>
      <c r="B1253" s="128" t="s">
        <v>83</v>
      </c>
      <c r="C1253" s="119">
        <f>+C1231</f>
        <v>233614</v>
      </c>
      <c r="D1253" s="122"/>
      <c r="E1253" s="119">
        <f>+D1231</f>
        <v>0</v>
      </c>
      <c r="F1253" s="136"/>
      <c r="G1253" s="136"/>
      <c r="H1253" s="154">
        <f>+F1231</f>
        <v>0</v>
      </c>
      <c r="I1253" s="119">
        <f>+E1231</f>
        <v>0</v>
      </c>
      <c r="J1253" s="120">
        <f>+SUM(C1253:G1253)-(H1253+I1253)</f>
        <v>233614</v>
      </c>
      <c r="K1253" s="143" t="b">
        <f t="shared" si="692"/>
        <v>1</v>
      </c>
    </row>
    <row r="1254" spans="1:11">
      <c r="A1254" s="121" t="str">
        <f t="shared" si="693"/>
        <v>FEVRIER</v>
      </c>
      <c r="B1254" s="128" t="s">
        <v>82</v>
      </c>
      <c r="C1254" s="119">
        <f>+C1232</f>
        <v>249769</v>
      </c>
      <c r="D1254" s="122"/>
      <c r="E1254" s="119">
        <f>+D1232</f>
        <v>0</v>
      </c>
      <c r="F1254" s="136"/>
      <c r="G1254" s="136"/>
      <c r="H1254" s="154">
        <f>+F1232</f>
        <v>0</v>
      </c>
      <c r="I1254" s="119">
        <f>+E1232</f>
        <v>0</v>
      </c>
      <c r="J1254" s="120">
        <f t="shared" ref="J1254:J1260" si="694">+SUM(C1254:G1254)-(H1254+I1254)</f>
        <v>249769</v>
      </c>
      <c r="K1254" s="143" t="b">
        <f t="shared" si="692"/>
        <v>1</v>
      </c>
    </row>
    <row r="1255" spans="1:11">
      <c r="A1255" s="121" t="str">
        <f t="shared" si="693"/>
        <v>FEVRIER</v>
      </c>
      <c r="B1255" s="126" t="s">
        <v>142</v>
      </c>
      <c r="C1255" s="32">
        <f>+C1233</f>
        <v>79935</v>
      </c>
      <c r="D1255" s="31"/>
      <c r="E1255" s="32">
        <f>+D1233</f>
        <v>1202000</v>
      </c>
      <c r="F1255" s="32"/>
      <c r="G1255" s="103"/>
      <c r="H1255" s="55">
        <f>+F1233</f>
        <v>50000</v>
      </c>
      <c r="I1255" s="32">
        <f>+E1233</f>
        <v>1118750</v>
      </c>
      <c r="J1255" s="30">
        <f t="shared" si="694"/>
        <v>113185</v>
      </c>
      <c r="K1255" s="143" t="b">
        <f t="shared" si="692"/>
        <v>1</v>
      </c>
    </row>
    <row r="1256" spans="1:11">
      <c r="A1256" s="121" t="str">
        <f t="shared" si="693"/>
        <v>FEVRIER</v>
      </c>
      <c r="B1256" s="126" t="s">
        <v>141</v>
      </c>
      <c r="C1256" s="32">
        <f t="shared" ref="C1256:C1260" si="695">+C1234</f>
        <v>19800</v>
      </c>
      <c r="D1256" s="31"/>
      <c r="E1256" s="32">
        <f t="shared" ref="E1256:E1260" si="696">+D1234</f>
        <v>3247000</v>
      </c>
      <c r="F1256" s="32"/>
      <c r="G1256" s="103"/>
      <c r="H1256" s="55">
        <f t="shared" ref="H1256:H1260" si="697">+F1234</f>
        <v>2081000</v>
      </c>
      <c r="I1256" s="32">
        <f t="shared" ref="I1256:I1260" si="698">+E1234</f>
        <v>1165100</v>
      </c>
      <c r="J1256" s="30">
        <f t="shared" si="694"/>
        <v>20700</v>
      </c>
      <c r="K1256" s="143" t="b">
        <f t="shared" si="692"/>
        <v>1</v>
      </c>
    </row>
    <row r="1257" spans="1:11">
      <c r="A1257" s="121" t="str">
        <f t="shared" si="693"/>
        <v>FEVRIER</v>
      </c>
      <c r="B1257" s="126" t="s">
        <v>29</v>
      </c>
      <c r="C1257" s="32">
        <f t="shared" si="695"/>
        <v>30550</v>
      </c>
      <c r="D1257" s="31"/>
      <c r="E1257" s="32">
        <f t="shared" si="696"/>
        <v>1493000</v>
      </c>
      <c r="F1257" s="32"/>
      <c r="G1257" s="103"/>
      <c r="H1257" s="55">
        <f t="shared" si="697"/>
        <v>270000</v>
      </c>
      <c r="I1257" s="32">
        <f t="shared" si="698"/>
        <v>1238000</v>
      </c>
      <c r="J1257" s="30">
        <f t="shared" si="694"/>
        <v>15550</v>
      </c>
      <c r="K1257" s="143" t="b">
        <f t="shared" si="692"/>
        <v>1</v>
      </c>
    </row>
    <row r="1258" spans="1:11">
      <c r="A1258" s="121" t="str">
        <f>+A1256</f>
        <v>FEVRIER</v>
      </c>
      <c r="B1258" s="126" t="s">
        <v>92</v>
      </c>
      <c r="C1258" s="32">
        <f t="shared" si="695"/>
        <v>13000</v>
      </c>
      <c r="D1258" s="31"/>
      <c r="E1258" s="32">
        <f t="shared" si="696"/>
        <v>50000</v>
      </c>
      <c r="F1258" s="32"/>
      <c r="G1258" s="103"/>
      <c r="H1258" s="55">
        <f t="shared" si="697"/>
        <v>0</v>
      </c>
      <c r="I1258" s="32">
        <f t="shared" si="698"/>
        <v>58200</v>
      </c>
      <c r="J1258" s="30">
        <f t="shared" si="694"/>
        <v>4800</v>
      </c>
      <c r="K1258" s="143" t="b">
        <f t="shared" si="692"/>
        <v>1</v>
      </c>
    </row>
    <row r="1259" spans="1:11">
      <c r="A1259" s="121" t="str">
        <f>+A1257</f>
        <v>FEVRIER</v>
      </c>
      <c r="B1259" s="126" t="s">
        <v>28</v>
      </c>
      <c r="C1259" s="32">
        <f t="shared" si="695"/>
        <v>55700</v>
      </c>
      <c r="D1259" s="31"/>
      <c r="E1259" s="32">
        <f t="shared" si="696"/>
        <v>1029000</v>
      </c>
      <c r="F1259" s="32"/>
      <c r="G1259" s="103"/>
      <c r="H1259" s="55">
        <f t="shared" si="697"/>
        <v>300000</v>
      </c>
      <c r="I1259" s="32">
        <f t="shared" si="698"/>
        <v>648500</v>
      </c>
      <c r="J1259" s="30">
        <f t="shared" si="694"/>
        <v>136200</v>
      </c>
      <c r="K1259" s="143" t="b">
        <f t="shared" si="692"/>
        <v>1</v>
      </c>
    </row>
    <row r="1260" spans="1:11">
      <c r="A1260" s="121" t="str">
        <f t="shared" si="693"/>
        <v>FEVRIER</v>
      </c>
      <c r="B1260" s="127" t="s">
        <v>111</v>
      </c>
      <c r="C1260" s="32">
        <f t="shared" si="695"/>
        <v>-36237</v>
      </c>
      <c r="D1260" s="118"/>
      <c r="E1260" s="32">
        <f t="shared" si="696"/>
        <v>210000</v>
      </c>
      <c r="F1260" s="51"/>
      <c r="G1260" s="137"/>
      <c r="H1260" s="55">
        <f t="shared" si="697"/>
        <v>0</v>
      </c>
      <c r="I1260" s="32">
        <f t="shared" si="698"/>
        <v>210500</v>
      </c>
      <c r="J1260" s="30">
        <f t="shared" si="694"/>
        <v>-36737</v>
      </c>
      <c r="K1260" s="143" t="b">
        <f t="shared" si="692"/>
        <v>1</v>
      </c>
    </row>
    <row r="1261" spans="1:11">
      <c r="A1261" s="34" t="s">
        <v>59</v>
      </c>
      <c r="B1261" s="35"/>
      <c r="C1261" s="35"/>
      <c r="D1261" s="35"/>
      <c r="E1261" s="35"/>
      <c r="F1261" s="35"/>
      <c r="G1261" s="35"/>
      <c r="H1261" s="35"/>
      <c r="I1261" s="35"/>
      <c r="J1261" s="36"/>
      <c r="K1261" s="142"/>
    </row>
    <row r="1262" spans="1:11">
      <c r="A1262" s="121" t="str">
        <f>+A1260</f>
        <v>FEVRIER</v>
      </c>
      <c r="B1262" s="37" t="s">
        <v>60</v>
      </c>
      <c r="C1262" s="38">
        <f>+C1228</f>
        <v>580885</v>
      </c>
      <c r="D1262" s="49"/>
      <c r="E1262" s="49">
        <f>D1228</f>
        <v>10511000</v>
      </c>
      <c r="F1262" s="49"/>
      <c r="G1262" s="124"/>
      <c r="H1262" s="51">
        <f>+F1228</f>
        <v>7774000</v>
      </c>
      <c r="I1262" s="125">
        <f>+E1228</f>
        <v>2520779</v>
      </c>
      <c r="J1262" s="30">
        <f>+SUM(C1262:G1262)-(H1262+I1262)</f>
        <v>797106</v>
      </c>
      <c r="K1262" s="143" t="b">
        <f>J1262=I1228</f>
        <v>1</v>
      </c>
    </row>
    <row r="1263" spans="1:11">
      <c r="A1263" s="43" t="s">
        <v>61</v>
      </c>
      <c r="B1263" s="24"/>
      <c r="C1263" s="35"/>
      <c r="D1263" s="24"/>
      <c r="E1263" s="24"/>
      <c r="F1263" s="24"/>
      <c r="G1263" s="24"/>
      <c r="H1263" s="24"/>
      <c r="I1263" s="24"/>
      <c r="J1263" s="36"/>
      <c r="K1263" s="142"/>
    </row>
    <row r="1264" spans="1:11">
      <c r="A1264" s="121" t="str">
        <f>+A1262</f>
        <v>FEVRIER</v>
      </c>
      <c r="B1264" s="37" t="s">
        <v>154</v>
      </c>
      <c r="C1264" s="124">
        <f>+C1226</f>
        <v>2172028</v>
      </c>
      <c r="D1264" s="131">
        <f>+G1226</f>
        <v>0</v>
      </c>
      <c r="E1264" s="49"/>
      <c r="F1264" s="49"/>
      <c r="G1264" s="49"/>
      <c r="H1264" s="51">
        <f>+F1226</f>
        <v>1000000</v>
      </c>
      <c r="I1264" s="53">
        <f>+E1226</f>
        <v>283345</v>
      </c>
      <c r="J1264" s="30">
        <f>+SUM(C1264:G1264)-(H1264+I1264)</f>
        <v>888683</v>
      </c>
      <c r="K1264" s="143" t="b">
        <f>+J1264=I1226</f>
        <v>1</v>
      </c>
    </row>
    <row r="1265" spans="1:16">
      <c r="A1265" s="121" t="str">
        <f t="shared" ref="A1265" si="699">+A1264</f>
        <v>FEVRIER</v>
      </c>
      <c r="B1265" s="37" t="s">
        <v>63</v>
      </c>
      <c r="C1265" s="124">
        <f>+C1227</f>
        <v>14143094</v>
      </c>
      <c r="D1265" s="49">
        <f>+G1227</f>
        <v>0</v>
      </c>
      <c r="E1265" s="48"/>
      <c r="F1265" s="48"/>
      <c r="G1265" s="48"/>
      <c r="H1265" s="32">
        <f>+F1227</f>
        <v>9000000</v>
      </c>
      <c r="I1265" s="50">
        <f>+E1227</f>
        <v>4260592</v>
      </c>
      <c r="J1265" s="30">
        <f>SUM(C1265:G1265)-(H1265+I1265)</f>
        <v>882502</v>
      </c>
      <c r="K1265" s="143" t="b">
        <f>+J1265=I1227</f>
        <v>1</v>
      </c>
    </row>
    <row r="1266" spans="1:16" ht="15.75">
      <c r="C1266" s="140">
        <f>SUM(C1250:C1265)</f>
        <v>17560283</v>
      </c>
      <c r="I1266" s="139">
        <f>SUM(I1250:I1265)</f>
        <v>14177366</v>
      </c>
      <c r="J1266" s="104">
        <f>+SUM(J1250:J1265)</f>
        <v>3382917</v>
      </c>
      <c r="K1266" s="5" t="b">
        <f>J1266=I1239</f>
        <v>1</v>
      </c>
    </row>
    <row r="1267" spans="1:16" ht="15.75">
      <c r="A1267" s="157"/>
      <c r="B1267" s="157"/>
      <c r="C1267" s="158"/>
      <c r="D1267" s="157"/>
      <c r="E1267" s="157"/>
      <c r="F1267" s="157"/>
      <c r="G1267" s="157"/>
      <c r="H1267" s="157"/>
      <c r="I1267" s="159"/>
      <c r="J1267" s="160"/>
      <c r="K1267" s="157"/>
      <c r="L1267" s="161"/>
      <c r="M1267" s="161"/>
      <c r="N1267" s="161"/>
      <c r="O1267" s="161"/>
      <c r="P1267" s="157"/>
    </row>
    <row r="1268" spans="1:16" ht="15.75">
      <c r="A1268" s="157"/>
      <c r="B1268" s="157"/>
      <c r="C1268" s="158"/>
      <c r="D1268" s="157"/>
      <c r="E1268" s="157"/>
      <c r="F1268" s="157"/>
      <c r="G1268" s="157"/>
      <c r="H1268" s="157"/>
      <c r="I1268" s="159"/>
      <c r="J1268" s="160"/>
      <c r="K1268" s="157"/>
      <c r="L1268" s="161"/>
      <c r="M1268" s="161"/>
      <c r="N1268" s="161"/>
      <c r="O1268" s="161"/>
      <c r="P1268" s="157"/>
    </row>
    <row r="1270" spans="1:16" ht="15.75">
      <c r="A1270" s="6" t="s">
        <v>35</v>
      </c>
      <c r="B1270" s="6" t="s">
        <v>1</v>
      </c>
      <c r="C1270" s="6">
        <v>44562</v>
      </c>
      <c r="D1270" s="7" t="s">
        <v>36</v>
      </c>
      <c r="E1270" s="7" t="s">
        <v>37</v>
      </c>
      <c r="F1270" s="7" t="s">
        <v>38</v>
      </c>
      <c r="G1270" s="7" t="s">
        <v>39</v>
      </c>
      <c r="H1270" s="6">
        <v>44592</v>
      </c>
      <c r="I1270" s="7" t="s">
        <v>40</v>
      </c>
      <c r="K1270" s="45"/>
      <c r="L1270" s="45" t="s">
        <v>41</v>
      </c>
      <c r="M1270" s="45" t="s">
        <v>42</v>
      </c>
      <c r="N1270" s="45" t="s">
        <v>43</v>
      </c>
      <c r="O1270" s="45" t="s">
        <v>44</v>
      </c>
    </row>
    <row r="1271" spans="1:16" ht="16.5">
      <c r="A1271" s="58" t="str">
        <f>+K1271</f>
        <v>B52</v>
      </c>
      <c r="B1271" s="59" t="s">
        <v>4</v>
      </c>
      <c r="C1271" s="60">
        <v>9500</v>
      </c>
      <c r="D1271" s="61">
        <f t="shared" ref="D1271:D1284" si="700">+L1271</f>
        <v>567000</v>
      </c>
      <c r="E1271" s="61">
        <f>+N1271</f>
        <v>576000</v>
      </c>
      <c r="F1271" s="61">
        <f>+M1271</f>
        <v>0</v>
      </c>
      <c r="G1271" s="61">
        <f t="shared" ref="G1271:G1282" si="701">+O1271</f>
        <v>0</v>
      </c>
      <c r="H1271" s="61">
        <v>500</v>
      </c>
      <c r="I1271" s="61">
        <f>+C1271+D1271-E1271-F1271+G1271</f>
        <v>500</v>
      </c>
      <c r="J1271" s="9">
        <f>I1271-H1271</f>
        <v>0</v>
      </c>
      <c r="K1271" s="45" t="s">
        <v>160</v>
      </c>
      <c r="L1271" s="47">
        <v>567000</v>
      </c>
      <c r="M1271" s="47">
        <v>0</v>
      </c>
      <c r="N1271" s="47">
        <v>576000</v>
      </c>
      <c r="O1271" s="47">
        <v>0</v>
      </c>
    </row>
    <row r="1272" spans="1:16" ht="16.5">
      <c r="A1272" s="58" t="str">
        <f>+K1272</f>
        <v>BCI</v>
      </c>
      <c r="B1272" s="59" t="s">
        <v>45</v>
      </c>
      <c r="C1272" s="60">
        <v>3455373</v>
      </c>
      <c r="D1272" s="61">
        <f t="shared" si="700"/>
        <v>0</v>
      </c>
      <c r="E1272" s="61">
        <f>+N1272</f>
        <v>283345</v>
      </c>
      <c r="F1272" s="61">
        <f>+M1272</f>
        <v>1000000</v>
      </c>
      <c r="G1272" s="61">
        <f t="shared" si="701"/>
        <v>0</v>
      </c>
      <c r="H1272" s="61">
        <v>2172028</v>
      </c>
      <c r="I1272" s="61">
        <f>+C1272+D1272-E1272-F1272+G1272</f>
        <v>2172028</v>
      </c>
      <c r="J1272" s="9">
        <f t="shared" ref="J1272:J1279" si="702">I1272-H1272</f>
        <v>0</v>
      </c>
      <c r="K1272" s="45" t="s">
        <v>23</v>
      </c>
      <c r="L1272" s="47">
        <v>0</v>
      </c>
      <c r="M1272" s="47">
        <v>1000000</v>
      </c>
      <c r="N1272" s="47">
        <v>283345</v>
      </c>
      <c r="O1272" s="47">
        <v>0</v>
      </c>
    </row>
    <row r="1273" spans="1:16" ht="16.5">
      <c r="A1273" s="58" t="str">
        <f t="shared" ref="A1273:A1275" si="703">+K1273</f>
        <v>BCI-Sous Compte</v>
      </c>
      <c r="B1273" s="59" t="s">
        <v>45</v>
      </c>
      <c r="C1273" s="60">
        <v>4841615</v>
      </c>
      <c r="D1273" s="61">
        <f t="shared" si="700"/>
        <v>0</v>
      </c>
      <c r="E1273" s="61">
        <f>+N1273</f>
        <v>6223724</v>
      </c>
      <c r="F1273" s="61">
        <f>+M1273</f>
        <v>2000000</v>
      </c>
      <c r="G1273" s="61">
        <f t="shared" si="701"/>
        <v>17525203</v>
      </c>
      <c r="H1273" s="61">
        <v>14143094</v>
      </c>
      <c r="I1273" s="61">
        <f>+C1273+D1273-E1273-F1273+G1273</f>
        <v>14143094</v>
      </c>
      <c r="J1273" s="101">
        <f t="shared" si="702"/>
        <v>0</v>
      </c>
      <c r="K1273" s="45" t="s">
        <v>146</v>
      </c>
      <c r="L1273" s="47">
        <v>0</v>
      </c>
      <c r="M1273" s="47">
        <v>2000000</v>
      </c>
      <c r="N1273" s="47">
        <v>6223724</v>
      </c>
      <c r="O1273" s="47">
        <v>17525203</v>
      </c>
    </row>
    <row r="1274" spans="1:16" ht="16.5">
      <c r="A1274" s="58" t="str">
        <f t="shared" si="703"/>
        <v>Caisse</v>
      </c>
      <c r="B1274" s="59" t="s">
        <v>24</v>
      </c>
      <c r="C1274" s="60">
        <v>1042520</v>
      </c>
      <c r="D1274" s="61">
        <f t="shared" si="700"/>
        <v>3035000</v>
      </c>
      <c r="E1274" s="61">
        <f t="shared" ref="E1274" si="704">+N1274</f>
        <v>966635</v>
      </c>
      <c r="F1274" s="61">
        <f t="shared" ref="F1274:F1282" si="705">+M1274</f>
        <v>2530000</v>
      </c>
      <c r="G1274" s="61">
        <f t="shared" si="701"/>
        <v>0</v>
      </c>
      <c r="H1274" s="61">
        <v>580885</v>
      </c>
      <c r="I1274" s="61">
        <f>+C1274+D1274-E1274-F1274+G1274</f>
        <v>580885</v>
      </c>
      <c r="J1274" s="9">
        <f t="shared" si="702"/>
        <v>0</v>
      </c>
      <c r="K1274" s="45" t="s">
        <v>24</v>
      </c>
      <c r="L1274" s="47">
        <v>3035000</v>
      </c>
      <c r="M1274" s="47">
        <v>2530000</v>
      </c>
      <c r="N1274" s="47">
        <v>966635</v>
      </c>
      <c r="O1274" s="47">
        <v>0</v>
      </c>
    </row>
    <row r="1275" spans="1:16" ht="16.5">
      <c r="A1275" s="58" t="str">
        <f t="shared" si="703"/>
        <v>Crépin</v>
      </c>
      <c r="B1275" s="59" t="s">
        <v>152</v>
      </c>
      <c r="C1275" s="60">
        <v>-37100</v>
      </c>
      <c r="D1275" s="61">
        <f t="shared" si="700"/>
        <v>256000</v>
      </c>
      <c r="E1275" s="61">
        <f>+N1275</f>
        <v>189900</v>
      </c>
      <c r="F1275" s="61">
        <f t="shared" si="705"/>
        <v>20000</v>
      </c>
      <c r="G1275" s="61">
        <f t="shared" si="701"/>
        <v>0</v>
      </c>
      <c r="H1275" s="61">
        <v>9000</v>
      </c>
      <c r="I1275" s="61">
        <f t="shared" ref="I1275" si="706">+C1275+D1275-E1275-F1275+G1275</f>
        <v>9000</v>
      </c>
      <c r="J1275" s="9">
        <f t="shared" si="702"/>
        <v>0</v>
      </c>
      <c r="K1275" s="45" t="s">
        <v>46</v>
      </c>
      <c r="L1275" s="47">
        <v>256000</v>
      </c>
      <c r="M1275" s="47">
        <v>20000</v>
      </c>
      <c r="N1275" s="47">
        <v>189900</v>
      </c>
      <c r="O1275" s="47">
        <v>0</v>
      </c>
    </row>
    <row r="1276" spans="1:16" ht="16.5">
      <c r="A1276" s="58" t="str">
        <f>K1276</f>
        <v>Evariste</v>
      </c>
      <c r="B1276" s="59" t="s">
        <v>153</v>
      </c>
      <c r="C1276" s="60">
        <v>8645</v>
      </c>
      <c r="D1276" s="61">
        <f t="shared" si="700"/>
        <v>0</v>
      </c>
      <c r="E1276" s="61">
        <f t="shared" ref="E1276" si="707">+N1276</f>
        <v>0</v>
      </c>
      <c r="F1276" s="61">
        <f t="shared" si="705"/>
        <v>0</v>
      </c>
      <c r="G1276" s="61">
        <f t="shared" si="701"/>
        <v>0</v>
      </c>
      <c r="H1276" s="61">
        <v>8645</v>
      </c>
      <c r="I1276" s="61">
        <f>+C1276+D1276-E1276-F1276+G1276</f>
        <v>8645</v>
      </c>
      <c r="J1276" s="9">
        <f t="shared" si="702"/>
        <v>0</v>
      </c>
      <c r="K1276" s="45" t="s">
        <v>30</v>
      </c>
      <c r="L1276" s="47">
        <v>0</v>
      </c>
      <c r="M1276" s="47">
        <v>0</v>
      </c>
      <c r="N1276" s="47">
        <v>0</v>
      </c>
      <c r="O1276" s="47">
        <v>0</v>
      </c>
    </row>
    <row r="1277" spans="1:16" ht="16.5">
      <c r="A1277" s="114" t="str">
        <f t="shared" ref="A1277:A1284" si="708">+K1277</f>
        <v>I55S</v>
      </c>
      <c r="B1277" s="115" t="s">
        <v>4</v>
      </c>
      <c r="C1277" s="116">
        <v>233614</v>
      </c>
      <c r="D1277" s="117">
        <f t="shared" si="700"/>
        <v>0</v>
      </c>
      <c r="E1277" s="117">
        <f>+N1277</f>
        <v>0</v>
      </c>
      <c r="F1277" s="117">
        <f t="shared" si="705"/>
        <v>0</v>
      </c>
      <c r="G1277" s="117">
        <f t="shared" si="701"/>
        <v>0</v>
      </c>
      <c r="H1277" s="117">
        <v>233614</v>
      </c>
      <c r="I1277" s="117">
        <f>+C1277+D1277-E1277-F1277+G1277</f>
        <v>233614</v>
      </c>
      <c r="J1277" s="9">
        <f t="shared" si="702"/>
        <v>0</v>
      </c>
      <c r="K1277" s="45" t="s">
        <v>83</v>
      </c>
      <c r="L1277" s="47">
        <v>0</v>
      </c>
      <c r="M1277" s="47">
        <v>0</v>
      </c>
      <c r="N1277" s="47">
        <v>0</v>
      </c>
      <c r="O1277" s="47">
        <v>0</v>
      </c>
    </row>
    <row r="1278" spans="1:16" ht="16.5">
      <c r="A1278" s="114" t="str">
        <f t="shared" si="708"/>
        <v>I73X</v>
      </c>
      <c r="B1278" s="115" t="s">
        <v>4</v>
      </c>
      <c r="C1278" s="116">
        <v>249769</v>
      </c>
      <c r="D1278" s="117">
        <f t="shared" si="700"/>
        <v>0</v>
      </c>
      <c r="E1278" s="117">
        <f>+N1278</f>
        <v>0</v>
      </c>
      <c r="F1278" s="117">
        <f t="shared" si="705"/>
        <v>0</v>
      </c>
      <c r="G1278" s="117">
        <f t="shared" si="701"/>
        <v>0</v>
      </c>
      <c r="H1278" s="117">
        <v>249769</v>
      </c>
      <c r="I1278" s="117">
        <f t="shared" ref="I1278:I1281" si="709">+C1278+D1278-E1278-F1278+G1278</f>
        <v>249769</v>
      </c>
      <c r="J1278" s="9">
        <f t="shared" si="702"/>
        <v>0</v>
      </c>
      <c r="K1278" s="45" t="s">
        <v>82</v>
      </c>
      <c r="L1278" s="47">
        <v>0</v>
      </c>
      <c r="M1278" s="47">
        <v>0</v>
      </c>
      <c r="N1278" s="47">
        <v>0</v>
      </c>
      <c r="O1278" s="47">
        <v>0</v>
      </c>
    </row>
    <row r="1279" spans="1:16" ht="16.5">
      <c r="A1279" s="58" t="str">
        <f t="shared" si="708"/>
        <v>Godfré</v>
      </c>
      <c r="B1279" s="97" t="s">
        <v>152</v>
      </c>
      <c r="C1279" s="60">
        <v>34935</v>
      </c>
      <c r="D1279" s="61">
        <f t="shared" si="700"/>
        <v>365000</v>
      </c>
      <c r="E1279" s="153">
        <f t="shared" ref="E1279" si="710">+N1279</f>
        <v>320000</v>
      </c>
      <c r="F1279" s="61">
        <f t="shared" si="705"/>
        <v>0</v>
      </c>
      <c r="G1279" s="61">
        <f t="shared" si="701"/>
        <v>0</v>
      </c>
      <c r="H1279" s="61">
        <v>79935</v>
      </c>
      <c r="I1279" s="61">
        <f t="shared" si="709"/>
        <v>79935</v>
      </c>
      <c r="J1279" s="9">
        <f t="shared" si="702"/>
        <v>0</v>
      </c>
      <c r="K1279" s="45" t="s">
        <v>142</v>
      </c>
      <c r="L1279" s="47">
        <v>365000</v>
      </c>
      <c r="M1279" s="47"/>
      <c r="N1279" s="47">
        <v>320000</v>
      </c>
      <c r="O1279" s="47">
        <v>0</v>
      </c>
    </row>
    <row r="1280" spans="1:16" ht="16.5">
      <c r="A1280" s="58" t="str">
        <f t="shared" si="708"/>
        <v>Grace</v>
      </c>
      <c r="B1280" s="59" t="s">
        <v>2</v>
      </c>
      <c r="C1280" s="60">
        <v>44200</v>
      </c>
      <c r="D1280" s="61">
        <f t="shared" si="700"/>
        <v>0</v>
      </c>
      <c r="E1280" s="153">
        <f>+N1280</f>
        <v>9400</v>
      </c>
      <c r="F1280" s="61">
        <f t="shared" si="705"/>
        <v>15000</v>
      </c>
      <c r="G1280" s="61">
        <f t="shared" si="701"/>
        <v>0</v>
      </c>
      <c r="H1280" s="61">
        <v>19800</v>
      </c>
      <c r="I1280" s="61">
        <f t="shared" si="709"/>
        <v>19800</v>
      </c>
      <c r="J1280" s="9">
        <f>I1280-H1280</f>
        <v>0</v>
      </c>
      <c r="K1280" s="45" t="s">
        <v>141</v>
      </c>
      <c r="L1280" s="47">
        <v>0</v>
      </c>
      <c r="M1280" s="47">
        <v>15000</v>
      </c>
      <c r="N1280" s="47">
        <v>9400</v>
      </c>
      <c r="O1280" s="47">
        <v>0</v>
      </c>
    </row>
    <row r="1281" spans="1:15" ht="16.5">
      <c r="A1281" s="58" t="str">
        <f t="shared" si="708"/>
        <v>I23C</v>
      </c>
      <c r="B1281" s="97" t="s">
        <v>4</v>
      </c>
      <c r="C1281" s="60">
        <v>12050</v>
      </c>
      <c r="D1281" s="61">
        <f t="shared" si="700"/>
        <v>492000</v>
      </c>
      <c r="E1281" s="153">
        <f t="shared" ref="E1281:E1284" si="711">+N1281</f>
        <v>473500</v>
      </c>
      <c r="F1281" s="61">
        <f t="shared" si="705"/>
        <v>0</v>
      </c>
      <c r="G1281" s="61">
        <f t="shared" si="701"/>
        <v>0</v>
      </c>
      <c r="H1281" s="61">
        <v>30550</v>
      </c>
      <c r="I1281" s="61">
        <f t="shared" si="709"/>
        <v>30550</v>
      </c>
      <c r="J1281" s="9">
        <f t="shared" ref="J1281:J1282" si="712">I1281-H1281</f>
        <v>0</v>
      </c>
      <c r="K1281" s="45" t="s">
        <v>29</v>
      </c>
      <c r="L1281" s="47">
        <v>492000</v>
      </c>
      <c r="M1281" s="47">
        <v>0</v>
      </c>
      <c r="N1281" s="47">
        <v>473500</v>
      </c>
      <c r="O1281" s="47">
        <v>0</v>
      </c>
    </row>
    <row r="1282" spans="1:15" ht="16.5">
      <c r="A1282" s="58" t="str">
        <f t="shared" si="708"/>
        <v>Merveille</v>
      </c>
      <c r="B1282" s="59" t="s">
        <v>2</v>
      </c>
      <c r="C1282" s="60">
        <v>5500</v>
      </c>
      <c r="D1282" s="61">
        <f t="shared" si="700"/>
        <v>20000</v>
      </c>
      <c r="E1282" s="153">
        <f t="shared" si="711"/>
        <v>12500</v>
      </c>
      <c r="F1282" s="61">
        <f t="shared" si="705"/>
        <v>0</v>
      </c>
      <c r="G1282" s="61">
        <f t="shared" si="701"/>
        <v>0</v>
      </c>
      <c r="H1282" s="61">
        <v>13000</v>
      </c>
      <c r="I1282" s="61">
        <f>+C1282+D1282-E1282-F1282+G1282</f>
        <v>13000</v>
      </c>
      <c r="J1282" s="9">
        <f t="shared" si="712"/>
        <v>0</v>
      </c>
      <c r="K1282" s="45" t="s">
        <v>92</v>
      </c>
      <c r="L1282" s="47">
        <v>20000</v>
      </c>
      <c r="M1282" s="47">
        <v>0</v>
      </c>
      <c r="N1282" s="47">
        <v>12500</v>
      </c>
      <c r="O1282" s="47"/>
    </row>
    <row r="1283" spans="1:15" ht="16.5">
      <c r="A1283" s="58" t="str">
        <f t="shared" si="708"/>
        <v>P29</v>
      </c>
      <c r="B1283" s="59" t="s">
        <v>4</v>
      </c>
      <c r="C1283" s="60">
        <v>58200</v>
      </c>
      <c r="D1283" s="61">
        <f t="shared" si="700"/>
        <v>530000</v>
      </c>
      <c r="E1283" s="153">
        <f t="shared" si="711"/>
        <v>532500</v>
      </c>
      <c r="F1283" s="61">
        <f>+M1283</f>
        <v>0</v>
      </c>
      <c r="G1283" s="61">
        <f>+O1283</f>
        <v>0</v>
      </c>
      <c r="H1283" s="61">
        <v>55700</v>
      </c>
      <c r="I1283" s="61">
        <f>+C1283+D1283-E1283-F1283+G1283</f>
        <v>55700</v>
      </c>
      <c r="J1283" s="9">
        <f>I1283-H1283</f>
        <v>0</v>
      </c>
      <c r="K1283" s="45" t="s">
        <v>28</v>
      </c>
      <c r="L1283" s="47">
        <v>530000</v>
      </c>
      <c r="M1283" s="47">
        <v>0</v>
      </c>
      <c r="N1283" s="47">
        <v>532500</v>
      </c>
      <c r="O1283" s="47">
        <v>0</v>
      </c>
    </row>
    <row r="1284" spans="1:15" ht="16.5">
      <c r="A1284" s="58" t="str">
        <f t="shared" si="708"/>
        <v>Tiffany</v>
      </c>
      <c r="B1284" s="59" t="s">
        <v>2</v>
      </c>
      <c r="C1284" s="60">
        <v>263673</v>
      </c>
      <c r="D1284" s="61">
        <f t="shared" si="700"/>
        <v>300000</v>
      </c>
      <c r="E1284" s="153">
        <f t="shared" si="711"/>
        <v>599910</v>
      </c>
      <c r="F1284" s="61">
        <f t="shared" ref="F1284" si="713">+M1284</f>
        <v>0</v>
      </c>
      <c r="G1284" s="61">
        <f t="shared" ref="G1284" si="714">+O1284</f>
        <v>0</v>
      </c>
      <c r="H1284" s="61">
        <v>-36237</v>
      </c>
      <c r="I1284" s="61">
        <f t="shared" ref="I1284" si="715">+C1284+D1284-E1284-F1284+G1284</f>
        <v>-36237</v>
      </c>
      <c r="J1284" s="9">
        <f t="shared" ref="J1284" si="716">I1284-H1284</f>
        <v>0</v>
      </c>
      <c r="K1284" s="45" t="s">
        <v>111</v>
      </c>
      <c r="L1284" s="47">
        <v>300000</v>
      </c>
      <c r="M1284" s="47">
        <v>0</v>
      </c>
      <c r="N1284" s="47">
        <v>599910</v>
      </c>
      <c r="O1284" s="47">
        <v>0</v>
      </c>
    </row>
    <row r="1285" spans="1:15" ht="16.5">
      <c r="A1285" s="10" t="s">
        <v>49</v>
      </c>
      <c r="B1285" s="11"/>
      <c r="C1285" s="12">
        <f t="shared" ref="C1285:I1285" si="717">SUM(C1271:C1284)</f>
        <v>10222494</v>
      </c>
      <c r="D1285" s="57">
        <f t="shared" si="717"/>
        <v>5565000</v>
      </c>
      <c r="E1285" s="57">
        <f t="shared" si="717"/>
        <v>10187414</v>
      </c>
      <c r="F1285" s="57">
        <f t="shared" si="717"/>
        <v>5565000</v>
      </c>
      <c r="G1285" s="57">
        <f t="shared" si="717"/>
        <v>17525203</v>
      </c>
      <c r="H1285" s="57">
        <f t="shared" si="717"/>
        <v>17560283</v>
      </c>
      <c r="I1285" s="57">
        <f t="shared" si="717"/>
        <v>17560283</v>
      </c>
      <c r="J1285" s="9">
        <f>I1285-H1285</f>
        <v>0</v>
      </c>
      <c r="K1285" s="3"/>
      <c r="L1285" s="47">
        <f>+SUM(L1271:L1284)</f>
        <v>5565000</v>
      </c>
      <c r="M1285" s="47">
        <f>+SUM(M1271:M1284)</f>
        <v>5565000</v>
      </c>
      <c r="N1285" s="47">
        <f>+SUM(N1271:N1284)</f>
        <v>10187414</v>
      </c>
      <c r="O1285" s="47">
        <f>+SUM(O1271:O1284)</f>
        <v>17525203</v>
      </c>
    </row>
    <row r="1286" spans="1:15" ht="16.5">
      <c r="A1286" s="10"/>
      <c r="B1286" s="11"/>
      <c r="C1286" s="12"/>
      <c r="D1286" s="13"/>
      <c r="E1286" s="12"/>
      <c r="F1286" s="13"/>
      <c r="G1286" s="12"/>
      <c r="H1286" s="12"/>
      <c r="I1286" s="133" t="b">
        <f>I1285=D1288</f>
        <v>1</v>
      </c>
      <c r="L1286" s="5"/>
      <c r="M1286" s="5"/>
      <c r="N1286" s="5"/>
      <c r="O1286" s="5"/>
    </row>
    <row r="1287" spans="1:15" ht="16.5">
      <c r="A1287" s="10" t="s">
        <v>173</v>
      </c>
      <c r="B1287" s="11" t="s">
        <v>175</v>
      </c>
      <c r="C1287" s="12" t="s">
        <v>174</v>
      </c>
      <c r="D1287" s="12" t="s">
        <v>176</v>
      </c>
      <c r="E1287" s="12" t="s">
        <v>50</v>
      </c>
      <c r="F1287" s="12"/>
      <c r="G1287" s="12">
        <f>+D1285-F1285</f>
        <v>0</v>
      </c>
      <c r="H1287" s="12"/>
      <c r="I1287" s="12"/>
      <c r="L1287" s="5"/>
      <c r="M1287" s="5"/>
      <c r="N1287" s="5"/>
      <c r="O1287" s="5"/>
    </row>
    <row r="1288" spans="1:15" ht="16.5">
      <c r="A1288" s="14">
        <f>C1285</f>
        <v>10222494</v>
      </c>
      <c r="B1288" s="15">
        <f>G1285</f>
        <v>17525203</v>
      </c>
      <c r="C1288" s="12">
        <f>E1285</f>
        <v>10187414</v>
      </c>
      <c r="D1288" s="12">
        <f>A1288+B1288-C1288</f>
        <v>17560283</v>
      </c>
      <c r="E1288" s="13">
        <f>I1285-D1288</f>
        <v>0</v>
      </c>
      <c r="F1288" s="12"/>
      <c r="G1288" s="12"/>
      <c r="H1288" s="12"/>
      <c r="I1288" s="12"/>
      <c r="L1288" s="5"/>
      <c r="M1288" s="5"/>
      <c r="N1288" s="5"/>
      <c r="O1288" s="5"/>
    </row>
    <row r="1289" spans="1:15" ht="16.5">
      <c r="A1289" s="14"/>
      <c r="B1289" s="15"/>
      <c r="C1289" s="12"/>
      <c r="D1289" s="12"/>
      <c r="E1289" s="13"/>
      <c r="F1289" s="12"/>
      <c r="G1289" s="12"/>
      <c r="H1289" s="12"/>
      <c r="I1289" s="12"/>
      <c r="L1289" s="5"/>
      <c r="M1289" s="5"/>
      <c r="N1289" s="5"/>
      <c r="O1289" s="5"/>
    </row>
    <row r="1290" spans="1:15">
      <c r="A1290" s="16" t="s">
        <v>51</v>
      </c>
      <c r="B1290" s="16"/>
      <c r="C1290" s="16"/>
      <c r="D1290" s="17"/>
      <c r="E1290" s="17"/>
      <c r="F1290" s="17"/>
      <c r="G1290" s="17"/>
      <c r="H1290" s="17"/>
      <c r="I1290" s="17"/>
      <c r="L1290" s="5"/>
      <c r="M1290" s="5"/>
      <c r="N1290" s="5"/>
      <c r="O1290" s="5"/>
    </row>
    <row r="1291" spans="1:15">
      <c r="A1291" s="18" t="s">
        <v>177</v>
      </c>
      <c r="B1291" s="18"/>
      <c r="C1291" s="18"/>
      <c r="D1291" s="18"/>
      <c r="E1291" s="18"/>
      <c r="F1291" s="18"/>
      <c r="G1291" s="18"/>
      <c r="H1291" s="18"/>
      <c r="I1291" s="18"/>
      <c r="J1291" s="18"/>
      <c r="L1291" s="5"/>
      <c r="M1291" s="5"/>
      <c r="N1291" s="5"/>
      <c r="O1291" s="5"/>
    </row>
    <row r="1292" spans="1:15">
      <c r="A1292" s="19"/>
      <c r="B1292" s="17"/>
      <c r="C1292" s="20"/>
      <c r="D1292" s="20"/>
      <c r="E1292" s="20"/>
      <c r="F1292" s="20"/>
      <c r="G1292" s="20"/>
      <c r="H1292" s="17"/>
      <c r="I1292" s="17"/>
      <c r="L1292" s="5"/>
      <c r="M1292" s="5"/>
      <c r="N1292" s="5"/>
      <c r="O1292" s="5"/>
    </row>
    <row r="1293" spans="1:15">
      <c r="A1293" s="166" t="s">
        <v>52</v>
      </c>
      <c r="B1293" s="168" t="s">
        <v>53</v>
      </c>
      <c r="C1293" s="170" t="s">
        <v>179</v>
      </c>
      <c r="D1293" s="171" t="s">
        <v>54</v>
      </c>
      <c r="E1293" s="172"/>
      <c r="F1293" s="172"/>
      <c r="G1293" s="173"/>
      <c r="H1293" s="174" t="s">
        <v>55</v>
      </c>
      <c r="I1293" s="162" t="s">
        <v>56</v>
      </c>
      <c r="J1293" s="17"/>
      <c r="L1293" s="5"/>
      <c r="M1293" s="5"/>
      <c r="N1293" s="5"/>
      <c r="O1293" s="5"/>
    </row>
    <row r="1294" spans="1:15" ht="25.5">
      <c r="A1294" s="167"/>
      <c r="B1294" s="169"/>
      <c r="C1294" s="22"/>
      <c r="D1294" s="21" t="s">
        <v>23</v>
      </c>
      <c r="E1294" s="21" t="s">
        <v>24</v>
      </c>
      <c r="F1294" s="22" t="s">
        <v>121</v>
      </c>
      <c r="G1294" s="21" t="s">
        <v>57</v>
      </c>
      <c r="H1294" s="175"/>
      <c r="I1294" s="163"/>
      <c r="J1294" s="164" t="s">
        <v>178</v>
      </c>
      <c r="K1294" s="142"/>
      <c r="L1294" s="5"/>
      <c r="M1294" s="5"/>
      <c r="N1294" s="5"/>
      <c r="O1294" s="5"/>
    </row>
    <row r="1295" spans="1:15">
      <c r="A1295" s="23"/>
      <c r="B1295" s="24" t="s">
        <v>58</v>
      </c>
      <c r="C1295" s="25"/>
      <c r="D1295" s="25"/>
      <c r="E1295" s="25"/>
      <c r="F1295" s="25"/>
      <c r="G1295" s="25"/>
      <c r="H1295" s="25"/>
      <c r="I1295" s="26"/>
      <c r="J1295" s="165"/>
      <c r="K1295" s="142"/>
      <c r="L1295" s="5"/>
      <c r="M1295" s="5"/>
      <c r="N1295" s="5"/>
      <c r="O1295" s="5"/>
    </row>
    <row r="1296" spans="1:15">
      <c r="A1296" s="121" t="s">
        <v>106</v>
      </c>
      <c r="B1296" s="126" t="s">
        <v>160</v>
      </c>
      <c r="C1296" s="32">
        <f>+C1271</f>
        <v>9500</v>
      </c>
      <c r="D1296" s="31"/>
      <c r="E1296" s="32">
        <f>+D1271</f>
        <v>567000</v>
      </c>
      <c r="F1296" s="32"/>
      <c r="G1296" s="32"/>
      <c r="H1296" s="55">
        <f>+F1271</f>
        <v>0</v>
      </c>
      <c r="I1296" s="32">
        <f>+E1271</f>
        <v>576000</v>
      </c>
      <c r="J1296" s="30">
        <f t="shared" ref="J1296:J1297" si="718">+SUM(C1296:G1296)-(H1296+I1296)</f>
        <v>500</v>
      </c>
      <c r="K1296" s="143" t="b">
        <f>J1296=I1271</f>
        <v>1</v>
      </c>
      <c r="L1296" s="5"/>
      <c r="M1296" s="5"/>
      <c r="N1296" s="5"/>
      <c r="O1296" s="5"/>
    </row>
    <row r="1297" spans="1:15">
      <c r="A1297" s="121" t="str">
        <f>+A1296</f>
        <v>JANVIER</v>
      </c>
      <c r="B1297" s="126" t="s">
        <v>46</v>
      </c>
      <c r="C1297" s="32">
        <f>+C1275</f>
        <v>-37100</v>
      </c>
      <c r="D1297" s="31"/>
      <c r="E1297" s="32">
        <f>+D1275</f>
        <v>256000</v>
      </c>
      <c r="F1297" s="32"/>
      <c r="G1297" s="32"/>
      <c r="H1297" s="55">
        <f>+F1275</f>
        <v>20000</v>
      </c>
      <c r="I1297" s="32">
        <f>+E1275</f>
        <v>189900</v>
      </c>
      <c r="J1297" s="100">
        <f t="shared" si="718"/>
        <v>9000</v>
      </c>
      <c r="K1297" s="143" t="b">
        <f t="shared" ref="K1297:K1306" si="719">J1297=I1275</f>
        <v>1</v>
      </c>
      <c r="L1297" s="5"/>
      <c r="M1297" s="5"/>
      <c r="N1297" s="5"/>
      <c r="O1297" s="5"/>
    </row>
    <row r="1298" spans="1:15">
      <c r="A1298" s="121" t="str">
        <f t="shared" ref="A1298:A1306" si="720">+A1297</f>
        <v>JANVIER</v>
      </c>
      <c r="B1298" s="127" t="s">
        <v>30</v>
      </c>
      <c r="C1298" s="32">
        <f>+C1276</f>
        <v>8645</v>
      </c>
      <c r="D1298" s="118"/>
      <c r="E1298" s="32">
        <f>+D1276</f>
        <v>0</v>
      </c>
      <c r="F1298" s="51"/>
      <c r="G1298" s="51"/>
      <c r="H1298" s="55">
        <f>+F1276</f>
        <v>0</v>
      </c>
      <c r="I1298" s="32">
        <f>+E1276</f>
        <v>0</v>
      </c>
      <c r="J1298" s="123">
        <f>+SUM(C1298:G1298)-(H1298+I1298)</f>
        <v>8645</v>
      </c>
      <c r="K1298" s="143" t="b">
        <f t="shared" si="719"/>
        <v>1</v>
      </c>
      <c r="L1298" s="5"/>
      <c r="M1298" s="5"/>
      <c r="N1298" s="5"/>
      <c r="O1298" s="5"/>
    </row>
    <row r="1299" spans="1:15">
      <c r="A1299" s="121" t="str">
        <f t="shared" si="720"/>
        <v>JANVIER</v>
      </c>
      <c r="B1299" s="128" t="s">
        <v>83</v>
      </c>
      <c r="C1299" s="119">
        <f>+C1277</f>
        <v>233614</v>
      </c>
      <c r="D1299" s="122"/>
      <c r="E1299" s="119">
        <f>+D1277</f>
        <v>0</v>
      </c>
      <c r="F1299" s="136"/>
      <c r="G1299" s="136"/>
      <c r="H1299" s="154">
        <f>+F1277</f>
        <v>0</v>
      </c>
      <c r="I1299" s="119">
        <f>+E1277</f>
        <v>0</v>
      </c>
      <c r="J1299" s="120">
        <f>+SUM(C1299:G1299)-(H1299+I1299)</f>
        <v>233614</v>
      </c>
      <c r="K1299" s="143" t="b">
        <f t="shared" si="719"/>
        <v>1</v>
      </c>
      <c r="L1299" s="5"/>
      <c r="M1299" s="5"/>
      <c r="N1299" s="5"/>
      <c r="O1299" s="5"/>
    </row>
    <row r="1300" spans="1:15">
      <c r="A1300" s="121" t="str">
        <f t="shared" si="720"/>
        <v>JANVIER</v>
      </c>
      <c r="B1300" s="128" t="s">
        <v>82</v>
      </c>
      <c r="C1300" s="119">
        <f>+C1278</f>
        <v>249769</v>
      </c>
      <c r="D1300" s="122"/>
      <c r="E1300" s="119">
        <f>+D1278</f>
        <v>0</v>
      </c>
      <c r="F1300" s="136"/>
      <c r="G1300" s="136"/>
      <c r="H1300" s="154">
        <f>+F1278</f>
        <v>0</v>
      </c>
      <c r="I1300" s="119">
        <f>+E1278</f>
        <v>0</v>
      </c>
      <c r="J1300" s="120">
        <f t="shared" ref="J1300:J1306" si="721">+SUM(C1300:G1300)-(H1300+I1300)</f>
        <v>249769</v>
      </c>
      <c r="K1300" s="143" t="b">
        <f t="shared" si="719"/>
        <v>1</v>
      </c>
      <c r="L1300" s="5"/>
      <c r="M1300" s="5"/>
      <c r="N1300" s="5"/>
      <c r="O1300" s="5"/>
    </row>
    <row r="1301" spans="1:15">
      <c r="A1301" s="121" t="str">
        <f t="shared" si="720"/>
        <v>JANVIER</v>
      </c>
      <c r="B1301" s="126" t="s">
        <v>142</v>
      </c>
      <c r="C1301" s="32">
        <f>+C1279</f>
        <v>34935</v>
      </c>
      <c r="D1301" s="31"/>
      <c r="E1301" s="32">
        <f>+D1279</f>
        <v>365000</v>
      </c>
      <c r="F1301" s="32"/>
      <c r="G1301" s="103"/>
      <c r="H1301" s="55">
        <f>+F1279</f>
        <v>0</v>
      </c>
      <c r="I1301" s="32">
        <f>+E1279</f>
        <v>320000</v>
      </c>
      <c r="J1301" s="30">
        <f t="shared" si="721"/>
        <v>79935</v>
      </c>
      <c r="K1301" s="143" t="b">
        <f t="shared" si="719"/>
        <v>1</v>
      </c>
      <c r="L1301" s="5"/>
      <c r="M1301" s="5"/>
      <c r="N1301" s="5"/>
      <c r="O1301" s="5"/>
    </row>
    <row r="1302" spans="1:15">
      <c r="A1302" s="121" t="str">
        <f t="shared" si="720"/>
        <v>JANVIER</v>
      </c>
      <c r="B1302" s="126" t="s">
        <v>141</v>
      </c>
      <c r="C1302" s="32">
        <f t="shared" ref="C1302:C1306" si="722">+C1280</f>
        <v>44200</v>
      </c>
      <c r="D1302" s="31"/>
      <c r="E1302" s="32">
        <f t="shared" ref="E1302:E1306" si="723">+D1280</f>
        <v>0</v>
      </c>
      <c r="F1302" s="32"/>
      <c r="G1302" s="103"/>
      <c r="H1302" s="55">
        <f t="shared" ref="H1302:H1306" si="724">+F1280</f>
        <v>15000</v>
      </c>
      <c r="I1302" s="32">
        <f t="shared" ref="I1302:I1306" si="725">+E1280</f>
        <v>9400</v>
      </c>
      <c r="J1302" s="30">
        <f t="shared" si="721"/>
        <v>19800</v>
      </c>
      <c r="K1302" s="143" t="b">
        <f t="shared" si="719"/>
        <v>1</v>
      </c>
      <c r="L1302" s="5"/>
      <c r="M1302" s="5"/>
      <c r="N1302" s="5"/>
      <c r="O1302" s="5"/>
    </row>
    <row r="1303" spans="1:15">
      <c r="A1303" s="121" t="str">
        <f t="shared" si="720"/>
        <v>JANVIER</v>
      </c>
      <c r="B1303" s="126" t="s">
        <v>29</v>
      </c>
      <c r="C1303" s="32">
        <f t="shared" si="722"/>
        <v>12050</v>
      </c>
      <c r="D1303" s="31"/>
      <c r="E1303" s="32">
        <f t="shared" si="723"/>
        <v>492000</v>
      </c>
      <c r="F1303" s="32"/>
      <c r="G1303" s="103"/>
      <c r="H1303" s="55">
        <f t="shared" si="724"/>
        <v>0</v>
      </c>
      <c r="I1303" s="32">
        <f t="shared" si="725"/>
        <v>473500</v>
      </c>
      <c r="J1303" s="30">
        <f t="shared" si="721"/>
        <v>30550</v>
      </c>
      <c r="K1303" s="143" t="b">
        <f t="shared" si="719"/>
        <v>1</v>
      </c>
    </row>
    <row r="1304" spans="1:15">
      <c r="A1304" s="121" t="str">
        <f>+A1302</f>
        <v>JANVIER</v>
      </c>
      <c r="B1304" s="126" t="s">
        <v>92</v>
      </c>
      <c r="C1304" s="32">
        <f t="shared" si="722"/>
        <v>5500</v>
      </c>
      <c r="D1304" s="31"/>
      <c r="E1304" s="32">
        <f t="shared" si="723"/>
        <v>20000</v>
      </c>
      <c r="F1304" s="32"/>
      <c r="G1304" s="103"/>
      <c r="H1304" s="55">
        <f t="shared" si="724"/>
        <v>0</v>
      </c>
      <c r="I1304" s="32">
        <f t="shared" si="725"/>
        <v>12500</v>
      </c>
      <c r="J1304" s="30">
        <f t="shared" si="721"/>
        <v>13000</v>
      </c>
      <c r="K1304" s="143" t="b">
        <f t="shared" si="719"/>
        <v>1</v>
      </c>
    </row>
    <row r="1305" spans="1:15">
      <c r="A1305" s="121" t="str">
        <f>+A1303</f>
        <v>JANVIER</v>
      </c>
      <c r="B1305" s="126" t="s">
        <v>28</v>
      </c>
      <c r="C1305" s="32">
        <f t="shared" si="722"/>
        <v>58200</v>
      </c>
      <c r="D1305" s="31"/>
      <c r="E1305" s="32">
        <f t="shared" si="723"/>
        <v>530000</v>
      </c>
      <c r="F1305" s="32"/>
      <c r="G1305" s="103"/>
      <c r="H1305" s="55">
        <f t="shared" si="724"/>
        <v>0</v>
      </c>
      <c r="I1305" s="32">
        <f t="shared" si="725"/>
        <v>532500</v>
      </c>
      <c r="J1305" s="30">
        <f t="shared" si="721"/>
        <v>55700</v>
      </c>
      <c r="K1305" s="143" t="b">
        <f t="shared" si="719"/>
        <v>1</v>
      </c>
    </row>
    <row r="1306" spans="1:15">
      <c r="A1306" s="121" t="str">
        <f t="shared" si="720"/>
        <v>JANVIER</v>
      </c>
      <c r="B1306" s="127" t="s">
        <v>111</v>
      </c>
      <c r="C1306" s="32">
        <f t="shared" si="722"/>
        <v>263673</v>
      </c>
      <c r="D1306" s="118"/>
      <c r="E1306" s="32">
        <f t="shared" si="723"/>
        <v>300000</v>
      </c>
      <c r="F1306" s="51"/>
      <c r="G1306" s="137"/>
      <c r="H1306" s="55">
        <f t="shared" si="724"/>
        <v>0</v>
      </c>
      <c r="I1306" s="32">
        <f t="shared" si="725"/>
        <v>599910</v>
      </c>
      <c r="J1306" s="30">
        <f t="shared" si="721"/>
        <v>-36237</v>
      </c>
      <c r="K1306" s="143" t="b">
        <f t="shared" si="719"/>
        <v>1</v>
      </c>
    </row>
    <row r="1307" spans="1:15">
      <c r="A1307" s="34" t="s">
        <v>59</v>
      </c>
      <c r="B1307" s="35"/>
      <c r="C1307" s="35"/>
      <c r="D1307" s="35"/>
      <c r="E1307" s="35"/>
      <c r="F1307" s="35"/>
      <c r="G1307" s="35"/>
      <c r="H1307" s="35"/>
      <c r="I1307" s="35"/>
      <c r="J1307" s="36"/>
      <c r="K1307" s="142"/>
    </row>
    <row r="1308" spans="1:15">
      <c r="A1308" s="121" t="str">
        <f>+A1306</f>
        <v>JANVIER</v>
      </c>
      <c r="B1308" s="37" t="s">
        <v>60</v>
      </c>
      <c r="C1308" s="38">
        <f>+C1274</f>
        <v>1042520</v>
      </c>
      <c r="D1308" s="49"/>
      <c r="E1308" s="49">
        <f>D1274</f>
        <v>3035000</v>
      </c>
      <c r="F1308" s="49"/>
      <c r="G1308" s="124"/>
      <c r="H1308" s="51">
        <f>+F1274</f>
        <v>2530000</v>
      </c>
      <c r="I1308" s="125">
        <f>+E1274</f>
        <v>966635</v>
      </c>
      <c r="J1308" s="30">
        <f>+SUM(C1308:G1308)-(H1308+I1308)</f>
        <v>580885</v>
      </c>
      <c r="K1308" s="143" t="b">
        <f>J1308=I1274</f>
        <v>1</v>
      </c>
    </row>
    <row r="1309" spans="1:15">
      <c r="A1309" s="43" t="s">
        <v>61</v>
      </c>
      <c r="B1309" s="24"/>
      <c r="C1309" s="35"/>
      <c r="D1309" s="24"/>
      <c r="E1309" s="24"/>
      <c r="F1309" s="24"/>
      <c r="G1309" s="24"/>
      <c r="H1309" s="24"/>
      <c r="I1309" s="24"/>
      <c r="J1309" s="36"/>
      <c r="K1309" s="142"/>
    </row>
    <row r="1310" spans="1:15">
      <c r="A1310" s="121" t="str">
        <f>+A1308</f>
        <v>JANVIER</v>
      </c>
      <c r="B1310" s="37" t="s">
        <v>154</v>
      </c>
      <c r="C1310" s="124">
        <f>+C1272</f>
        <v>3455373</v>
      </c>
      <c r="D1310" s="131">
        <f>+G1272</f>
        <v>0</v>
      </c>
      <c r="E1310" s="49"/>
      <c r="F1310" s="49"/>
      <c r="G1310" s="49"/>
      <c r="H1310" s="51">
        <f>+F1272</f>
        <v>1000000</v>
      </c>
      <c r="I1310" s="53">
        <f>+E1272</f>
        <v>283345</v>
      </c>
      <c r="J1310" s="30">
        <f>+SUM(C1310:G1310)-(H1310+I1310)</f>
        <v>2172028</v>
      </c>
      <c r="K1310" s="143" t="b">
        <f>+J1310=I1272</f>
        <v>1</v>
      </c>
    </row>
    <row r="1311" spans="1:15">
      <c r="A1311" s="121" t="str">
        <f t="shared" ref="A1311" si="726">+A1310</f>
        <v>JANVIER</v>
      </c>
      <c r="B1311" s="37" t="s">
        <v>63</v>
      </c>
      <c r="C1311" s="124">
        <f>+C1273</f>
        <v>4841615</v>
      </c>
      <c r="D1311" s="49">
        <f>+G1273</f>
        <v>17525203</v>
      </c>
      <c r="E1311" s="48"/>
      <c r="F1311" s="48"/>
      <c r="G1311" s="48"/>
      <c r="H1311" s="32">
        <f>+F1273</f>
        <v>2000000</v>
      </c>
      <c r="I1311" s="50">
        <f>+E1273</f>
        <v>6223724</v>
      </c>
      <c r="J1311" s="30">
        <f>SUM(C1311:G1311)-(H1311+I1311)</f>
        <v>14143094</v>
      </c>
      <c r="K1311" s="143" t="b">
        <f>+J1311=I1273</f>
        <v>1</v>
      </c>
    </row>
    <row r="1312" spans="1:15" ht="15.75">
      <c r="C1312" s="140">
        <f>SUM(C1296:C1311)</f>
        <v>10222494</v>
      </c>
      <c r="I1312" s="139">
        <f>SUM(I1296:I1311)</f>
        <v>10187414</v>
      </c>
      <c r="J1312" s="104">
        <f>+SUM(J1296:J1311)</f>
        <v>17560283</v>
      </c>
      <c r="K1312" s="5" t="b">
        <f>J1312=I1285</f>
        <v>1</v>
      </c>
    </row>
    <row r="1313" spans="1:16" ht="15.75">
      <c r="C1313" s="140"/>
      <c r="I1313" s="139"/>
      <c r="J1313" s="104"/>
    </row>
    <row r="1314" spans="1:16" ht="15.75">
      <c r="A1314" s="157"/>
      <c r="B1314" s="157"/>
      <c r="C1314" s="158"/>
      <c r="D1314" s="157"/>
      <c r="E1314" s="157"/>
      <c r="F1314" s="157"/>
      <c r="G1314" s="157"/>
      <c r="H1314" s="157"/>
      <c r="I1314" s="159"/>
      <c r="J1314" s="160"/>
      <c r="K1314" s="157"/>
      <c r="L1314" s="161"/>
      <c r="M1314" s="161"/>
      <c r="N1314" s="161"/>
      <c r="O1314" s="161"/>
      <c r="P1314" s="157"/>
    </row>
    <row r="1316" spans="1:16" ht="15.75">
      <c r="A1316" s="6" t="s">
        <v>35</v>
      </c>
      <c r="B1316" s="6" t="s">
        <v>1</v>
      </c>
      <c r="C1316" s="6">
        <v>44531</v>
      </c>
      <c r="D1316" s="7" t="s">
        <v>36</v>
      </c>
      <c r="E1316" s="7" t="s">
        <v>37</v>
      </c>
      <c r="F1316" s="7" t="s">
        <v>38</v>
      </c>
      <c r="G1316" s="7" t="s">
        <v>39</v>
      </c>
      <c r="H1316" s="6">
        <v>44561</v>
      </c>
      <c r="I1316" s="7" t="s">
        <v>40</v>
      </c>
      <c r="K1316" s="45"/>
      <c r="L1316" s="45" t="s">
        <v>41</v>
      </c>
      <c r="M1316" s="45" t="s">
        <v>42</v>
      </c>
      <c r="N1316" s="45" t="s">
        <v>43</v>
      </c>
      <c r="O1316" s="45" t="s">
        <v>44</v>
      </c>
    </row>
    <row r="1317" spans="1:16" ht="16.5">
      <c r="A1317" s="58" t="str">
        <f>+K1317</f>
        <v>Axel</v>
      </c>
      <c r="B1317" s="156" t="s">
        <v>152</v>
      </c>
      <c r="C1317" s="60">
        <v>29107</v>
      </c>
      <c r="D1317" s="61">
        <f t="shared" ref="D1317:D1331" si="727">+L1317</f>
        <v>1125000</v>
      </c>
      <c r="E1317" s="61">
        <f>+N1317</f>
        <v>1008750</v>
      </c>
      <c r="F1317" s="61">
        <f>+M1317</f>
        <v>145357</v>
      </c>
      <c r="G1317" s="61">
        <f t="shared" ref="G1317:G1329" si="728">+O1317</f>
        <v>0</v>
      </c>
      <c r="H1317" s="61">
        <v>0</v>
      </c>
      <c r="I1317" s="61">
        <f>+C1317+D1317-E1317-F1317+G1317</f>
        <v>0</v>
      </c>
      <c r="J1317" s="9">
        <f>I1317-H1317</f>
        <v>0</v>
      </c>
      <c r="K1317" s="155" t="s">
        <v>151</v>
      </c>
      <c r="L1317" s="155">
        <v>1125000</v>
      </c>
      <c r="M1317" s="155">
        <v>145357</v>
      </c>
      <c r="N1317" s="155">
        <v>1008750</v>
      </c>
      <c r="O1317" s="155">
        <v>0</v>
      </c>
    </row>
    <row r="1318" spans="1:16" ht="16.5">
      <c r="A1318" s="58" t="str">
        <f>+K1318</f>
        <v>B52</v>
      </c>
      <c r="B1318" s="59" t="s">
        <v>4</v>
      </c>
      <c r="C1318" s="60">
        <v>4000</v>
      </c>
      <c r="D1318" s="61">
        <f t="shared" si="727"/>
        <v>426000</v>
      </c>
      <c r="E1318" s="61">
        <f>+N1318</f>
        <v>420500</v>
      </c>
      <c r="F1318" s="61">
        <f>+M1318</f>
        <v>0</v>
      </c>
      <c r="G1318" s="61">
        <f t="shared" si="728"/>
        <v>0</v>
      </c>
      <c r="H1318" s="61">
        <v>9500</v>
      </c>
      <c r="I1318" s="61">
        <f>+C1318+D1318-E1318-F1318+G1318</f>
        <v>9500</v>
      </c>
      <c r="J1318" s="9">
        <f>I1318-H1318</f>
        <v>0</v>
      </c>
      <c r="K1318" s="45" t="s">
        <v>160</v>
      </c>
      <c r="L1318" s="47">
        <v>426000</v>
      </c>
      <c r="M1318" s="47">
        <v>0</v>
      </c>
      <c r="N1318" s="47">
        <v>420500</v>
      </c>
      <c r="O1318" s="47">
        <v>0</v>
      </c>
    </row>
    <row r="1319" spans="1:16" ht="16.5">
      <c r="A1319" s="58" t="str">
        <f>+K1319</f>
        <v>BCI</v>
      </c>
      <c r="B1319" s="59" t="s">
        <v>45</v>
      </c>
      <c r="C1319" s="60">
        <v>5738718</v>
      </c>
      <c r="D1319" s="61">
        <f t="shared" si="727"/>
        <v>0</v>
      </c>
      <c r="E1319" s="61">
        <f>+N1319</f>
        <v>283345</v>
      </c>
      <c r="F1319" s="61">
        <f>+M1319</f>
        <v>2000000</v>
      </c>
      <c r="G1319" s="61">
        <f t="shared" si="728"/>
        <v>0</v>
      </c>
      <c r="H1319" s="61">
        <v>3455373</v>
      </c>
      <c r="I1319" s="61">
        <f>+C1319+D1319-E1319-F1319+G1319</f>
        <v>3455373</v>
      </c>
      <c r="J1319" s="9">
        <f t="shared" ref="J1319:J1326" si="729">I1319-H1319</f>
        <v>0</v>
      </c>
      <c r="K1319" s="45" t="s">
        <v>23</v>
      </c>
      <c r="L1319" s="47">
        <v>0</v>
      </c>
      <c r="M1319" s="47">
        <v>2000000</v>
      </c>
      <c r="N1319" s="47">
        <v>283345</v>
      </c>
      <c r="O1319" s="47">
        <v>0</v>
      </c>
    </row>
    <row r="1320" spans="1:16" ht="16.5">
      <c r="A1320" s="58" t="str">
        <f t="shared" ref="A1320:A1322" si="730">+K1320</f>
        <v>BCI-Sous Compte</v>
      </c>
      <c r="B1320" s="59" t="s">
        <v>45</v>
      </c>
      <c r="C1320" s="60">
        <v>16087207</v>
      </c>
      <c r="D1320" s="61">
        <f t="shared" si="727"/>
        <v>0</v>
      </c>
      <c r="E1320" s="61">
        <f>+N1320</f>
        <v>3245592</v>
      </c>
      <c r="F1320" s="61">
        <f>+M1320</f>
        <v>8000000</v>
      </c>
      <c r="G1320" s="61">
        <f t="shared" si="728"/>
        <v>0</v>
      </c>
      <c r="H1320" s="61">
        <v>4841615</v>
      </c>
      <c r="I1320" s="61">
        <f>+C1320+D1320-E1320-F1320+G1320</f>
        <v>4841615</v>
      </c>
      <c r="J1320" s="101">
        <f t="shared" si="729"/>
        <v>0</v>
      </c>
      <c r="K1320" s="45" t="s">
        <v>146</v>
      </c>
      <c r="L1320" s="47">
        <v>0</v>
      </c>
      <c r="M1320" s="47">
        <v>8000000</v>
      </c>
      <c r="N1320" s="47">
        <v>3245592</v>
      </c>
      <c r="O1320" s="47">
        <v>0</v>
      </c>
    </row>
    <row r="1321" spans="1:16" ht="16.5">
      <c r="A1321" s="58" t="str">
        <f t="shared" si="730"/>
        <v>Caisse</v>
      </c>
      <c r="B1321" s="59" t="s">
        <v>24</v>
      </c>
      <c r="C1321" s="60">
        <v>926369</v>
      </c>
      <c r="D1321" s="61">
        <f t="shared" si="727"/>
        <v>10580357</v>
      </c>
      <c r="E1321" s="61">
        <f t="shared" ref="E1321" si="731">+N1321</f>
        <v>3713706</v>
      </c>
      <c r="F1321" s="61">
        <f t="shared" ref="F1321:F1329" si="732">+M1321</f>
        <v>6750500</v>
      </c>
      <c r="G1321" s="61">
        <f t="shared" si="728"/>
        <v>0</v>
      </c>
      <c r="H1321" s="61">
        <v>1042520</v>
      </c>
      <c r="I1321" s="61">
        <f>+C1321+D1321-E1321-F1321+G1321</f>
        <v>1042520</v>
      </c>
      <c r="J1321" s="9">
        <f t="shared" si="729"/>
        <v>0</v>
      </c>
      <c r="K1321" s="45" t="s">
        <v>24</v>
      </c>
      <c r="L1321" s="47">
        <v>10580357</v>
      </c>
      <c r="M1321" s="47">
        <v>6750500</v>
      </c>
      <c r="N1321" s="47">
        <v>3713706</v>
      </c>
      <c r="O1321" s="47">
        <v>0</v>
      </c>
    </row>
    <row r="1322" spans="1:16" ht="16.5">
      <c r="A1322" s="58" t="str">
        <f t="shared" si="730"/>
        <v>Crépin</v>
      </c>
      <c r="B1322" s="59" t="s">
        <v>152</v>
      </c>
      <c r="C1322" s="60">
        <v>-3675</v>
      </c>
      <c r="D1322" s="61">
        <f t="shared" si="727"/>
        <v>1778500</v>
      </c>
      <c r="E1322" s="61">
        <f>+N1322</f>
        <v>1666925</v>
      </c>
      <c r="F1322" s="61">
        <f t="shared" si="732"/>
        <v>145000</v>
      </c>
      <c r="G1322" s="61">
        <f t="shared" si="728"/>
        <v>0</v>
      </c>
      <c r="H1322" s="61">
        <v>-37100</v>
      </c>
      <c r="I1322" s="61">
        <f t="shared" ref="I1322" si="733">+C1322+D1322-E1322-F1322+G1322</f>
        <v>-37100</v>
      </c>
      <c r="J1322" s="9">
        <f t="shared" si="729"/>
        <v>0</v>
      </c>
      <c r="K1322" s="45" t="s">
        <v>46</v>
      </c>
      <c r="L1322" s="47">
        <v>1778500</v>
      </c>
      <c r="M1322" s="47">
        <v>145000</v>
      </c>
      <c r="N1322" s="47">
        <v>1666925</v>
      </c>
      <c r="O1322" s="47">
        <v>0</v>
      </c>
    </row>
    <row r="1323" spans="1:16" ht="16.5">
      <c r="A1323" s="58" t="str">
        <f>K1323</f>
        <v>Evariste</v>
      </c>
      <c r="B1323" s="59" t="s">
        <v>153</v>
      </c>
      <c r="C1323" s="60">
        <v>7595</v>
      </c>
      <c r="D1323" s="61">
        <f t="shared" si="727"/>
        <v>286000</v>
      </c>
      <c r="E1323" s="61">
        <f t="shared" ref="E1323" si="734">+N1323</f>
        <v>284950</v>
      </c>
      <c r="F1323" s="61">
        <f t="shared" si="732"/>
        <v>0</v>
      </c>
      <c r="G1323" s="61">
        <f t="shared" si="728"/>
        <v>0</v>
      </c>
      <c r="H1323" s="61">
        <v>8645</v>
      </c>
      <c r="I1323" s="61">
        <f>+C1323+D1323-E1323-F1323+G1323</f>
        <v>8645</v>
      </c>
      <c r="J1323" s="9">
        <f t="shared" si="729"/>
        <v>0</v>
      </c>
      <c r="K1323" s="45" t="s">
        <v>30</v>
      </c>
      <c r="L1323" s="47">
        <v>286000</v>
      </c>
      <c r="M1323" s="47">
        <v>0</v>
      </c>
      <c r="N1323" s="47">
        <v>284950</v>
      </c>
      <c r="O1323" s="47">
        <v>0</v>
      </c>
    </row>
    <row r="1324" spans="1:16" ht="16.5">
      <c r="A1324" s="114" t="str">
        <f t="shared" ref="A1324:A1331" si="735">+K1324</f>
        <v>I55S</v>
      </c>
      <c r="B1324" s="115" t="s">
        <v>4</v>
      </c>
      <c r="C1324" s="116">
        <v>233614</v>
      </c>
      <c r="D1324" s="117">
        <f t="shared" si="727"/>
        <v>0</v>
      </c>
      <c r="E1324" s="117">
        <f>+N1324</f>
        <v>0</v>
      </c>
      <c r="F1324" s="117">
        <f t="shared" si="732"/>
        <v>0</v>
      </c>
      <c r="G1324" s="117">
        <f t="shared" si="728"/>
        <v>0</v>
      </c>
      <c r="H1324" s="117">
        <v>233614</v>
      </c>
      <c r="I1324" s="117">
        <f>+C1324+D1324-E1324-F1324+G1324</f>
        <v>233614</v>
      </c>
      <c r="J1324" s="9">
        <f t="shared" si="729"/>
        <v>0</v>
      </c>
      <c r="K1324" s="45" t="s">
        <v>83</v>
      </c>
      <c r="L1324" s="47">
        <v>0</v>
      </c>
      <c r="M1324" s="47">
        <v>0</v>
      </c>
      <c r="N1324" s="47">
        <v>0</v>
      </c>
      <c r="O1324" s="47">
        <v>0</v>
      </c>
    </row>
    <row r="1325" spans="1:16" ht="16.5">
      <c r="A1325" s="114" t="str">
        <f t="shared" si="735"/>
        <v>I73X</v>
      </c>
      <c r="B1325" s="115" t="s">
        <v>4</v>
      </c>
      <c r="C1325" s="116">
        <v>249769</v>
      </c>
      <c r="D1325" s="117">
        <f t="shared" si="727"/>
        <v>0</v>
      </c>
      <c r="E1325" s="117">
        <f>+N1325</f>
        <v>0</v>
      </c>
      <c r="F1325" s="117">
        <f t="shared" si="732"/>
        <v>0</v>
      </c>
      <c r="G1325" s="117">
        <f t="shared" si="728"/>
        <v>0</v>
      </c>
      <c r="H1325" s="117">
        <v>249769</v>
      </c>
      <c r="I1325" s="117">
        <f t="shared" ref="I1325:I1328" si="736">+C1325+D1325-E1325-F1325+G1325</f>
        <v>249769</v>
      </c>
      <c r="J1325" s="9">
        <f t="shared" si="729"/>
        <v>0</v>
      </c>
      <c r="K1325" s="45" t="s">
        <v>82</v>
      </c>
      <c r="L1325" s="47">
        <v>0</v>
      </c>
      <c r="M1325" s="47">
        <v>0</v>
      </c>
      <c r="N1325" s="47">
        <v>0</v>
      </c>
      <c r="O1325" s="47">
        <v>0</v>
      </c>
    </row>
    <row r="1326" spans="1:16" ht="16.5">
      <c r="A1326" s="58" t="str">
        <f t="shared" si="735"/>
        <v>Godfré</v>
      </c>
      <c r="B1326" s="97" t="s">
        <v>152</v>
      </c>
      <c r="C1326" s="60">
        <v>-6000</v>
      </c>
      <c r="D1326" s="61">
        <f t="shared" si="727"/>
        <v>797000</v>
      </c>
      <c r="E1326" s="153">
        <f t="shared" ref="E1326:E1331" si="737">+N1326</f>
        <v>578885</v>
      </c>
      <c r="F1326" s="61">
        <f t="shared" si="732"/>
        <v>177180</v>
      </c>
      <c r="G1326" s="61">
        <f t="shared" si="728"/>
        <v>0</v>
      </c>
      <c r="H1326" s="61">
        <v>34935</v>
      </c>
      <c r="I1326" s="61">
        <f t="shared" si="736"/>
        <v>34935</v>
      </c>
      <c r="J1326" s="9">
        <f t="shared" si="729"/>
        <v>0</v>
      </c>
      <c r="K1326" s="45" t="s">
        <v>142</v>
      </c>
      <c r="L1326" s="47">
        <v>797000</v>
      </c>
      <c r="M1326" s="47">
        <v>177180</v>
      </c>
      <c r="N1326" s="47">
        <v>578885</v>
      </c>
      <c r="O1326" s="47">
        <v>0</v>
      </c>
    </row>
    <row r="1327" spans="1:16" ht="16.5">
      <c r="A1327" s="58" t="str">
        <f t="shared" si="735"/>
        <v>Grace</v>
      </c>
      <c r="B1327" s="59" t="s">
        <v>2</v>
      </c>
      <c r="C1327" s="60">
        <v>48400</v>
      </c>
      <c r="D1327" s="61">
        <f t="shared" si="727"/>
        <v>847000</v>
      </c>
      <c r="E1327" s="153">
        <f>+N1327</f>
        <v>193200</v>
      </c>
      <c r="F1327" s="61">
        <f t="shared" si="732"/>
        <v>658000</v>
      </c>
      <c r="G1327" s="61">
        <f t="shared" si="728"/>
        <v>0</v>
      </c>
      <c r="H1327" s="61">
        <v>44200</v>
      </c>
      <c r="I1327" s="61">
        <f t="shared" si="736"/>
        <v>44200</v>
      </c>
      <c r="J1327" s="9">
        <f>I1327-H1327</f>
        <v>0</v>
      </c>
      <c r="K1327" s="45" t="s">
        <v>141</v>
      </c>
      <c r="L1327" s="47">
        <v>847000</v>
      </c>
      <c r="M1327" s="47">
        <v>658000</v>
      </c>
      <c r="N1327" s="47">
        <v>193200</v>
      </c>
      <c r="O1327" s="47">
        <v>0</v>
      </c>
    </row>
    <row r="1328" spans="1:16" ht="16.5">
      <c r="A1328" s="58" t="str">
        <f t="shared" si="735"/>
        <v>I23C</v>
      </c>
      <c r="B1328" s="97" t="s">
        <v>4</v>
      </c>
      <c r="C1328" s="60">
        <v>6800</v>
      </c>
      <c r="D1328" s="61">
        <f t="shared" si="727"/>
        <v>861000</v>
      </c>
      <c r="E1328" s="153">
        <f t="shared" si="737"/>
        <v>855750</v>
      </c>
      <c r="F1328" s="61">
        <f t="shared" si="732"/>
        <v>0</v>
      </c>
      <c r="G1328" s="61">
        <f t="shared" si="728"/>
        <v>0</v>
      </c>
      <c r="H1328" s="61">
        <v>12050</v>
      </c>
      <c r="I1328" s="61">
        <f t="shared" si="736"/>
        <v>12050</v>
      </c>
      <c r="J1328" s="9">
        <f t="shared" ref="J1328:J1329" si="738">I1328-H1328</f>
        <v>0</v>
      </c>
      <c r="K1328" s="45" t="s">
        <v>29</v>
      </c>
      <c r="L1328" s="47">
        <v>861000</v>
      </c>
      <c r="M1328" s="47">
        <v>0</v>
      </c>
      <c r="N1328" s="47">
        <v>855750</v>
      </c>
      <c r="O1328" s="47">
        <v>0</v>
      </c>
    </row>
    <row r="1329" spans="1:15" ht="16.5">
      <c r="A1329" s="58" t="str">
        <f t="shared" si="735"/>
        <v>Merveille</v>
      </c>
      <c r="B1329" s="59" t="s">
        <v>2</v>
      </c>
      <c r="C1329" s="60">
        <v>5500</v>
      </c>
      <c r="D1329" s="61">
        <f t="shared" si="727"/>
        <v>0</v>
      </c>
      <c r="E1329" s="153">
        <f t="shared" si="737"/>
        <v>0</v>
      </c>
      <c r="F1329" s="61">
        <f t="shared" si="732"/>
        <v>0</v>
      </c>
      <c r="G1329" s="61">
        <f t="shared" si="728"/>
        <v>0</v>
      </c>
      <c r="H1329" s="61">
        <v>5500</v>
      </c>
      <c r="I1329" s="61">
        <f>+C1329+D1329-E1329-F1329+G1329</f>
        <v>5500</v>
      </c>
      <c r="J1329" s="9">
        <f t="shared" si="738"/>
        <v>0</v>
      </c>
      <c r="K1329" s="45" t="s">
        <v>92</v>
      </c>
      <c r="L1329" s="47">
        <v>0</v>
      </c>
      <c r="M1329" s="47">
        <v>0</v>
      </c>
      <c r="N1329" s="47">
        <v>0</v>
      </c>
      <c r="O1329" s="47"/>
    </row>
    <row r="1330" spans="1:15" ht="16.5">
      <c r="A1330" s="58" t="str">
        <f t="shared" si="735"/>
        <v>P29</v>
      </c>
      <c r="B1330" s="59" t="s">
        <v>4</v>
      </c>
      <c r="C1330" s="60">
        <v>30700</v>
      </c>
      <c r="D1330" s="61">
        <f t="shared" si="727"/>
        <v>1215000</v>
      </c>
      <c r="E1330" s="153">
        <f t="shared" si="737"/>
        <v>697500</v>
      </c>
      <c r="F1330" s="61">
        <f>+M1330</f>
        <v>490000</v>
      </c>
      <c r="G1330" s="61">
        <f>+O1330</f>
        <v>0</v>
      </c>
      <c r="H1330" s="61">
        <v>58200</v>
      </c>
      <c r="I1330" s="61">
        <f>+C1330+D1330-E1330-F1330+G1330</f>
        <v>58200</v>
      </c>
      <c r="J1330" s="9">
        <f>I1330-H1330</f>
        <v>0</v>
      </c>
      <c r="K1330" s="45" t="s">
        <v>28</v>
      </c>
      <c r="L1330" s="47">
        <v>1215000</v>
      </c>
      <c r="M1330" s="47">
        <v>490000</v>
      </c>
      <c r="N1330" s="47">
        <v>697500</v>
      </c>
      <c r="O1330" s="47">
        <v>0</v>
      </c>
    </row>
    <row r="1331" spans="1:15" ht="16.5">
      <c r="A1331" s="58" t="str">
        <f t="shared" si="735"/>
        <v>Tiffany</v>
      </c>
      <c r="B1331" s="59" t="s">
        <v>2</v>
      </c>
      <c r="C1331" s="60">
        <v>9193</v>
      </c>
      <c r="D1331" s="61">
        <f t="shared" si="727"/>
        <v>1100180</v>
      </c>
      <c r="E1331" s="153">
        <f t="shared" si="737"/>
        <v>195700</v>
      </c>
      <c r="F1331" s="61">
        <f t="shared" ref="F1331" si="739">+M1331</f>
        <v>650000</v>
      </c>
      <c r="G1331" s="61">
        <f t="shared" ref="G1331" si="740">+O1331</f>
        <v>0</v>
      </c>
      <c r="H1331" s="61">
        <v>263673</v>
      </c>
      <c r="I1331" s="61">
        <f t="shared" ref="I1331" si="741">+C1331+D1331-E1331-F1331+G1331</f>
        <v>263673</v>
      </c>
      <c r="J1331" s="9">
        <f t="shared" ref="J1331" si="742">I1331-H1331</f>
        <v>0</v>
      </c>
      <c r="K1331" s="45" t="s">
        <v>111</v>
      </c>
      <c r="L1331" s="47">
        <v>1100180</v>
      </c>
      <c r="M1331" s="47">
        <v>650000</v>
      </c>
      <c r="N1331" s="47">
        <v>195700</v>
      </c>
      <c r="O1331" s="47">
        <v>0</v>
      </c>
    </row>
    <row r="1332" spans="1:15" ht="16.5">
      <c r="A1332" s="10" t="s">
        <v>49</v>
      </c>
      <c r="B1332" s="11"/>
      <c r="C1332" s="12">
        <f>SUM(C1317:C1331)</f>
        <v>23367297</v>
      </c>
      <c r="D1332" s="57">
        <f t="shared" ref="D1332:G1332" si="743">SUM(D1317:D1331)</f>
        <v>19016037</v>
      </c>
      <c r="E1332" s="57">
        <f t="shared" si="743"/>
        <v>13144803</v>
      </c>
      <c r="F1332" s="57">
        <f t="shared" si="743"/>
        <v>19016037</v>
      </c>
      <c r="G1332" s="57">
        <f t="shared" si="743"/>
        <v>0</v>
      </c>
      <c r="H1332" s="57">
        <f>SUM(H1317:H1331)</f>
        <v>10222494</v>
      </c>
      <c r="I1332" s="57">
        <f>SUM(I1317:I1331)</f>
        <v>10222494</v>
      </c>
      <c r="J1332" s="9">
        <f>I1332-H1332</f>
        <v>0</v>
      </c>
      <c r="K1332" s="3"/>
      <c r="L1332" s="47">
        <f>+SUM(L1317:L1331)</f>
        <v>19016037</v>
      </c>
      <c r="M1332" s="47">
        <f t="shared" ref="M1332:O1332" si="744">+SUM(M1317:M1331)</f>
        <v>19016037</v>
      </c>
      <c r="N1332" s="47">
        <f>+SUM(N1317:N1331)</f>
        <v>13144803</v>
      </c>
      <c r="O1332" s="47">
        <f t="shared" si="744"/>
        <v>0</v>
      </c>
    </row>
    <row r="1333" spans="1:15" ht="16.5">
      <c r="A1333" s="10"/>
      <c r="B1333" s="11"/>
      <c r="C1333" s="12"/>
      <c r="D1333" s="13"/>
      <c r="E1333" s="12"/>
      <c r="F1333" s="13"/>
      <c r="G1333" s="12"/>
      <c r="H1333" s="12"/>
      <c r="I1333" s="133" t="b">
        <f>I1332=D1335</f>
        <v>1</v>
      </c>
      <c r="L1333" s="5"/>
      <c r="M1333" s="5"/>
      <c r="N1333" s="5"/>
      <c r="O1333" s="5"/>
    </row>
    <row r="1334" spans="1:15" ht="16.5">
      <c r="A1334" s="10" t="s">
        <v>162</v>
      </c>
      <c r="B1334" s="11" t="s">
        <v>163</v>
      </c>
      <c r="C1334" s="12" t="s">
        <v>164</v>
      </c>
      <c r="D1334" s="12" t="s">
        <v>171</v>
      </c>
      <c r="E1334" s="12" t="s">
        <v>50</v>
      </c>
      <c r="F1334" s="12"/>
      <c r="G1334" s="12">
        <f>+D1332-F1332</f>
        <v>0</v>
      </c>
      <c r="H1334" s="12"/>
      <c r="I1334" s="12"/>
    </row>
    <row r="1335" spans="1:15" ht="16.5">
      <c r="A1335" s="14">
        <f>C1332</f>
        <v>23367297</v>
      </c>
      <c r="B1335" s="15">
        <f>G1332</f>
        <v>0</v>
      </c>
      <c r="C1335" s="12">
        <f>E1332</f>
        <v>13144803</v>
      </c>
      <c r="D1335" s="12">
        <f>A1335+B1335-C1335</f>
        <v>10222494</v>
      </c>
      <c r="E1335" s="13">
        <f>I1332-D1335</f>
        <v>0</v>
      </c>
      <c r="F1335" s="12"/>
      <c r="G1335" s="12"/>
      <c r="H1335" s="12"/>
      <c r="I1335" s="12"/>
      <c r="L1335" s="5"/>
      <c r="M1335" s="5"/>
      <c r="N1335" s="5"/>
      <c r="O1335" s="5"/>
    </row>
    <row r="1336" spans="1:15" ht="16.5">
      <c r="A1336" s="14"/>
      <c r="B1336" s="15"/>
      <c r="C1336" s="12"/>
      <c r="D1336" s="12"/>
      <c r="E1336" s="13"/>
      <c r="F1336" s="12"/>
      <c r="G1336" s="12"/>
      <c r="H1336" s="12"/>
      <c r="I1336" s="12"/>
      <c r="L1336" s="5"/>
      <c r="M1336" s="5"/>
      <c r="N1336" s="5"/>
      <c r="O1336" s="5"/>
    </row>
    <row r="1337" spans="1:15">
      <c r="A1337" s="16" t="s">
        <v>51</v>
      </c>
      <c r="B1337" s="16"/>
      <c r="C1337" s="16"/>
      <c r="D1337" s="17"/>
      <c r="E1337" s="17"/>
      <c r="F1337" s="17"/>
      <c r="G1337" s="17"/>
      <c r="H1337" s="17"/>
      <c r="I1337" s="17"/>
      <c r="L1337" s="5"/>
      <c r="M1337" s="5"/>
      <c r="N1337" s="5"/>
      <c r="O1337" s="5"/>
    </row>
    <row r="1338" spans="1:15">
      <c r="A1338" s="18" t="s">
        <v>170</v>
      </c>
      <c r="B1338" s="18"/>
      <c r="C1338" s="18"/>
      <c r="D1338" s="18"/>
      <c r="E1338" s="18"/>
      <c r="F1338" s="18"/>
      <c r="G1338" s="18"/>
      <c r="H1338" s="18"/>
      <c r="I1338" s="18"/>
      <c r="J1338" s="18"/>
      <c r="L1338" s="5"/>
      <c r="M1338" s="5"/>
      <c r="N1338" s="5"/>
      <c r="O1338" s="5"/>
    </row>
    <row r="1339" spans="1:15">
      <c r="A1339" s="19"/>
      <c r="B1339" s="17"/>
      <c r="C1339" s="20"/>
      <c r="D1339" s="20"/>
      <c r="E1339" s="20"/>
      <c r="F1339" s="20"/>
      <c r="G1339" s="20"/>
      <c r="H1339" s="17"/>
      <c r="I1339" s="17"/>
      <c r="L1339" s="5"/>
      <c r="M1339" s="5"/>
      <c r="N1339" s="5"/>
      <c r="O1339" s="5"/>
    </row>
    <row r="1340" spans="1:15">
      <c r="A1340" s="166" t="s">
        <v>52</v>
      </c>
      <c r="B1340" s="168" t="s">
        <v>53</v>
      </c>
      <c r="C1340" s="170" t="s">
        <v>165</v>
      </c>
      <c r="D1340" s="171" t="s">
        <v>54</v>
      </c>
      <c r="E1340" s="172"/>
      <c r="F1340" s="172"/>
      <c r="G1340" s="173"/>
      <c r="H1340" s="174" t="s">
        <v>55</v>
      </c>
      <c r="I1340" s="162" t="s">
        <v>56</v>
      </c>
      <c r="J1340" s="17"/>
      <c r="L1340" s="5"/>
      <c r="M1340" s="5"/>
      <c r="N1340" s="5"/>
      <c r="O1340" s="5"/>
    </row>
    <row r="1341" spans="1:15" ht="25.5">
      <c r="A1341" s="167"/>
      <c r="B1341" s="169"/>
      <c r="C1341" s="22"/>
      <c r="D1341" s="21" t="s">
        <v>23</v>
      </c>
      <c r="E1341" s="21" t="s">
        <v>24</v>
      </c>
      <c r="F1341" s="22" t="s">
        <v>121</v>
      </c>
      <c r="G1341" s="21" t="s">
        <v>57</v>
      </c>
      <c r="H1341" s="175"/>
      <c r="I1341" s="163"/>
      <c r="J1341" s="164" t="s">
        <v>166</v>
      </c>
      <c r="K1341" s="142"/>
      <c r="L1341" s="5"/>
      <c r="M1341" s="5"/>
      <c r="N1341" s="5"/>
      <c r="O1341" s="5"/>
    </row>
    <row r="1342" spans="1:15">
      <c r="A1342" s="23"/>
      <c r="B1342" s="24" t="s">
        <v>58</v>
      </c>
      <c r="C1342" s="25"/>
      <c r="D1342" s="25"/>
      <c r="E1342" s="25"/>
      <c r="F1342" s="25"/>
      <c r="G1342" s="25"/>
      <c r="H1342" s="25"/>
      <c r="I1342" s="26"/>
      <c r="J1342" s="165"/>
      <c r="K1342" s="142"/>
      <c r="L1342" s="5"/>
      <c r="M1342" s="5"/>
      <c r="N1342" s="5"/>
      <c r="O1342" s="5"/>
    </row>
    <row r="1343" spans="1:15">
      <c r="A1343" s="121" t="s">
        <v>101</v>
      </c>
      <c r="B1343" s="126" t="s">
        <v>151</v>
      </c>
      <c r="C1343" s="32">
        <f>+C1317</f>
        <v>29107</v>
      </c>
      <c r="D1343" s="31"/>
      <c r="E1343" s="32">
        <f>D1317</f>
        <v>1125000</v>
      </c>
      <c r="F1343" s="32"/>
      <c r="G1343" s="32"/>
      <c r="H1343" s="55">
        <f>+F1317</f>
        <v>145357</v>
      </c>
      <c r="I1343" s="32">
        <f>+E1317</f>
        <v>1008750</v>
      </c>
      <c r="J1343" s="30">
        <f>+SUM(C1343:G1343)-(H1343+I1343)</f>
        <v>0</v>
      </c>
      <c r="K1343" s="143" t="b">
        <f>J1343=I1317</f>
        <v>1</v>
      </c>
      <c r="L1343" s="5"/>
      <c r="M1343" s="5"/>
      <c r="N1343" s="5"/>
      <c r="O1343" s="5"/>
    </row>
    <row r="1344" spans="1:15">
      <c r="A1344" s="121" t="str">
        <f>A1343</f>
        <v>DECEMBRE</v>
      </c>
      <c r="B1344" s="126" t="s">
        <v>160</v>
      </c>
      <c r="C1344" s="32">
        <f>+C1318</f>
        <v>4000</v>
      </c>
      <c r="D1344" s="31"/>
      <c r="E1344" s="32">
        <f>+D1318</f>
        <v>426000</v>
      </c>
      <c r="F1344" s="32"/>
      <c r="G1344" s="32"/>
      <c r="H1344" s="55">
        <f>+F1318</f>
        <v>0</v>
      </c>
      <c r="I1344" s="32">
        <f>+E1318</f>
        <v>420500</v>
      </c>
      <c r="J1344" s="30">
        <f t="shared" ref="J1344:J1345" si="745">+SUM(C1344:G1344)-(H1344+I1344)</f>
        <v>9500</v>
      </c>
      <c r="K1344" s="143" t="b">
        <f>J1344=I1318</f>
        <v>1</v>
      </c>
      <c r="L1344" s="5"/>
      <c r="M1344" s="5"/>
      <c r="N1344" s="5"/>
      <c r="O1344" s="5"/>
    </row>
    <row r="1345" spans="1:15">
      <c r="A1345" s="121" t="str">
        <f>+A1344</f>
        <v>DECEMBRE</v>
      </c>
      <c r="B1345" s="126" t="s">
        <v>46</v>
      </c>
      <c r="C1345" s="32">
        <f>+C1322</f>
        <v>-3675</v>
      </c>
      <c r="D1345" s="31"/>
      <c r="E1345" s="32">
        <f>+D1322</f>
        <v>1778500</v>
      </c>
      <c r="F1345" s="32"/>
      <c r="G1345" s="32"/>
      <c r="H1345" s="55">
        <f>+F1322</f>
        <v>145000</v>
      </c>
      <c r="I1345" s="32">
        <f>+E1322</f>
        <v>1666925</v>
      </c>
      <c r="J1345" s="100">
        <f t="shared" si="745"/>
        <v>-37100</v>
      </c>
      <c r="K1345" s="143" t="b">
        <f>J1345=I1322</f>
        <v>1</v>
      </c>
      <c r="L1345" s="5"/>
      <c r="M1345" s="5"/>
      <c r="N1345" s="5"/>
      <c r="O1345" s="5"/>
    </row>
    <row r="1346" spans="1:15">
      <c r="A1346" s="121" t="str">
        <f t="shared" ref="A1346:A1354" si="746">+A1345</f>
        <v>DECEMBRE</v>
      </c>
      <c r="B1346" s="127" t="s">
        <v>30</v>
      </c>
      <c r="C1346" s="32">
        <f>+C1323</f>
        <v>7595</v>
      </c>
      <c r="D1346" s="118"/>
      <c r="E1346" s="32">
        <f>+D1323</f>
        <v>286000</v>
      </c>
      <c r="F1346" s="51"/>
      <c r="G1346" s="51"/>
      <c r="H1346" s="55">
        <f>+F1323</f>
        <v>0</v>
      </c>
      <c r="I1346" s="32">
        <f>+E1323</f>
        <v>284950</v>
      </c>
      <c r="J1346" s="123">
        <f>+SUM(C1346:G1346)-(H1346+I1346)</f>
        <v>8645</v>
      </c>
      <c r="K1346" s="143" t="b">
        <f t="shared" ref="K1346:K1354" si="747">J1346=I1323</f>
        <v>1</v>
      </c>
      <c r="L1346" s="5"/>
      <c r="M1346" s="5"/>
      <c r="N1346" s="5"/>
      <c r="O1346" s="5"/>
    </row>
    <row r="1347" spans="1:15">
      <c r="A1347" s="121" t="str">
        <f t="shared" si="746"/>
        <v>DECEMBRE</v>
      </c>
      <c r="B1347" s="128" t="s">
        <v>83</v>
      </c>
      <c r="C1347" s="119">
        <f>+C1324</f>
        <v>233614</v>
      </c>
      <c r="D1347" s="122"/>
      <c r="E1347" s="119">
        <f>+D1324</f>
        <v>0</v>
      </c>
      <c r="F1347" s="136"/>
      <c r="G1347" s="136"/>
      <c r="H1347" s="154">
        <f>+F1324</f>
        <v>0</v>
      </c>
      <c r="I1347" s="119">
        <f>+E1324</f>
        <v>0</v>
      </c>
      <c r="J1347" s="120">
        <f>+SUM(C1347:G1347)-(H1347+I1347)</f>
        <v>233614</v>
      </c>
      <c r="K1347" s="143" t="b">
        <f t="shared" si="747"/>
        <v>1</v>
      </c>
      <c r="L1347" s="5"/>
      <c r="M1347" s="5"/>
      <c r="N1347" s="5"/>
      <c r="O1347" s="5"/>
    </row>
    <row r="1348" spans="1:15">
      <c r="A1348" s="121" t="str">
        <f t="shared" si="746"/>
        <v>DECEMBRE</v>
      </c>
      <c r="B1348" s="128" t="s">
        <v>82</v>
      </c>
      <c r="C1348" s="119">
        <f>+C1325</f>
        <v>249769</v>
      </c>
      <c r="D1348" s="122"/>
      <c r="E1348" s="119">
        <f>+D1325</f>
        <v>0</v>
      </c>
      <c r="F1348" s="136"/>
      <c r="G1348" s="136"/>
      <c r="H1348" s="154">
        <f>+F1325</f>
        <v>0</v>
      </c>
      <c r="I1348" s="119">
        <f>+E1325</f>
        <v>0</v>
      </c>
      <c r="J1348" s="120">
        <f t="shared" ref="J1348:J1354" si="748">+SUM(C1348:G1348)-(H1348+I1348)</f>
        <v>249769</v>
      </c>
      <c r="K1348" s="143" t="b">
        <f t="shared" si="747"/>
        <v>1</v>
      </c>
      <c r="L1348" s="5"/>
      <c r="M1348" s="5"/>
      <c r="N1348" s="5"/>
      <c r="O1348" s="5"/>
    </row>
    <row r="1349" spans="1:15">
      <c r="A1349" s="121" t="str">
        <f t="shared" si="746"/>
        <v>DECEMBRE</v>
      </c>
      <c r="B1349" s="126" t="s">
        <v>142</v>
      </c>
      <c r="C1349" s="32">
        <f>+C1326</f>
        <v>-6000</v>
      </c>
      <c r="D1349" s="31"/>
      <c r="E1349" s="32">
        <f>+D1326</f>
        <v>797000</v>
      </c>
      <c r="F1349" s="32"/>
      <c r="G1349" s="103"/>
      <c r="H1349" s="55">
        <f>+F1326</f>
        <v>177180</v>
      </c>
      <c r="I1349" s="32">
        <f>+E1326</f>
        <v>578885</v>
      </c>
      <c r="J1349" s="30">
        <f t="shared" si="748"/>
        <v>34935</v>
      </c>
      <c r="K1349" s="143" t="b">
        <f t="shared" si="747"/>
        <v>1</v>
      </c>
      <c r="L1349" s="5"/>
      <c r="M1349" s="5"/>
      <c r="N1349" s="5"/>
      <c r="O1349" s="5"/>
    </row>
    <row r="1350" spans="1:15">
      <c r="A1350" s="121" t="str">
        <f t="shared" si="746"/>
        <v>DECEMBRE</v>
      </c>
      <c r="B1350" s="126" t="s">
        <v>141</v>
      </c>
      <c r="C1350" s="32">
        <f t="shared" ref="C1350:C1354" si="749">+C1327</f>
        <v>48400</v>
      </c>
      <c r="D1350" s="31"/>
      <c r="E1350" s="32">
        <f t="shared" ref="E1350:E1354" si="750">+D1327</f>
        <v>847000</v>
      </c>
      <c r="F1350" s="32"/>
      <c r="G1350" s="103"/>
      <c r="H1350" s="55">
        <f t="shared" ref="H1350:H1354" si="751">+F1327</f>
        <v>658000</v>
      </c>
      <c r="I1350" s="32">
        <f t="shared" ref="I1350:I1354" si="752">+E1327</f>
        <v>193200</v>
      </c>
      <c r="J1350" s="30">
        <f t="shared" si="748"/>
        <v>44200</v>
      </c>
      <c r="K1350" s="143" t="b">
        <f t="shared" si="747"/>
        <v>1</v>
      </c>
      <c r="L1350" s="5"/>
      <c r="M1350" s="5"/>
      <c r="N1350" s="5"/>
      <c r="O1350" s="5"/>
    </row>
    <row r="1351" spans="1:15">
      <c r="A1351" s="121" t="str">
        <f t="shared" si="746"/>
        <v>DECEMBRE</v>
      </c>
      <c r="B1351" s="126" t="s">
        <v>29</v>
      </c>
      <c r="C1351" s="32">
        <f t="shared" si="749"/>
        <v>6800</v>
      </c>
      <c r="D1351" s="31"/>
      <c r="E1351" s="32">
        <f t="shared" si="750"/>
        <v>861000</v>
      </c>
      <c r="F1351" s="32"/>
      <c r="G1351" s="103"/>
      <c r="H1351" s="55">
        <f t="shared" si="751"/>
        <v>0</v>
      </c>
      <c r="I1351" s="32">
        <f t="shared" si="752"/>
        <v>855750</v>
      </c>
      <c r="J1351" s="30">
        <f t="shared" si="748"/>
        <v>12050</v>
      </c>
      <c r="K1351" s="143" t="b">
        <f t="shared" si="747"/>
        <v>1</v>
      </c>
    </row>
    <row r="1352" spans="1:15">
      <c r="A1352" s="121" t="str">
        <f>+A1350</f>
        <v>DECEMBRE</v>
      </c>
      <c r="B1352" s="126" t="s">
        <v>92</v>
      </c>
      <c r="C1352" s="32">
        <f t="shared" si="749"/>
        <v>5500</v>
      </c>
      <c r="D1352" s="31"/>
      <c r="E1352" s="32">
        <f t="shared" si="750"/>
        <v>0</v>
      </c>
      <c r="F1352" s="32"/>
      <c r="G1352" s="103"/>
      <c r="H1352" s="55">
        <f t="shared" si="751"/>
        <v>0</v>
      </c>
      <c r="I1352" s="32">
        <f t="shared" si="752"/>
        <v>0</v>
      </c>
      <c r="J1352" s="30">
        <f t="shared" si="748"/>
        <v>5500</v>
      </c>
      <c r="K1352" s="143" t="b">
        <f t="shared" si="747"/>
        <v>1</v>
      </c>
    </row>
    <row r="1353" spans="1:15">
      <c r="A1353" s="121" t="str">
        <f>+A1351</f>
        <v>DECEMBRE</v>
      </c>
      <c r="B1353" s="126" t="s">
        <v>28</v>
      </c>
      <c r="C1353" s="32">
        <f t="shared" si="749"/>
        <v>30700</v>
      </c>
      <c r="D1353" s="31"/>
      <c r="E1353" s="32">
        <f t="shared" si="750"/>
        <v>1215000</v>
      </c>
      <c r="F1353" s="32"/>
      <c r="G1353" s="103"/>
      <c r="H1353" s="55">
        <f t="shared" si="751"/>
        <v>490000</v>
      </c>
      <c r="I1353" s="32">
        <f t="shared" si="752"/>
        <v>697500</v>
      </c>
      <c r="J1353" s="30">
        <f t="shared" si="748"/>
        <v>58200</v>
      </c>
      <c r="K1353" s="143" t="b">
        <f t="shared" si="747"/>
        <v>1</v>
      </c>
    </row>
    <row r="1354" spans="1:15">
      <c r="A1354" s="121" t="str">
        <f t="shared" si="746"/>
        <v>DECEMBRE</v>
      </c>
      <c r="B1354" s="127" t="s">
        <v>111</v>
      </c>
      <c r="C1354" s="32">
        <f t="shared" si="749"/>
        <v>9193</v>
      </c>
      <c r="D1354" s="118"/>
      <c r="E1354" s="32">
        <f t="shared" si="750"/>
        <v>1100180</v>
      </c>
      <c r="F1354" s="51"/>
      <c r="G1354" s="137"/>
      <c r="H1354" s="55">
        <f t="shared" si="751"/>
        <v>650000</v>
      </c>
      <c r="I1354" s="32">
        <f t="shared" si="752"/>
        <v>195700</v>
      </c>
      <c r="J1354" s="30">
        <f t="shared" si="748"/>
        <v>263673</v>
      </c>
      <c r="K1354" s="143" t="b">
        <f t="shared" si="747"/>
        <v>1</v>
      </c>
    </row>
    <row r="1355" spans="1:15">
      <c r="A1355" s="34" t="s">
        <v>59</v>
      </c>
      <c r="B1355" s="35"/>
      <c r="C1355" s="35"/>
      <c r="D1355" s="35"/>
      <c r="E1355" s="35"/>
      <c r="F1355" s="35"/>
      <c r="G1355" s="35"/>
      <c r="H1355" s="35"/>
      <c r="I1355" s="35"/>
      <c r="J1355" s="36"/>
      <c r="K1355" s="142"/>
    </row>
    <row r="1356" spans="1:15">
      <c r="A1356" s="121" t="str">
        <f>+A1354</f>
        <v>DECEMBRE</v>
      </c>
      <c r="B1356" s="37" t="s">
        <v>60</v>
      </c>
      <c r="C1356" s="38">
        <f>+C1321</f>
        <v>926369</v>
      </c>
      <c r="D1356" s="49"/>
      <c r="E1356" s="49">
        <f>D1321</f>
        <v>10580357</v>
      </c>
      <c r="F1356" s="49"/>
      <c r="G1356" s="124"/>
      <c r="H1356" s="51">
        <f>+F1321</f>
        <v>6750500</v>
      </c>
      <c r="I1356" s="125">
        <f>+E1321</f>
        <v>3713706</v>
      </c>
      <c r="J1356" s="30">
        <f>+SUM(C1356:G1356)-(H1356+I1356)</f>
        <v>1042520</v>
      </c>
      <c r="K1356" s="143" t="b">
        <f>J1356=I1321</f>
        <v>1</v>
      </c>
    </row>
    <row r="1357" spans="1:15">
      <c r="A1357" s="43" t="s">
        <v>61</v>
      </c>
      <c r="B1357" s="24"/>
      <c r="C1357" s="35"/>
      <c r="D1357" s="24"/>
      <c r="E1357" s="24"/>
      <c r="F1357" s="24"/>
      <c r="G1357" s="24"/>
      <c r="H1357" s="24"/>
      <c r="I1357" s="24"/>
      <c r="J1357" s="36"/>
      <c r="K1357" s="142"/>
    </row>
    <row r="1358" spans="1:15">
      <c r="A1358" s="121" t="str">
        <f>+A1356</f>
        <v>DECEMBRE</v>
      </c>
      <c r="B1358" s="37" t="s">
        <v>154</v>
      </c>
      <c r="C1358" s="124">
        <f>+C1319</f>
        <v>5738718</v>
      </c>
      <c r="D1358" s="131">
        <f>+G1319</f>
        <v>0</v>
      </c>
      <c r="E1358" s="49"/>
      <c r="F1358" s="49"/>
      <c r="G1358" s="49"/>
      <c r="H1358" s="51">
        <f>+F1319</f>
        <v>2000000</v>
      </c>
      <c r="I1358" s="53">
        <f>+E1319</f>
        <v>283345</v>
      </c>
      <c r="J1358" s="30">
        <f>+SUM(C1358:G1358)-(H1358+I1358)</f>
        <v>3455373</v>
      </c>
      <c r="K1358" s="143" t="b">
        <f>+J1358=I1319</f>
        <v>1</v>
      </c>
    </row>
    <row r="1359" spans="1:15">
      <c r="A1359" s="121" t="str">
        <f t="shared" ref="A1359" si="753">+A1358</f>
        <v>DECEMBRE</v>
      </c>
      <c r="B1359" s="37" t="s">
        <v>63</v>
      </c>
      <c r="C1359" s="124">
        <f>+C1320</f>
        <v>16087207</v>
      </c>
      <c r="D1359" s="49">
        <f>+G1320</f>
        <v>0</v>
      </c>
      <c r="E1359" s="48"/>
      <c r="F1359" s="48"/>
      <c r="G1359" s="48"/>
      <c r="H1359" s="32">
        <f>+F1320</f>
        <v>8000000</v>
      </c>
      <c r="I1359" s="50">
        <f>+E1320</f>
        <v>3245592</v>
      </c>
      <c r="J1359" s="30">
        <f>SUM(C1359:G1359)-(H1359+I1359)</f>
        <v>4841615</v>
      </c>
      <c r="K1359" s="143" t="b">
        <f>+J1359=I1320</f>
        <v>1</v>
      </c>
    </row>
    <row r="1360" spans="1:15" ht="15.75">
      <c r="C1360" s="140">
        <f>SUM(C1344:C1359)</f>
        <v>23338190</v>
      </c>
      <c r="I1360" s="139">
        <f>SUM(I1344:I1359)</f>
        <v>12136053</v>
      </c>
      <c r="J1360" s="104">
        <f>+SUM(J1343:J1359)</f>
        <v>10222494</v>
      </c>
      <c r="K1360" s="5" t="b">
        <f>J1360=I1332</f>
        <v>1</v>
      </c>
    </row>
    <row r="1361" spans="1:16">
      <c r="G1361" s="9"/>
    </row>
    <row r="1362" spans="1:16">
      <c r="A1362" s="157"/>
      <c r="B1362" s="157"/>
      <c r="C1362" s="157"/>
      <c r="D1362" s="157"/>
      <c r="E1362" s="157"/>
      <c r="F1362" s="157"/>
      <c r="G1362" s="157"/>
      <c r="H1362" s="157"/>
      <c r="I1362" s="157"/>
      <c r="J1362" s="157"/>
      <c r="K1362" s="157"/>
      <c r="L1362" s="161"/>
      <c r="M1362" s="161"/>
      <c r="N1362" s="161"/>
      <c r="O1362" s="161"/>
      <c r="P1362" s="157"/>
    </row>
    <row r="1363" spans="1:16">
      <c r="A1363" s="4">
        <v>44530</v>
      </c>
    </row>
    <row r="1364" spans="1:16" ht="15.75">
      <c r="A1364" s="6" t="s">
        <v>35</v>
      </c>
      <c r="B1364" s="6" t="s">
        <v>1</v>
      </c>
      <c r="C1364" s="6">
        <v>44501</v>
      </c>
      <c r="D1364" s="7" t="s">
        <v>36</v>
      </c>
      <c r="E1364" s="7" t="s">
        <v>37</v>
      </c>
      <c r="F1364" s="7" t="s">
        <v>38</v>
      </c>
      <c r="G1364" s="7" t="s">
        <v>39</v>
      </c>
      <c r="H1364" s="6">
        <v>44530</v>
      </c>
      <c r="I1364" s="7" t="s">
        <v>40</v>
      </c>
      <c r="K1364" s="45"/>
      <c r="L1364" s="45" t="s">
        <v>41</v>
      </c>
      <c r="M1364" s="45" t="s">
        <v>42</v>
      </c>
      <c r="N1364" s="45" t="s">
        <v>43</v>
      </c>
      <c r="O1364" s="45" t="s">
        <v>44</v>
      </c>
    </row>
    <row r="1365" spans="1:16" ht="16.5">
      <c r="A1365" s="58" t="str">
        <f>+K1365</f>
        <v>Axel</v>
      </c>
      <c r="B1365" s="156" t="s">
        <v>152</v>
      </c>
      <c r="C1365" s="60">
        <v>6757</v>
      </c>
      <c r="D1365" s="61">
        <f t="shared" ref="D1365:D1378" si="754">+L1365</f>
        <v>337000</v>
      </c>
      <c r="E1365" s="61">
        <f>+N1365</f>
        <v>314650</v>
      </c>
      <c r="F1365" s="61">
        <f>+M1365</f>
        <v>0</v>
      </c>
      <c r="G1365" s="61">
        <f t="shared" ref="G1365:G1367" si="755">+O1365</f>
        <v>0</v>
      </c>
      <c r="H1365" s="61">
        <v>29107</v>
      </c>
      <c r="I1365" s="61">
        <f>+C1365+D1365-E1365-F1365+G1365</f>
        <v>29107</v>
      </c>
      <c r="J1365" s="9">
        <f>I1365-H1365</f>
        <v>0</v>
      </c>
      <c r="K1365" s="155" t="s">
        <v>151</v>
      </c>
      <c r="L1365" s="155">
        <v>337000</v>
      </c>
      <c r="M1365" s="155">
        <v>0</v>
      </c>
      <c r="N1365" s="155">
        <v>314650</v>
      </c>
      <c r="O1365" s="155">
        <v>0</v>
      </c>
    </row>
    <row r="1366" spans="1:16" ht="16.5">
      <c r="A1366" s="58" t="str">
        <f>+K1366</f>
        <v>B52</v>
      </c>
      <c r="B1366" s="59" t="s">
        <v>4</v>
      </c>
      <c r="C1366" s="60">
        <v>0</v>
      </c>
      <c r="D1366" s="61">
        <f t="shared" si="754"/>
        <v>118000</v>
      </c>
      <c r="E1366" s="61">
        <f>+N1366</f>
        <v>114000</v>
      </c>
      <c r="F1366" s="61">
        <f>+M1366</f>
        <v>0</v>
      </c>
      <c r="G1366" s="61">
        <f t="shared" si="755"/>
        <v>0</v>
      </c>
      <c r="H1366" s="61">
        <v>4000</v>
      </c>
      <c r="I1366" s="61">
        <f>+C1366+D1366-E1366-F1366+G1366</f>
        <v>4000</v>
      </c>
      <c r="J1366" s="9">
        <f>I1366-H1366</f>
        <v>0</v>
      </c>
      <c r="K1366" s="45" t="s">
        <v>160</v>
      </c>
      <c r="L1366" s="47">
        <v>118000</v>
      </c>
      <c r="M1366" s="47">
        <v>0</v>
      </c>
      <c r="N1366" s="47">
        <v>114000</v>
      </c>
      <c r="O1366" s="47">
        <v>0</v>
      </c>
    </row>
    <row r="1367" spans="1:16" ht="16.5">
      <c r="A1367" s="58" t="str">
        <f>+K1367</f>
        <v>BCI</v>
      </c>
      <c r="B1367" s="59" t="s">
        <v>45</v>
      </c>
      <c r="C1367" s="60">
        <v>6762063</v>
      </c>
      <c r="D1367" s="61">
        <f t="shared" si="754"/>
        <v>0</v>
      </c>
      <c r="E1367" s="61">
        <f>+N1367</f>
        <v>23345</v>
      </c>
      <c r="F1367" s="61">
        <f>+M1367</f>
        <v>1000000</v>
      </c>
      <c r="G1367" s="61">
        <f t="shared" si="755"/>
        <v>0</v>
      </c>
      <c r="H1367" s="61">
        <v>5738718</v>
      </c>
      <c r="I1367" s="61">
        <f>+C1367+D1367-E1367-F1367+G1367</f>
        <v>5738718</v>
      </c>
      <c r="J1367" s="9">
        <f t="shared" ref="J1367:J1374" si="756">I1367-H1367</f>
        <v>0</v>
      </c>
      <c r="K1367" s="45" t="s">
        <v>23</v>
      </c>
      <c r="L1367" s="47">
        <v>0</v>
      </c>
      <c r="M1367" s="47">
        <v>1000000</v>
      </c>
      <c r="N1367" s="47">
        <v>23345</v>
      </c>
      <c r="O1367" s="47">
        <v>0</v>
      </c>
    </row>
    <row r="1368" spans="1:16" ht="16.5">
      <c r="A1368" s="58" t="str">
        <f t="shared" ref="A1368:A1370" si="757">+K1368</f>
        <v>BCI-Sous Compte</v>
      </c>
      <c r="B1368" s="59" t="s">
        <v>45</v>
      </c>
      <c r="C1368" s="60">
        <v>23107840</v>
      </c>
      <c r="D1368" s="61">
        <f t="shared" si="754"/>
        <v>0</v>
      </c>
      <c r="E1368" s="61">
        <f>+N1368</f>
        <v>4020633</v>
      </c>
      <c r="F1368" s="61">
        <f>+M1368</f>
        <v>3000000</v>
      </c>
      <c r="G1368" s="61">
        <f t="shared" ref="G1368:G1379" si="758">+O1368</f>
        <v>0</v>
      </c>
      <c r="H1368" s="61">
        <v>16087207</v>
      </c>
      <c r="I1368" s="61">
        <f>+C1368+D1368-E1368-F1368+G1368</f>
        <v>16087207</v>
      </c>
      <c r="J1368" s="101">
        <f t="shared" si="756"/>
        <v>0</v>
      </c>
      <c r="K1368" s="45" t="s">
        <v>146</v>
      </c>
      <c r="L1368" s="47">
        <v>0</v>
      </c>
      <c r="M1368" s="47">
        <v>3000000</v>
      </c>
      <c r="N1368" s="47">
        <v>4020633</v>
      </c>
      <c r="O1368" s="47">
        <v>0</v>
      </c>
    </row>
    <row r="1369" spans="1:16" ht="16.5">
      <c r="A1369" s="58" t="str">
        <f t="shared" si="757"/>
        <v>Caisse</v>
      </c>
      <c r="B1369" s="59" t="s">
        <v>24</v>
      </c>
      <c r="C1369" s="60">
        <v>1685107</v>
      </c>
      <c r="D1369" s="61">
        <f t="shared" si="754"/>
        <v>4090000</v>
      </c>
      <c r="E1369" s="61">
        <f t="shared" ref="E1369" si="759">+N1369</f>
        <v>2854238</v>
      </c>
      <c r="F1369" s="61">
        <f t="shared" ref="F1369:F1376" si="760">+M1369</f>
        <v>1994500</v>
      </c>
      <c r="G1369" s="61">
        <f t="shared" si="758"/>
        <v>0</v>
      </c>
      <c r="H1369" s="61">
        <v>926369</v>
      </c>
      <c r="I1369" s="61">
        <f>+C1369+D1369-E1369-F1369+G1369</f>
        <v>926369</v>
      </c>
      <c r="J1369" s="9">
        <f t="shared" si="756"/>
        <v>0</v>
      </c>
      <c r="K1369" s="45" t="s">
        <v>24</v>
      </c>
      <c r="L1369" s="47">
        <v>4090000</v>
      </c>
      <c r="M1369" s="47">
        <v>1994500</v>
      </c>
      <c r="N1369" s="47">
        <v>2854238</v>
      </c>
      <c r="O1369" s="47">
        <v>0</v>
      </c>
    </row>
    <row r="1370" spans="1:16" ht="16.5">
      <c r="A1370" s="58" t="str">
        <f t="shared" si="757"/>
        <v>Crépin</v>
      </c>
      <c r="B1370" s="59" t="s">
        <v>152</v>
      </c>
      <c r="C1370" s="60">
        <v>7200</v>
      </c>
      <c r="D1370" s="61">
        <f t="shared" si="754"/>
        <v>286000</v>
      </c>
      <c r="E1370" s="61">
        <f>+N1370</f>
        <v>226875</v>
      </c>
      <c r="F1370" s="61">
        <f t="shared" si="760"/>
        <v>70000</v>
      </c>
      <c r="G1370" s="61">
        <f t="shared" si="758"/>
        <v>0</v>
      </c>
      <c r="H1370" s="61">
        <v>-3675</v>
      </c>
      <c r="I1370" s="61">
        <f t="shared" ref="I1370" si="761">+C1370+D1370-E1370-F1370+G1370</f>
        <v>-3675</v>
      </c>
      <c r="J1370" s="9">
        <f t="shared" si="756"/>
        <v>0</v>
      </c>
      <c r="K1370" s="45" t="s">
        <v>46</v>
      </c>
      <c r="L1370" s="47">
        <v>286000</v>
      </c>
      <c r="M1370" s="47">
        <v>70000</v>
      </c>
      <c r="N1370" s="47">
        <v>226875</v>
      </c>
      <c r="O1370" s="47">
        <v>0</v>
      </c>
    </row>
    <row r="1371" spans="1:16" ht="16.5">
      <c r="A1371" s="58" t="str">
        <f>K1371</f>
        <v>Evariste</v>
      </c>
      <c r="B1371" s="59" t="s">
        <v>153</v>
      </c>
      <c r="C1371" s="60">
        <v>10095</v>
      </c>
      <c r="D1371" s="61">
        <f t="shared" si="754"/>
        <v>70500</v>
      </c>
      <c r="E1371" s="61">
        <f t="shared" ref="E1371" si="762">+N1371</f>
        <v>73000</v>
      </c>
      <c r="F1371" s="61">
        <f t="shared" si="760"/>
        <v>0</v>
      </c>
      <c r="G1371" s="61">
        <f t="shared" si="758"/>
        <v>0</v>
      </c>
      <c r="H1371" s="61">
        <v>7595</v>
      </c>
      <c r="I1371" s="61">
        <f>+C1371+D1371-E1371-F1371+G1371</f>
        <v>7595</v>
      </c>
      <c r="J1371" s="9">
        <f t="shared" si="756"/>
        <v>0</v>
      </c>
      <c r="K1371" s="45" t="s">
        <v>30</v>
      </c>
      <c r="L1371" s="47">
        <v>70500</v>
      </c>
      <c r="M1371" s="47">
        <v>0</v>
      </c>
      <c r="N1371" s="47">
        <v>73000</v>
      </c>
      <c r="O1371" s="47">
        <v>0</v>
      </c>
    </row>
    <row r="1372" spans="1:16" ht="16.5">
      <c r="A1372" s="114" t="str">
        <f t="shared" ref="A1372:A1379" si="763">+K1372</f>
        <v>I55S</v>
      </c>
      <c r="B1372" s="115" t="s">
        <v>4</v>
      </c>
      <c r="C1372" s="116">
        <v>233614</v>
      </c>
      <c r="D1372" s="117">
        <f t="shared" si="754"/>
        <v>0</v>
      </c>
      <c r="E1372" s="117">
        <f>+N1372</f>
        <v>0</v>
      </c>
      <c r="F1372" s="117">
        <f t="shared" si="760"/>
        <v>0</v>
      </c>
      <c r="G1372" s="117">
        <f t="shared" si="758"/>
        <v>0</v>
      </c>
      <c r="H1372" s="117">
        <v>233614</v>
      </c>
      <c r="I1372" s="117">
        <f>+C1372+D1372-E1372-F1372+G1372</f>
        <v>233614</v>
      </c>
      <c r="J1372" s="9">
        <f t="shared" si="756"/>
        <v>0</v>
      </c>
      <c r="K1372" s="45" t="s">
        <v>83</v>
      </c>
      <c r="L1372" s="47">
        <v>0</v>
      </c>
      <c r="M1372" s="47">
        <v>0</v>
      </c>
      <c r="N1372" s="47">
        <v>0</v>
      </c>
      <c r="O1372" s="47">
        <v>0</v>
      </c>
    </row>
    <row r="1373" spans="1:16" ht="16.5">
      <c r="A1373" s="114" t="str">
        <f t="shared" si="763"/>
        <v>I73X</v>
      </c>
      <c r="B1373" s="115" t="s">
        <v>4</v>
      </c>
      <c r="C1373" s="116">
        <v>249769</v>
      </c>
      <c r="D1373" s="117">
        <f t="shared" si="754"/>
        <v>0</v>
      </c>
      <c r="E1373" s="117">
        <f>+N1373</f>
        <v>0</v>
      </c>
      <c r="F1373" s="117">
        <f t="shared" si="760"/>
        <v>0</v>
      </c>
      <c r="G1373" s="117">
        <f t="shared" si="758"/>
        <v>0</v>
      </c>
      <c r="H1373" s="117">
        <v>249769</v>
      </c>
      <c r="I1373" s="117">
        <f t="shared" ref="I1373:I1376" si="764">+C1373+D1373-E1373-F1373+G1373</f>
        <v>249769</v>
      </c>
      <c r="J1373" s="9">
        <f t="shared" si="756"/>
        <v>0</v>
      </c>
      <c r="K1373" s="45" t="s">
        <v>82</v>
      </c>
      <c r="L1373" s="47">
        <v>0</v>
      </c>
      <c r="M1373" s="47">
        <v>0</v>
      </c>
      <c r="N1373" s="47">
        <v>0</v>
      </c>
      <c r="O1373" s="47">
        <v>0</v>
      </c>
    </row>
    <row r="1374" spans="1:16" ht="16.5">
      <c r="A1374" s="58" t="str">
        <f t="shared" si="763"/>
        <v>Godfré</v>
      </c>
      <c r="B1374" s="97" t="s">
        <v>152</v>
      </c>
      <c r="C1374" s="60">
        <v>3550</v>
      </c>
      <c r="D1374" s="61">
        <f t="shared" si="754"/>
        <v>43000</v>
      </c>
      <c r="E1374" s="153">
        <f t="shared" ref="E1374:E1379" si="765">+N1374</f>
        <v>52550</v>
      </c>
      <c r="F1374" s="61">
        <f t="shared" si="760"/>
        <v>0</v>
      </c>
      <c r="G1374" s="61">
        <f t="shared" si="758"/>
        <v>0</v>
      </c>
      <c r="H1374" s="61">
        <v>-6000</v>
      </c>
      <c r="I1374" s="61">
        <f t="shared" si="764"/>
        <v>-6000</v>
      </c>
      <c r="J1374" s="9">
        <f t="shared" si="756"/>
        <v>0</v>
      </c>
      <c r="K1374" s="45" t="s">
        <v>142</v>
      </c>
      <c r="L1374" s="47">
        <v>43000</v>
      </c>
      <c r="M1374" s="47">
        <v>0</v>
      </c>
      <c r="N1374" s="47">
        <v>52550</v>
      </c>
      <c r="O1374" s="47">
        <v>0</v>
      </c>
    </row>
    <row r="1375" spans="1:16" ht="16.5">
      <c r="A1375" s="58" t="str">
        <f t="shared" si="763"/>
        <v>Grace</v>
      </c>
      <c r="B1375" s="59" t="s">
        <v>2</v>
      </c>
      <c r="C1375" s="60">
        <v>61300</v>
      </c>
      <c r="D1375" s="61">
        <f t="shared" si="754"/>
        <v>53000</v>
      </c>
      <c r="E1375" s="153">
        <f t="shared" si="765"/>
        <v>45900</v>
      </c>
      <c r="F1375" s="61">
        <f t="shared" si="760"/>
        <v>20000</v>
      </c>
      <c r="G1375" s="61">
        <f t="shared" si="758"/>
        <v>0</v>
      </c>
      <c r="H1375" s="61">
        <v>48400</v>
      </c>
      <c r="I1375" s="61">
        <f t="shared" si="764"/>
        <v>48400</v>
      </c>
      <c r="J1375" s="9">
        <f>I1375-H1375</f>
        <v>0</v>
      </c>
      <c r="K1375" s="45" t="s">
        <v>141</v>
      </c>
      <c r="L1375" s="47">
        <v>53000</v>
      </c>
      <c r="M1375" s="47">
        <v>20000</v>
      </c>
      <c r="N1375" s="47">
        <v>45900</v>
      </c>
      <c r="O1375" s="47">
        <v>0</v>
      </c>
    </row>
    <row r="1376" spans="1:16" ht="16.5">
      <c r="A1376" s="58" t="str">
        <f t="shared" si="763"/>
        <v>I23C</v>
      </c>
      <c r="B1376" s="97" t="s">
        <v>4</v>
      </c>
      <c r="C1376" s="60">
        <v>10800</v>
      </c>
      <c r="D1376" s="61">
        <f t="shared" si="754"/>
        <v>488000</v>
      </c>
      <c r="E1376" s="153">
        <f t="shared" si="765"/>
        <v>492000</v>
      </c>
      <c r="F1376" s="61">
        <f t="shared" si="760"/>
        <v>0</v>
      </c>
      <c r="G1376" s="61">
        <f t="shared" si="758"/>
        <v>0</v>
      </c>
      <c r="H1376" s="61">
        <v>6800</v>
      </c>
      <c r="I1376" s="61">
        <f t="shared" si="764"/>
        <v>6800</v>
      </c>
      <c r="J1376" s="9">
        <f t="shared" ref="J1376" si="766">I1376-H1376</f>
        <v>0</v>
      </c>
      <c r="K1376" s="45" t="s">
        <v>29</v>
      </c>
      <c r="L1376" s="47">
        <v>488000</v>
      </c>
      <c r="M1376" s="47">
        <v>0</v>
      </c>
      <c r="N1376" s="47">
        <v>492000</v>
      </c>
      <c r="O1376" s="47">
        <v>0</v>
      </c>
    </row>
    <row r="1377" spans="1:15" ht="16.5">
      <c r="A1377" s="58" t="str">
        <f t="shared" si="763"/>
        <v>Merveille</v>
      </c>
      <c r="B1377" s="59" t="s">
        <v>2</v>
      </c>
      <c r="C1377" s="60">
        <v>9500</v>
      </c>
      <c r="D1377" s="61">
        <f t="shared" si="754"/>
        <v>20000</v>
      </c>
      <c r="E1377" s="153">
        <f t="shared" si="765"/>
        <v>24000</v>
      </c>
      <c r="F1377" s="61">
        <f t="shared" ref="F1377" si="767">+M1377</f>
        <v>0</v>
      </c>
      <c r="G1377" s="61">
        <f t="shared" ref="G1377" si="768">+O1377</f>
        <v>0</v>
      </c>
      <c r="H1377" s="61">
        <v>5500</v>
      </c>
      <c r="I1377" s="61">
        <f t="shared" ref="I1377" si="769">+C1377+D1377-E1377-F1377+G1377</f>
        <v>5500</v>
      </c>
      <c r="J1377" s="9">
        <f t="shared" ref="J1377" si="770">I1377-H1377</f>
        <v>0</v>
      </c>
      <c r="K1377" s="45" t="s">
        <v>92</v>
      </c>
      <c r="L1377" s="47">
        <v>20000</v>
      </c>
      <c r="M1377" s="47">
        <v>0</v>
      </c>
      <c r="N1377" s="47">
        <v>24000</v>
      </c>
      <c r="O1377" s="47"/>
    </row>
    <row r="1378" spans="1:15" ht="16.5">
      <c r="A1378" s="58" t="str">
        <f t="shared" si="763"/>
        <v>P29</v>
      </c>
      <c r="B1378" s="59" t="s">
        <v>4</v>
      </c>
      <c r="C1378" s="60">
        <v>21200</v>
      </c>
      <c r="D1378" s="61">
        <f t="shared" si="754"/>
        <v>543000</v>
      </c>
      <c r="E1378" s="153">
        <f t="shared" si="765"/>
        <v>533500</v>
      </c>
      <c r="F1378" s="61">
        <f>+M1378</f>
        <v>0</v>
      </c>
      <c r="G1378" s="61">
        <f>+O1378</f>
        <v>0</v>
      </c>
      <c r="H1378" s="61">
        <v>30700</v>
      </c>
      <c r="I1378" s="61">
        <f>+C1378+D1378-E1378-F1378+G1378</f>
        <v>30700</v>
      </c>
      <c r="J1378" s="9">
        <f>I1378-H1378</f>
        <v>0</v>
      </c>
      <c r="K1378" s="45" t="s">
        <v>28</v>
      </c>
      <c r="L1378" s="47">
        <v>543000</v>
      </c>
      <c r="M1378" s="47">
        <v>0</v>
      </c>
      <c r="N1378" s="47">
        <v>533500</v>
      </c>
      <c r="O1378" s="47">
        <v>0</v>
      </c>
    </row>
    <row r="1379" spans="1:15" ht="16.5">
      <c r="A1379" s="58" t="str">
        <f t="shared" si="763"/>
        <v>Tiffany</v>
      </c>
      <c r="B1379" s="59" t="s">
        <v>2</v>
      </c>
      <c r="C1379" s="60">
        <v>26193</v>
      </c>
      <c r="D1379" s="61">
        <f t="shared" ref="D1379" si="771">+L1379</f>
        <v>36000</v>
      </c>
      <c r="E1379" s="153">
        <f t="shared" si="765"/>
        <v>53000</v>
      </c>
      <c r="F1379" s="61">
        <f t="shared" ref="F1379" si="772">+M1379</f>
        <v>0</v>
      </c>
      <c r="G1379" s="61">
        <f t="shared" si="758"/>
        <v>0</v>
      </c>
      <c r="H1379" s="61">
        <v>9193</v>
      </c>
      <c r="I1379" s="61">
        <f t="shared" ref="I1379" si="773">+C1379+D1379-E1379-F1379+G1379</f>
        <v>9193</v>
      </c>
      <c r="J1379" s="9">
        <f t="shared" ref="J1379" si="774">I1379-H1379</f>
        <v>0</v>
      </c>
      <c r="K1379" s="45" t="s">
        <v>111</v>
      </c>
      <c r="L1379" s="47">
        <v>36000</v>
      </c>
      <c r="M1379" s="47">
        <v>0</v>
      </c>
      <c r="N1379" s="47">
        <v>53000</v>
      </c>
      <c r="O1379" s="47">
        <v>0</v>
      </c>
    </row>
    <row r="1380" spans="1:15" ht="16.5">
      <c r="A1380" s="10" t="s">
        <v>49</v>
      </c>
      <c r="B1380" s="11"/>
      <c r="C1380" s="12">
        <f>SUM(C1365:C1379)</f>
        <v>32194988</v>
      </c>
      <c r="D1380" s="57">
        <f t="shared" ref="D1380:G1380" si="775">SUM(D1365:D1379)</f>
        <v>6084500</v>
      </c>
      <c r="E1380" s="57">
        <f t="shared" si="775"/>
        <v>8827691</v>
      </c>
      <c r="F1380" s="57">
        <f t="shared" si="775"/>
        <v>6084500</v>
      </c>
      <c r="G1380" s="57">
        <f t="shared" si="775"/>
        <v>0</v>
      </c>
      <c r="H1380" s="57">
        <f>SUM(H1365:H1379)</f>
        <v>23367297</v>
      </c>
      <c r="I1380" s="57">
        <f>SUM(I1365:I1379)</f>
        <v>23367297</v>
      </c>
      <c r="J1380" s="9">
        <f>I1380-H1380</f>
        <v>0</v>
      </c>
      <c r="K1380" s="3"/>
      <c r="L1380" s="47">
        <v>6084500</v>
      </c>
      <c r="M1380" s="47">
        <v>6084500</v>
      </c>
      <c r="N1380" s="47">
        <v>8828291</v>
      </c>
      <c r="O1380" s="47">
        <v>0</v>
      </c>
    </row>
    <row r="1381" spans="1:15" ht="16.5">
      <c r="A1381" s="10"/>
      <c r="B1381" s="11"/>
      <c r="C1381" s="12"/>
      <c r="D1381" s="13"/>
      <c r="E1381" s="12"/>
      <c r="F1381" s="13"/>
      <c r="G1381" s="12"/>
      <c r="H1381" s="12"/>
      <c r="I1381" s="133" t="b">
        <f>I1380=D1383</f>
        <v>1</v>
      </c>
      <c r="L1381" s="5"/>
      <c r="M1381" s="5"/>
      <c r="N1381" s="5"/>
      <c r="O1381" s="5"/>
    </row>
    <row r="1382" spans="1:15" ht="16.5">
      <c r="A1382" s="10" t="s">
        <v>156</v>
      </c>
      <c r="B1382" s="11" t="s">
        <v>158</v>
      </c>
      <c r="C1382" s="12" t="s">
        <v>161</v>
      </c>
      <c r="D1382" s="12" t="s">
        <v>155</v>
      </c>
      <c r="E1382" s="12" t="s">
        <v>50</v>
      </c>
      <c r="F1382" s="12"/>
      <c r="G1382" s="12">
        <f>+D1380-F1380</f>
        <v>0</v>
      </c>
      <c r="H1382" s="12"/>
      <c r="I1382" s="12"/>
    </row>
    <row r="1383" spans="1:15" ht="16.5">
      <c r="A1383" s="14">
        <f>C1380</f>
        <v>32194988</v>
      </c>
      <c r="B1383" s="15">
        <f>G1380</f>
        <v>0</v>
      </c>
      <c r="C1383" s="12">
        <f>E1380</f>
        <v>8827691</v>
      </c>
      <c r="D1383" s="12">
        <f>A1383+B1383-C1383</f>
        <v>23367297</v>
      </c>
      <c r="E1383" s="13">
        <f>I1380-D1383</f>
        <v>0</v>
      </c>
      <c r="F1383" s="12"/>
      <c r="G1383" s="12"/>
      <c r="H1383" s="12"/>
      <c r="I1383" s="12"/>
      <c r="L1383" s="5"/>
      <c r="M1383" s="5"/>
      <c r="N1383" s="5"/>
      <c r="O1383" s="5"/>
    </row>
    <row r="1384" spans="1:15" ht="16.5">
      <c r="A1384" s="14"/>
      <c r="B1384" s="15"/>
      <c r="C1384" s="12"/>
      <c r="D1384" s="12"/>
      <c r="E1384" s="13"/>
      <c r="F1384" s="12"/>
      <c r="G1384" s="12"/>
      <c r="H1384" s="12"/>
      <c r="I1384" s="12"/>
      <c r="L1384" s="5"/>
      <c r="M1384" s="5"/>
      <c r="N1384" s="5"/>
      <c r="O1384" s="5"/>
    </row>
    <row r="1385" spans="1:15">
      <c r="A1385" s="16" t="s">
        <v>51</v>
      </c>
      <c r="B1385" s="16"/>
      <c r="C1385" s="16"/>
      <c r="D1385" s="17"/>
      <c r="E1385" s="17"/>
      <c r="F1385" s="17"/>
      <c r="G1385" s="17"/>
      <c r="H1385" s="17"/>
      <c r="I1385" s="17"/>
      <c r="L1385" s="5"/>
      <c r="M1385" s="5"/>
      <c r="N1385" s="5"/>
      <c r="O1385" s="5"/>
    </row>
    <row r="1386" spans="1:15">
      <c r="A1386" s="18" t="s">
        <v>157</v>
      </c>
      <c r="B1386" s="18"/>
      <c r="C1386" s="18"/>
      <c r="D1386" s="18"/>
      <c r="E1386" s="18"/>
      <c r="F1386" s="18"/>
      <c r="G1386" s="18"/>
      <c r="H1386" s="18"/>
      <c r="I1386" s="18"/>
      <c r="J1386" s="18"/>
      <c r="L1386" s="5"/>
      <c r="M1386" s="5"/>
      <c r="N1386" s="5"/>
      <c r="O1386" s="5"/>
    </row>
    <row r="1387" spans="1:15">
      <c r="A1387" s="19"/>
      <c r="B1387" s="17"/>
      <c r="C1387" s="20"/>
      <c r="D1387" s="20"/>
      <c r="E1387" s="20"/>
      <c r="F1387" s="20"/>
      <c r="G1387" s="20"/>
      <c r="H1387" s="17"/>
      <c r="I1387" s="17"/>
      <c r="L1387" s="5"/>
      <c r="M1387" s="5"/>
      <c r="N1387" s="5"/>
      <c r="O1387" s="5"/>
    </row>
    <row r="1388" spans="1:15">
      <c r="A1388" s="166" t="s">
        <v>52</v>
      </c>
      <c r="B1388" s="168" t="s">
        <v>53</v>
      </c>
      <c r="C1388" s="170" t="s">
        <v>159</v>
      </c>
      <c r="D1388" s="171" t="s">
        <v>54</v>
      </c>
      <c r="E1388" s="172"/>
      <c r="F1388" s="172"/>
      <c r="G1388" s="173"/>
      <c r="H1388" s="174" t="s">
        <v>55</v>
      </c>
      <c r="I1388" s="162" t="s">
        <v>56</v>
      </c>
      <c r="J1388" s="17"/>
      <c r="L1388" s="5"/>
      <c r="M1388" s="5"/>
      <c r="N1388" s="5"/>
      <c r="O1388" s="5"/>
    </row>
    <row r="1389" spans="1:15" ht="25.5">
      <c r="A1389" s="167"/>
      <c r="B1389" s="169"/>
      <c r="C1389" s="22"/>
      <c r="D1389" s="21" t="s">
        <v>23</v>
      </c>
      <c r="E1389" s="21" t="s">
        <v>24</v>
      </c>
      <c r="F1389" s="22" t="s">
        <v>121</v>
      </c>
      <c r="G1389" s="21" t="s">
        <v>57</v>
      </c>
      <c r="H1389" s="175"/>
      <c r="I1389" s="163"/>
      <c r="J1389" s="164" t="s">
        <v>167</v>
      </c>
      <c r="K1389" s="142"/>
      <c r="L1389" s="5"/>
      <c r="M1389" s="5"/>
      <c r="N1389" s="5"/>
      <c r="O1389" s="5"/>
    </row>
    <row r="1390" spans="1:15">
      <c r="A1390" s="23"/>
      <c r="B1390" s="24" t="s">
        <v>58</v>
      </c>
      <c r="C1390" s="25"/>
      <c r="D1390" s="25"/>
      <c r="E1390" s="25"/>
      <c r="F1390" s="25"/>
      <c r="G1390" s="25"/>
      <c r="H1390" s="25"/>
      <c r="I1390" s="26"/>
      <c r="J1390" s="165"/>
      <c r="K1390" s="142"/>
      <c r="L1390" s="5"/>
      <c r="M1390" s="5"/>
      <c r="N1390" s="5"/>
      <c r="O1390" s="5"/>
    </row>
    <row r="1391" spans="1:15">
      <c r="A1391" s="121" t="s">
        <v>97</v>
      </c>
      <c r="B1391" s="126" t="s">
        <v>151</v>
      </c>
      <c r="C1391" s="32">
        <f>+C1365</f>
        <v>6757</v>
      </c>
      <c r="D1391" s="31"/>
      <c r="E1391" s="32">
        <f>D1365</f>
        <v>337000</v>
      </c>
      <c r="F1391" s="32"/>
      <c r="G1391" s="32"/>
      <c r="H1391" s="55">
        <f>+F1365</f>
        <v>0</v>
      </c>
      <c r="I1391" s="32">
        <f>+E1365</f>
        <v>314650</v>
      </c>
      <c r="J1391" s="30">
        <f>+SUM(C1391:G1391)-(H1391+I1391)</f>
        <v>29107</v>
      </c>
      <c r="K1391" s="143" t="b">
        <f>J1391=I1365</f>
        <v>1</v>
      </c>
      <c r="L1391" s="5"/>
      <c r="M1391" s="5"/>
      <c r="N1391" s="5"/>
      <c r="O1391" s="5"/>
    </row>
    <row r="1392" spans="1:15">
      <c r="A1392" s="121" t="str">
        <f>A1391</f>
        <v>NOVEMBRE</v>
      </c>
      <c r="B1392" s="126" t="s">
        <v>160</v>
      </c>
      <c r="C1392" s="32">
        <f>+C1366</f>
        <v>0</v>
      </c>
      <c r="D1392" s="31"/>
      <c r="E1392" s="32">
        <f>+D1366</f>
        <v>118000</v>
      </c>
      <c r="F1392" s="32"/>
      <c r="G1392" s="32"/>
      <c r="H1392" s="55">
        <f>+F1366</f>
        <v>0</v>
      </c>
      <c r="I1392" s="32">
        <f>+E1366</f>
        <v>114000</v>
      </c>
      <c r="J1392" s="30">
        <f t="shared" ref="J1392:J1393" si="776">+SUM(C1392:G1392)-(H1392+I1392)</f>
        <v>4000</v>
      </c>
      <c r="K1392" s="143" t="b">
        <f>J1392=I1366</f>
        <v>1</v>
      </c>
      <c r="L1392" s="5"/>
      <c r="M1392" s="5"/>
      <c r="N1392" s="5"/>
      <c r="O1392" s="5"/>
    </row>
    <row r="1393" spans="1:15">
      <c r="A1393" s="121" t="str">
        <f>+A1392</f>
        <v>NOVEMBRE</v>
      </c>
      <c r="B1393" s="126" t="s">
        <v>46</v>
      </c>
      <c r="C1393" s="32">
        <f>+C1370</f>
        <v>7200</v>
      </c>
      <c r="D1393" s="31"/>
      <c r="E1393" s="32">
        <f>+D1370</f>
        <v>286000</v>
      </c>
      <c r="F1393" s="32"/>
      <c r="G1393" s="32"/>
      <c r="H1393" s="55">
        <f>+F1370</f>
        <v>70000</v>
      </c>
      <c r="I1393" s="32">
        <f>+E1370</f>
        <v>226875</v>
      </c>
      <c r="J1393" s="100">
        <f t="shared" si="776"/>
        <v>-3675</v>
      </c>
      <c r="K1393" s="143" t="b">
        <f>J1393=I1370</f>
        <v>1</v>
      </c>
      <c r="L1393" s="5"/>
      <c r="M1393" s="5"/>
      <c r="N1393" s="5"/>
      <c r="O1393" s="5"/>
    </row>
    <row r="1394" spans="1:15">
      <c r="A1394" s="121" t="str">
        <f t="shared" ref="A1394:A1402" si="777">+A1393</f>
        <v>NOVEMBRE</v>
      </c>
      <c r="B1394" s="127" t="s">
        <v>30</v>
      </c>
      <c r="C1394" s="32">
        <f>+C1371</f>
        <v>10095</v>
      </c>
      <c r="D1394" s="118"/>
      <c r="E1394" s="32">
        <f>+D1371</f>
        <v>70500</v>
      </c>
      <c r="F1394" s="51"/>
      <c r="G1394" s="51"/>
      <c r="H1394" s="55">
        <f>+F1371</f>
        <v>0</v>
      </c>
      <c r="I1394" s="32">
        <f>+E1371</f>
        <v>73000</v>
      </c>
      <c r="J1394" s="123">
        <f>+SUM(C1394:G1394)-(H1394+I1394)</f>
        <v>7595</v>
      </c>
      <c r="K1394" s="143" t="b">
        <f t="shared" ref="K1394:K1402" si="778">J1394=I1371</f>
        <v>1</v>
      </c>
      <c r="L1394" s="5"/>
      <c r="M1394" s="5"/>
      <c r="N1394" s="5"/>
      <c r="O1394" s="5"/>
    </row>
    <row r="1395" spans="1:15">
      <c r="A1395" s="121" t="str">
        <f t="shared" si="777"/>
        <v>NOVEMBRE</v>
      </c>
      <c r="B1395" s="128" t="s">
        <v>83</v>
      </c>
      <c r="C1395" s="119">
        <f>+C1372</f>
        <v>233614</v>
      </c>
      <c r="D1395" s="122"/>
      <c r="E1395" s="119">
        <f>+D1372</f>
        <v>0</v>
      </c>
      <c r="F1395" s="136"/>
      <c r="G1395" s="136"/>
      <c r="H1395" s="154">
        <f>+F1372</f>
        <v>0</v>
      </c>
      <c r="I1395" s="119">
        <f>+E1372</f>
        <v>0</v>
      </c>
      <c r="J1395" s="120">
        <f>+SUM(C1395:G1395)-(H1395+I1395)</f>
        <v>233614</v>
      </c>
      <c r="K1395" s="143" t="b">
        <f t="shared" si="778"/>
        <v>1</v>
      </c>
      <c r="L1395" s="5"/>
      <c r="M1395" s="5"/>
      <c r="N1395" s="5"/>
      <c r="O1395" s="5"/>
    </row>
    <row r="1396" spans="1:15">
      <c r="A1396" s="121" t="str">
        <f t="shared" si="777"/>
        <v>NOVEMBRE</v>
      </c>
      <c r="B1396" s="128" t="s">
        <v>82</v>
      </c>
      <c r="C1396" s="119">
        <f>+C1373</f>
        <v>249769</v>
      </c>
      <c r="D1396" s="122"/>
      <c r="E1396" s="119">
        <f>+D1373</f>
        <v>0</v>
      </c>
      <c r="F1396" s="136"/>
      <c r="G1396" s="136"/>
      <c r="H1396" s="154">
        <f>+F1373</f>
        <v>0</v>
      </c>
      <c r="I1396" s="119">
        <f>+E1373</f>
        <v>0</v>
      </c>
      <c r="J1396" s="120">
        <f t="shared" ref="J1396:J1402" si="779">+SUM(C1396:G1396)-(H1396+I1396)</f>
        <v>249769</v>
      </c>
      <c r="K1396" s="143" t="b">
        <f t="shared" si="778"/>
        <v>1</v>
      </c>
      <c r="L1396" s="5"/>
      <c r="M1396" s="5"/>
      <c r="N1396" s="5"/>
      <c r="O1396" s="5"/>
    </row>
    <row r="1397" spans="1:15">
      <c r="A1397" s="121" t="str">
        <f t="shared" si="777"/>
        <v>NOVEMBRE</v>
      </c>
      <c r="B1397" s="126" t="s">
        <v>142</v>
      </c>
      <c r="C1397" s="32">
        <f>+C1374</f>
        <v>3550</v>
      </c>
      <c r="D1397" s="31"/>
      <c r="E1397" s="32">
        <f>+D1374</f>
        <v>43000</v>
      </c>
      <c r="F1397" s="32"/>
      <c r="G1397" s="103"/>
      <c r="H1397" s="55">
        <f>+F1374</f>
        <v>0</v>
      </c>
      <c r="I1397" s="32">
        <f>+E1374</f>
        <v>52550</v>
      </c>
      <c r="J1397" s="30">
        <f t="shared" si="779"/>
        <v>-6000</v>
      </c>
      <c r="K1397" s="143" t="b">
        <f t="shared" si="778"/>
        <v>1</v>
      </c>
      <c r="L1397" s="5"/>
      <c r="M1397" s="5"/>
      <c r="N1397" s="5"/>
      <c r="O1397" s="5"/>
    </row>
    <row r="1398" spans="1:15">
      <c r="A1398" s="121" t="str">
        <f t="shared" si="777"/>
        <v>NOVEMBRE</v>
      </c>
      <c r="B1398" s="126" t="s">
        <v>141</v>
      </c>
      <c r="C1398" s="32">
        <f t="shared" ref="C1398:C1402" si="780">+C1375</f>
        <v>61300</v>
      </c>
      <c r="D1398" s="31"/>
      <c r="E1398" s="32">
        <f t="shared" ref="E1398:E1402" si="781">+D1375</f>
        <v>53000</v>
      </c>
      <c r="F1398" s="32"/>
      <c r="G1398" s="103"/>
      <c r="H1398" s="55">
        <f t="shared" ref="H1398:H1402" si="782">+F1375</f>
        <v>20000</v>
      </c>
      <c r="I1398" s="32">
        <f t="shared" ref="I1398:I1402" si="783">+E1375</f>
        <v>45900</v>
      </c>
      <c r="J1398" s="30">
        <f t="shared" si="779"/>
        <v>48400</v>
      </c>
      <c r="K1398" s="143" t="b">
        <f t="shared" si="778"/>
        <v>1</v>
      </c>
      <c r="L1398" s="5"/>
      <c r="M1398" s="5"/>
      <c r="N1398" s="5"/>
      <c r="O1398" s="5"/>
    </row>
    <row r="1399" spans="1:15">
      <c r="A1399" s="121" t="str">
        <f t="shared" si="777"/>
        <v>NOVEMBRE</v>
      </c>
      <c r="B1399" s="126" t="s">
        <v>29</v>
      </c>
      <c r="C1399" s="32">
        <f t="shared" si="780"/>
        <v>10800</v>
      </c>
      <c r="D1399" s="31"/>
      <c r="E1399" s="32">
        <f t="shared" si="781"/>
        <v>488000</v>
      </c>
      <c r="F1399" s="32"/>
      <c r="G1399" s="103"/>
      <c r="H1399" s="55">
        <f t="shared" si="782"/>
        <v>0</v>
      </c>
      <c r="I1399" s="32">
        <f t="shared" si="783"/>
        <v>492000</v>
      </c>
      <c r="J1399" s="30">
        <f t="shared" si="779"/>
        <v>6800</v>
      </c>
      <c r="K1399" s="143" t="b">
        <f t="shared" si="778"/>
        <v>1</v>
      </c>
      <c r="L1399" s="5"/>
      <c r="M1399" s="5"/>
      <c r="N1399" s="5"/>
      <c r="O1399" s="5"/>
    </row>
    <row r="1400" spans="1:15">
      <c r="A1400" s="121" t="str">
        <f>+A1398</f>
        <v>NOVEMBRE</v>
      </c>
      <c r="B1400" s="126" t="s">
        <v>92</v>
      </c>
      <c r="C1400" s="32">
        <f t="shared" si="780"/>
        <v>9500</v>
      </c>
      <c r="D1400" s="31"/>
      <c r="E1400" s="32">
        <f t="shared" si="781"/>
        <v>20000</v>
      </c>
      <c r="F1400" s="32"/>
      <c r="G1400" s="103"/>
      <c r="H1400" s="55">
        <f t="shared" si="782"/>
        <v>0</v>
      </c>
      <c r="I1400" s="32">
        <f t="shared" si="783"/>
        <v>24000</v>
      </c>
      <c r="J1400" s="30">
        <f t="shared" si="779"/>
        <v>5500</v>
      </c>
      <c r="K1400" s="143" t="b">
        <f t="shared" si="778"/>
        <v>1</v>
      </c>
      <c r="L1400" s="5"/>
      <c r="M1400" s="5"/>
      <c r="N1400" s="5"/>
      <c r="O1400" s="5"/>
    </row>
    <row r="1401" spans="1:15">
      <c r="A1401" s="121" t="str">
        <f>+A1399</f>
        <v>NOVEMBRE</v>
      </c>
      <c r="B1401" s="126" t="s">
        <v>28</v>
      </c>
      <c r="C1401" s="32">
        <f t="shared" si="780"/>
        <v>21200</v>
      </c>
      <c r="D1401" s="31"/>
      <c r="E1401" s="32">
        <f t="shared" si="781"/>
        <v>543000</v>
      </c>
      <c r="F1401" s="32"/>
      <c r="G1401" s="103"/>
      <c r="H1401" s="55">
        <f t="shared" si="782"/>
        <v>0</v>
      </c>
      <c r="I1401" s="32">
        <f t="shared" si="783"/>
        <v>533500</v>
      </c>
      <c r="J1401" s="30">
        <f t="shared" si="779"/>
        <v>30700</v>
      </c>
      <c r="K1401" s="143" t="b">
        <f t="shared" si="778"/>
        <v>1</v>
      </c>
      <c r="L1401" s="5"/>
      <c r="M1401" s="5"/>
      <c r="N1401" s="5"/>
      <c r="O1401" s="5"/>
    </row>
    <row r="1402" spans="1:15">
      <c r="A1402" s="121" t="str">
        <f t="shared" si="777"/>
        <v>NOVEMBRE</v>
      </c>
      <c r="B1402" s="127" t="s">
        <v>111</v>
      </c>
      <c r="C1402" s="32">
        <f t="shared" si="780"/>
        <v>26193</v>
      </c>
      <c r="D1402" s="118"/>
      <c r="E1402" s="32">
        <f t="shared" si="781"/>
        <v>36000</v>
      </c>
      <c r="F1402" s="51"/>
      <c r="G1402" s="137"/>
      <c r="H1402" s="55">
        <f t="shared" si="782"/>
        <v>0</v>
      </c>
      <c r="I1402" s="32">
        <f t="shared" si="783"/>
        <v>53000</v>
      </c>
      <c r="J1402" s="30">
        <f t="shared" si="779"/>
        <v>9193</v>
      </c>
      <c r="K1402" s="143" t="b">
        <f t="shared" si="778"/>
        <v>1</v>
      </c>
      <c r="L1402" s="5"/>
      <c r="M1402" s="5"/>
      <c r="N1402" s="5"/>
      <c r="O1402" s="5"/>
    </row>
    <row r="1403" spans="1:15">
      <c r="A1403" s="34" t="s">
        <v>59</v>
      </c>
      <c r="B1403" s="35"/>
      <c r="C1403" s="35"/>
      <c r="D1403" s="35"/>
      <c r="E1403" s="35"/>
      <c r="F1403" s="35"/>
      <c r="G1403" s="35"/>
      <c r="H1403" s="35"/>
      <c r="I1403" s="35"/>
      <c r="J1403" s="36"/>
      <c r="K1403" s="142"/>
      <c r="L1403" s="5"/>
      <c r="M1403" s="5"/>
      <c r="N1403" s="5"/>
      <c r="O1403" s="5"/>
    </row>
    <row r="1404" spans="1:15">
      <c r="A1404" s="121" t="str">
        <f>+A1402</f>
        <v>NOVEMBRE</v>
      </c>
      <c r="B1404" s="37" t="s">
        <v>60</v>
      </c>
      <c r="C1404" s="38">
        <f>+C1369</f>
        <v>1685107</v>
      </c>
      <c r="D1404" s="49"/>
      <c r="E1404" s="49">
        <f>D1369</f>
        <v>4090000</v>
      </c>
      <c r="F1404" s="49"/>
      <c r="G1404" s="124"/>
      <c r="H1404" s="51">
        <f>+F1369</f>
        <v>1994500</v>
      </c>
      <c r="I1404" s="125">
        <f>+E1369</f>
        <v>2854238</v>
      </c>
      <c r="J1404" s="30">
        <f>+SUM(C1404:G1404)-(H1404+I1404)</f>
        <v>926369</v>
      </c>
      <c r="K1404" s="143" t="b">
        <f>J1404=I1369</f>
        <v>1</v>
      </c>
      <c r="L1404" s="5"/>
      <c r="M1404" s="5"/>
      <c r="N1404" s="5"/>
      <c r="O1404" s="5"/>
    </row>
    <row r="1405" spans="1:15">
      <c r="A1405" s="43" t="s">
        <v>61</v>
      </c>
      <c r="B1405" s="24"/>
      <c r="C1405" s="35"/>
      <c r="D1405" s="24"/>
      <c r="E1405" s="24"/>
      <c r="F1405" s="24"/>
      <c r="G1405" s="24"/>
      <c r="H1405" s="24"/>
      <c r="I1405" s="24"/>
      <c r="J1405" s="36"/>
      <c r="K1405" s="142"/>
      <c r="L1405" s="5"/>
      <c r="M1405" s="5"/>
      <c r="N1405" s="5"/>
      <c r="O1405" s="5"/>
    </row>
    <row r="1406" spans="1:15">
      <c r="A1406" s="121" t="str">
        <f>+A1404</f>
        <v>NOVEMBRE</v>
      </c>
      <c r="B1406" s="37" t="s">
        <v>154</v>
      </c>
      <c r="C1406" s="124">
        <f>+C1367</f>
        <v>6762063</v>
      </c>
      <c r="D1406" s="131">
        <f>+G1367</f>
        <v>0</v>
      </c>
      <c r="E1406" s="49"/>
      <c r="F1406" s="49"/>
      <c r="G1406" s="49"/>
      <c r="H1406" s="51">
        <f>+F1367</f>
        <v>1000000</v>
      </c>
      <c r="I1406" s="53">
        <f>+E1367</f>
        <v>23345</v>
      </c>
      <c r="J1406" s="30">
        <f>+SUM(C1406:G1406)-(H1406+I1406)</f>
        <v>5738718</v>
      </c>
      <c r="K1406" s="143" t="b">
        <f>+J1406=I1367</f>
        <v>1</v>
      </c>
      <c r="L1406" s="5"/>
      <c r="M1406" s="5"/>
      <c r="N1406" s="5"/>
      <c r="O1406" s="5"/>
    </row>
    <row r="1407" spans="1:15">
      <c r="A1407" s="121" t="str">
        <f t="shared" ref="A1407" si="784">+A1406</f>
        <v>NOVEMBRE</v>
      </c>
      <c r="B1407" s="37" t="s">
        <v>63</v>
      </c>
      <c r="C1407" s="124">
        <f>+C1368</f>
        <v>23107840</v>
      </c>
      <c r="D1407" s="49">
        <f>+G1368</f>
        <v>0</v>
      </c>
      <c r="E1407" s="48"/>
      <c r="F1407" s="48"/>
      <c r="G1407" s="48"/>
      <c r="H1407" s="32">
        <f>+F1368</f>
        <v>3000000</v>
      </c>
      <c r="I1407" s="50">
        <f>+E1368</f>
        <v>4020633</v>
      </c>
      <c r="J1407" s="30">
        <f>SUM(C1407:G1407)-(H1407+I1407)</f>
        <v>16087207</v>
      </c>
      <c r="K1407" s="143" t="b">
        <f>+J1407=I1368</f>
        <v>1</v>
      </c>
      <c r="L1407" s="5"/>
      <c r="M1407" s="5"/>
      <c r="N1407" s="5"/>
      <c r="O1407" s="5"/>
    </row>
    <row r="1408" spans="1:15" ht="15.75">
      <c r="C1408" s="140">
        <f>SUM(C1392:C1407)</f>
        <v>32188231</v>
      </c>
      <c r="I1408" s="139">
        <f>SUM(I1392:I1407)</f>
        <v>8513041</v>
      </c>
      <c r="J1408" s="104">
        <f>+SUM(J1391:J1407)</f>
        <v>23367297</v>
      </c>
      <c r="K1408" s="5" t="b">
        <f>J1408=I1380</f>
        <v>1</v>
      </c>
      <c r="L1408" s="5"/>
      <c r="M1408" s="5"/>
      <c r="N1408" s="5"/>
      <c r="O1408" s="5"/>
    </row>
    <row r="1409" spans="1:15">
      <c r="G1409" s="9"/>
      <c r="L1409" s="5"/>
      <c r="M1409" s="5"/>
      <c r="N1409" s="5"/>
      <c r="O1409" s="5"/>
    </row>
    <row r="1410" spans="1:15">
      <c r="A1410" s="16" t="s">
        <v>51</v>
      </c>
      <c r="B1410" s="16"/>
      <c r="C1410" s="16"/>
      <c r="D1410" s="17"/>
      <c r="E1410" s="17"/>
      <c r="F1410" s="17"/>
      <c r="G1410" s="17"/>
      <c r="H1410" s="17"/>
      <c r="I1410" s="17"/>
      <c r="L1410" s="5"/>
      <c r="M1410" s="5"/>
      <c r="N1410" s="5"/>
      <c r="O1410" s="5"/>
    </row>
    <row r="1411" spans="1:15">
      <c r="A1411" s="18" t="s">
        <v>150</v>
      </c>
      <c r="B1411" s="18"/>
      <c r="C1411" s="18"/>
      <c r="D1411" s="18"/>
      <c r="E1411" s="18"/>
      <c r="F1411" s="18"/>
      <c r="G1411" s="18"/>
      <c r="H1411" s="18"/>
      <c r="I1411" s="18"/>
      <c r="J1411" s="18"/>
      <c r="L1411" s="5"/>
      <c r="M1411" s="5"/>
      <c r="N1411" s="5"/>
      <c r="O1411" s="5"/>
    </row>
    <row r="1412" spans="1:15">
      <c r="A1412" s="19"/>
      <c r="B1412" s="17"/>
      <c r="C1412" s="20"/>
      <c r="D1412" s="20"/>
      <c r="E1412" s="20"/>
      <c r="F1412" s="20"/>
      <c r="G1412" s="20"/>
      <c r="H1412" s="17"/>
      <c r="I1412" s="17"/>
      <c r="L1412" s="5"/>
      <c r="M1412" s="5"/>
      <c r="N1412" s="5"/>
      <c r="O1412" s="5"/>
    </row>
    <row r="1413" spans="1:15">
      <c r="A1413" s="166" t="s">
        <v>52</v>
      </c>
      <c r="B1413" s="168" t="s">
        <v>53</v>
      </c>
      <c r="C1413" s="170" t="s">
        <v>147</v>
      </c>
      <c r="D1413" s="171" t="s">
        <v>54</v>
      </c>
      <c r="E1413" s="172"/>
      <c r="F1413" s="172"/>
      <c r="G1413" s="173"/>
      <c r="H1413" s="174" t="s">
        <v>55</v>
      </c>
      <c r="I1413" s="162" t="s">
        <v>56</v>
      </c>
      <c r="J1413" s="17"/>
      <c r="L1413" s="5"/>
      <c r="M1413" s="5"/>
      <c r="N1413" s="5"/>
      <c r="O1413" s="5"/>
    </row>
    <row r="1414" spans="1:15" ht="25.5">
      <c r="A1414" s="167"/>
      <c r="B1414" s="169"/>
      <c r="C1414" s="22"/>
      <c r="D1414" s="21" t="s">
        <v>23</v>
      </c>
      <c r="E1414" s="21" t="s">
        <v>24</v>
      </c>
      <c r="F1414" s="22" t="s">
        <v>121</v>
      </c>
      <c r="G1414" s="21" t="s">
        <v>57</v>
      </c>
      <c r="H1414" s="175"/>
      <c r="I1414" s="163"/>
      <c r="J1414" s="164" t="s">
        <v>148</v>
      </c>
      <c r="K1414" s="142"/>
      <c r="L1414" s="5"/>
      <c r="M1414" s="5"/>
      <c r="N1414" s="5"/>
      <c r="O1414" s="5"/>
    </row>
    <row r="1415" spans="1:15">
      <c r="A1415" s="23"/>
      <c r="B1415" s="24" t="s">
        <v>58</v>
      </c>
      <c r="C1415" s="25"/>
      <c r="D1415" s="25"/>
      <c r="E1415" s="25"/>
      <c r="F1415" s="25"/>
      <c r="G1415" s="25"/>
      <c r="H1415" s="25"/>
      <c r="I1415" s="26"/>
      <c r="J1415" s="165"/>
      <c r="K1415" s="142"/>
      <c r="L1415" s="5"/>
      <c r="M1415" s="5"/>
      <c r="N1415" s="5"/>
      <c r="O1415" s="5"/>
    </row>
    <row r="1416" spans="1:15">
      <c r="A1416" s="121" t="s">
        <v>89</v>
      </c>
      <c r="B1416" s="126" t="s">
        <v>151</v>
      </c>
      <c r="C1416" s="32">
        <f>+C1365</f>
        <v>6757</v>
      </c>
      <c r="D1416" s="31"/>
      <c r="E1416" s="32">
        <f>+D1365</f>
        <v>337000</v>
      </c>
      <c r="F1416" s="32"/>
      <c r="G1416" s="32"/>
      <c r="H1416" s="55">
        <f>+F1365</f>
        <v>0</v>
      </c>
      <c r="I1416" s="32">
        <f>+E1365</f>
        <v>314650</v>
      </c>
      <c r="J1416" s="30">
        <f>+SUM(C1416:G1416)-(H1416+I1416)</f>
        <v>29107</v>
      </c>
      <c r="K1416" s="143" t="b">
        <f>J1416=I1365</f>
        <v>1</v>
      </c>
      <c r="L1416" s="5"/>
      <c r="M1416" s="5"/>
      <c r="N1416" s="5"/>
      <c r="O1416" s="5"/>
    </row>
    <row r="1417" spans="1:15">
      <c r="A1417" s="121" t="s">
        <v>89</v>
      </c>
      <c r="B1417" s="126" t="s">
        <v>46</v>
      </c>
      <c r="C1417" s="32">
        <f t="shared" ref="C1417:C1426" si="785">C1369</f>
        <v>1685107</v>
      </c>
      <c r="D1417" s="31"/>
      <c r="E1417" s="32">
        <f>+D1369</f>
        <v>4090000</v>
      </c>
      <c r="F1417" s="32"/>
      <c r="G1417" s="32"/>
      <c r="H1417" s="55">
        <f t="shared" ref="H1417:H1426" si="786">+F1369</f>
        <v>1994500</v>
      </c>
      <c r="I1417" s="32">
        <f t="shared" ref="I1417:I1426" si="787">+E1369</f>
        <v>2854238</v>
      </c>
      <c r="J1417" s="30">
        <f t="shared" ref="J1417:J1418" si="788">+SUM(C1417:G1417)-(H1417+I1417)</f>
        <v>926369</v>
      </c>
      <c r="K1417" s="143" t="b">
        <f t="shared" ref="K1417:K1427" si="789">J1417=I1369</f>
        <v>1</v>
      </c>
      <c r="L1417" s="5"/>
      <c r="M1417" s="5"/>
      <c r="N1417" s="5"/>
      <c r="O1417" s="5"/>
    </row>
    <row r="1418" spans="1:15">
      <c r="A1418" s="121" t="str">
        <f>+A1417</f>
        <v>OCTOBRE</v>
      </c>
      <c r="B1418" s="126" t="s">
        <v>30</v>
      </c>
      <c r="C1418" s="32">
        <f t="shared" si="785"/>
        <v>7200</v>
      </c>
      <c r="D1418" s="31"/>
      <c r="E1418" s="32">
        <f>+D1370</f>
        <v>286000</v>
      </c>
      <c r="F1418" s="32"/>
      <c r="G1418" s="32"/>
      <c r="H1418" s="55">
        <f t="shared" si="786"/>
        <v>70000</v>
      </c>
      <c r="I1418" s="32">
        <f t="shared" si="787"/>
        <v>226875</v>
      </c>
      <c r="J1418" s="100">
        <f t="shared" si="788"/>
        <v>-3675</v>
      </c>
      <c r="K1418" s="143" t="b">
        <f t="shared" si="789"/>
        <v>1</v>
      </c>
      <c r="L1418" s="5"/>
      <c r="M1418" s="5"/>
      <c r="N1418" s="5"/>
      <c r="O1418" s="5"/>
    </row>
    <row r="1419" spans="1:15">
      <c r="A1419" s="121" t="str">
        <f t="shared" ref="A1419:A1427" si="790">+A1418</f>
        <v>OCTOBRE</v>
      </c>
      <c r="B1419" s="127" t="s">
        <v>142</v>
      </c>
      <c r="C1419" s="32">
        <f t="shared" si="785"/>
        <v>10095</v>
      </c>
      <c r="D1419" s="118"/>
      <c r="E1419" s="32">
        <f>D1371</f>
        <v>70500</v>
      </c>
      <c r="F1419" s="51"/>
      <c r="G1419" s="51"/>
      <c r="H1419" s="55">
        <f t="shared" si="786"/>
        <v>0</v>
      </c>
      <c r="I1419" s="32">
        <f t="shared" si="787"/>
        <v>73000</v>
      </c>
      <c r="J1419" s="123">
        <f>+SUM(C1419:G1419)-(H1419+I1419)</f>
        <v>7595</v>
      </c>
      <c r="K1419" s="143" t="b">
        <f t="shared" si="789"/>
        <v>1</v>
      </c>
      <c r="L1419" s="5"/>
      <c r="M1419" s="5"/>
      <c r="N1419" s="5"/>
      <c r="O1419" s="5"/>
    </row>
    <row r="1420" spans="1:15">
      <c r="A1420" s="121" t="str">
        <f t="shared" si="790"/>
        <v>OCTOBRE</v>
      </c>
      <c r="B1420" s="128" t="s">
        <v>83</v>
      </c>
      <c r="C1420" s="119">
        <f t="shared" si="785"/>
        <v>233614</v>
      </c>
      <c r="D1420" s="122"/>
      <c r="E1420" s="119">
        <f t="shared" ref="E1420:E1424" si="791">+D1372</f>
        <v>0</v>
      </c>
      <c r="F1420" s="136"/>
      <c r="G1420" s="136"/>
      <c r="H1420" s="154">
        <f t="shared" si="786"/>
        <v>0</v>
      </c>
      <c r="I1420" s="119">
        <f t="shared" si="787"/>
        <v>0</v>
      </c>
      <c r="J1420" s="120">
        <f>+SUM(C1420:G1420)-(H1420+I1420)</f>
        <v>233614</v>
      </c>
      <c r="K1420" s="143" t="b">
        <f t="shared" si="789"/>
        <v>1</v>
      </c>
      <c r="L1420" s="5"/>
      <c r="M1420" s="5"/>
      <c r="N1420" s="5"/>
      <c r="O1420" s="5"/>
    </row>
    <row r="1421" spans="1:15">
      <c r="A1421" s="121" t="str">
        <f t="shared" si="790"/>
        <v>OCTOBRE</v>
      </c>
      <c r="B1421" s="128" t="s">
        <v>82</v>
      </c>
      <c r="C1421" s="119">
        <f t="shared" si="785"/>
        <v>249769</v>
      </c>
      <c r="D1421" s="122"/>
      <c r="E1421" s="119">
        <f t="shared" si="791"/>
        <v>0</v>
      </c>
      <c r="F1421" s="136"/>
      <c r="G1421" s="136"/>
      <c r="H1421" s="154">
        <f t="shared" si="786"/>
        <v>0</v>
      </c>
      <c r="I1421" s="119">
        <f t="shared" si="787"/>
        <v>0</v>
      </c>
      <c r="J1421" s="120">
        <f t="shared" ref="J1421:J1427" si="792">+SUM(C1421:G1421)-(H1421+I1421)</f>
        <v>249769</v>
      </c>
      <c r="K1421" s="143" t="b">
        <f t="shared" si="789"/>
        <v>1</v>
      </c>
      <c r="L1421" s="5"/>
      <c r="M1421" s="5"/>
      <c r="N1421" s="5"/>
      <c r="O1421" s="5"/>
    </row>
    <row r="1422" spans="1:15">
      <c r="A1422" s="121" t="str">
        <f t="shared" si="790"/>
        <v>OCTOBRE</v>
      </c>
      <c r="B1422" s="126" t="s">
        <v>141</v>
      </c>
      <c r="C1422" s="32">
        <f t="shared" si="785"/>
        <v>3550</v>
      </c>
      <c r="D1422" s="31"/>
      <c r="E1422" s="32">
        <f t="shared" si="791"/>
        <v>43000</v>
      </c>
      <c r="F1422" s="32"/>
      <c r="G1422" s="103"/>
      <c r="H1422" s="55">
        <f t="shared" si="786"/>
        <v>0</v>
      </c>
      <c r="I1422" s="32">
        <f t="shared" si="787"/>
        <v>52550</v>
      </c>
      <c r="J1422" s="30">
        <f t="shared" si="792"/>
        <v>-6000</v>
      </c>
      <c r="K1422" s="143" t="b">
        <f t="shared" si="789"/>
        <v>1</v>
      </c>
      <c r="L1422" s="5"/>
      <c r="M1422" s="5"/>
      <c r="N1422" s="5"/>
      <c r="O1422" s="5"/>
    </row>
    <row r="1423" spans="1:15">
      <c r="A1423" s="121" t="str">
        <f t="shared" si="790"/>
        <v>OCTOBRE</v>
      </c>
      <c r="B1423" s="126" t="s">
        <v>29</v>
      </c>
      <c r="C1423" s="32">
        <f t="shared" si="785"/>
        <v>61300</v>
      </c>
      <c r="D1423" s="31"/>
      <c r="E1423" s="32">
        <f t="shared" si="791"/>
        <v>53000</v>
      </c>
      <c r="F1423" s="32"/>
      <c r="G1423" s="103"/>
      <c r="H1423" s="55">
        <f t="shared" si="786"/>
        <v>20000</v>
      </c>
      <c r="I1423" s="32">
        <f t="shared" si="787"/>
        <v>45900</v>
      </c>
      <c r="J1423" s="30">
        <f t="shared" si="792"/>
        <v>48400</v>
      </c>
      <c r="K1423" s="143" t="b">
        <f t="shared" si="789"/>
        <v>1</v>
      </c>
      <c r="L1423" s="5"/>
      <c r="M1423" s="5"/>
      <c r="N1423" s="5"/>
      <c r="O1423" s="5"/>
    </row>
    <row r="1424" spans="1:15">
      <c r="A1424" s="121" t="str">
        <f t="shared" si="790"/>
        <v>OCTOBRE</v>
      </c>
      <c r="B1424" s="126" t="s">
        <v>92</v>
      </c>
      <c r="C1424" s="32">
        <f t="shared" si="785"/>
        <v>10800</v>
      </c>
      <c r="D1424" s="31"/>
      <c r="E1424" s="32">
        <f t="shared" si="791"/>
        <v>488000</v>
      </c>
      <c r="F1424" s="32"/>
      <c r="G1424" s="103"/>
      <c r="H1424" s="55">
        <f t="shared" si="786"/>
        <v>0</v>
      </c>
      <c r="I1424" s="32">
        <f t="shared" si="787"/>
        <v>492000</v>
      </c>
      <c r="J1424" s="30">
        <f t="shared" si="792"/>
        <v>6800</v>
      </c>
      <c r="K1424" s="143" t="b">
        <f t="shared" si="789"/>
        <v>1</v>
      </c>
      <c r="L1424" s="5"/>
      <c r="M1424" s="5"/>
      <c r="N1424" s="5"/>
      <c r="O1424" s="5"/>
    </row>
    <row r="1425" spans="1:15">
      <c r="A1425" s="121" t="str">
        <f>+A1423</f>
        <v>OCTOBRE</v>
      </c>
      <c r="B1425" s="126" t="s">
        <v>28</v>
      </c>
      <c r="C1425" s="32">
        <f t="shared" si="785"/>
        <v>9500</v>
      </c>
      <c r="D1425" s="31"/>
      <c r="E1425" s="32">
        <f>+D1377</f>
        <v>20000</v>
      </c>
      <c r="F1425" s="32"/>
      <c r="G1425" s="103"/>
      <c r="H1425" s="55">
        <f t="shared" si="786"/>
        <v>0</v>
      </c>
      <c r="I1425" s="32">
        <f t="shared" si="787"/>
        <v>24000</v>
      </c>
      <c r="J1425" s="30">
        <f t="shared" ref="J1425" si="793">+SUM(C1425:G1425)-(H1425+I1425)</f>
        <v>5500</v>
      </c>
      <c r="K1425" s="143" t="b">
        <f t="shared" si="789"/>
        <v>1</v>
      </c>
      <c r="L1425" s="5"/>
      <c r="M1425" s="5"/>
      <c r="N1425" s="5"/>
      <c r="O1425" s="5"/>
    </row>
    <row r="1426" spans="1:15">
      <c r="A1426" s="121" t="str">
        <f>+A1424</f>
        <v>OCTOBRE</v>
      </c>
      <c r="B1426" s="126" t="s">
        <v>145</v>
      </c>
      <c r="C1426" s="32">
        <f t="shared" si="785"/>
        <v>21200</v>
      </c>
      <c r="D1426" s="31"/>
      <c r="E1426" s="32">
        <f>+D1378</f>
        <v>543000</v>
      </c>
      <c r="F1426" s="32"/>
      <c r="G1426" s="103"/>
      <c r="H1426" s="55">
        <f t="shared" si="786"/>
        <v>0</v>
      </c>
      <c r="I1426" s="32">
        <f t="shared" si="787"/>
        <v>533500</v>
      </c>
      <c r="J1426" s="30">
        <f t="shared" si="792"/>
        <v>30700</v>
      </c>
      <c r="K1426" s="143" t="b">
        <f t="shared" si="789"/>
        <v>1</v>
      </c>
      <c r="L1426" s="5"/>
      <c r="M1426" s="5"/>
      <c r="N1426" s="5"/>
      <c r="O1426" s="5"/>
    </row>
    <row r="1427" spans="1:15">
      <c r="A1427" s="121" t="str">
        <f t="shared" si="790"/>
        <v>OCTOBRE</v>
      </c>
      <c r="B1427" s="127" t="s">
        <v>111</v>
      </c>
      <c r="C1427" s="32">
        <f t="shared" ref="C1427" si="794">C1379</f>
        <v>26193</v>
      </c>
      <c r="D1427" s="118"/>
      <c r="E1427" s="32">
        <f t="shared" ref="E1427" si="795">+D1379</f>
        <v>36000</v>
      </c>
      <c r="F1427" s="51"/>
      <c r="G1427" s="137"/>
      <c r="H1427" s="55">
        <f t="shared" ref="H1427" si="796">+F1379</f>
        <v>0</v>
      </c>
      <c r="I1427" s="32">
        <f t="shared" ref="I1427" si="797">+E1379</f>
        <v>53000</v>
      </c>
      <c r="J1427" s="30">
        <f t="shared" si="792"/>
        <v>9193</v>
      </c>
      <c r="K1427" s="143" t="b">
        <f t="shared" si="789"/>
        <v>1</v>
      </c>
      <c r="L1427" s="5"/>
      <c r="M1427" s="5"/>
      <c r="N1427" s="5"/>
      <c r="O1427" s="5"/>
    </row>
    <row r="1428" spans="1:15">
      <c r="A1428" s="34" t="s">
        <v>59</v>
      </c>
      <c r="B1428" s="35"/>
      <c r="C1428" s="35"/>
      <c r="D1428" s="35"/>
      <c r="E1428" s="35"/>
      <c r="F1428" s="35"/>
      <c r="G1428" s="35"/>
      <c r="H1428" s="35"/>
      <c r="I1428" s="35"/>
      <c r="J1428" s="36"/>
      <c r="K1428" s="142"/>
      <c r="L1428" s="5"/>
      <c r="M1428" s="5"/>
      <c r="N1428" s="5"/>
      <c r="O1428" s="5"/>
    </row>
    <row r="1429" spans="1:15">
      <c r="A1429" s="121" t="str">
        <f>+A1427</f>
        <v>OCTOBRE</v>
      </c>
      <c r="B1429" s="37" t="s">
        <v>60</v>
      </c>
      <c r="C1429" s="38">
        <f>C1368</f>
        <v>23107840</v>
      </c>
      <c r="D1429" s="49"/>
      <c r="E1429" s="49">
        <f>D1368</f>
        <v>0</v>
      </c>
      <c r="F1429" s="49"/>
      <c r="G1429" s="124"/>
      <c r="H1429" s="51">
        <f>+F1368</f>
        <v>3000000</v>
      </c>
      <c r="I1429" s="125">
        <f>+E1368</f>
        <v>4020633</v>
      </c>
      <c r="J1429" s="30">
        <f>+SUM(C1429:G1429)-(H1429+I1429)</f>
        <v>16087207</v>
      </c>
      <c r="K1429" s="143" t="b">
        <f>J1429=I1368</f>
        <v>1</v>
      </c>
      <c r="L1429" s="5"/>
      <c r="M1429" s="5"/>
      <c r="N1429" s="5"/>
      <c r="O1429" s="5"/>
    </row>
    <row r="1430" spans="1:15">
      <c r="A1430" s="43" t="s">
        <v>61</v>
      </c>
      <c r="B1430" s="24"/>
      <c r="C1430" s="35"/>
      <c r="D1430" s="24"/>
      <c r="E1430" s="24"/>
      <c r="F1430" s="24"/>
      <c r="G1430" s="24"/>
      <c r="H1430" s="24"/>
      <c r="I1430" s="24"/>
      <c r="J1430" s="36"/>
      <c r="K1430" s="142"/>
      <c r="L1430" s="5"/>
      <c r="M1430" s="5"/>
      <c r="N1430" s="5"/>
      <c r="O1430" s="5"/>
    </row>
    <row r="1431" spans="1:15">
      <c r="A1431" s="121" t="str">
        <f>+A1429</f>
        <v>OCTOBRE</v>
      </c>
      <c r="B1431" s="37" t="s">
        <v>154</v>
      </c>
      <c r="C1431" s="124">
        <f>C1366</f>
        <v>0</v>
      </c>
      <c r="D1431" s="131">
        <f>G1366</f>
        <v>0</v>
      </c>
      <c r="E1431" s="49"/>
      <c r="F1431" s="49"/>
      <c r="G1431" s="49"/>
      <c r="H1431" s="51">
        <f>+F1366</f>
        <v>0</v>
      </c>
      <c r="I1431" s="53">
        <f>+E1366</f>
        <v>114000</v>
      </c>
      <c r="J1431" s="30">
        <f>+SUM(C1431:G1431)-(H1431+I1431)</f>
        <v>-114000</v>
      </c>
      <c r="K1431" s="143" t="b">
        <f>+J1431=I1366</f>
        <v>0</v>
      </c>
      <c r="L1431" s="5"/>
      <c r="M1431" s="5"/>
      <c r="N1431" s="5"/>
      <c r="O1431" s="5"/>
    </row>
    <row r="1432" spans="1:15">
      <c r="A1432" s="121" t="str">
        <f t="shared" ref="A1432" si="798">+A1431</f>
        <v>OCTOBRE</v>
      </c>
      <c r="B1432" s="37" t="s">
        <v>63</v>
      </c>
      <c r="C1432" s="124">
        <f>C1367</f>
        <v>6762063</v>
      </c>
      <c r="D1432" s="49">
        <f>G1367</f>
        <v>0</v>
      </c>
      <c r="E1432" s="48"/>
      <c r="F1432" s="48"/>
      <c r="G1432" s="48"/>
      <c r="H1432" s="32">
        <f>+F1367</f>
        <v>1000000</v>
      </c>
      <c r="I1432" s="50">
        <f>+E1367</f>
        <v>23345</v>
      </c>
      <c r="J1432" s="30">
        <f>SUM(C1432:G1432)-(H1432+I1432)</f>
        <v>5738718</v>
      </c>
      <c r="K1432" s="143" t="b">
        <f>+J1432=I1367</f>
        <v>1</v>
      </c>
      <c r="L1432" s="5"/>
      <c r="M1432" s="5"/>
      <c r="N1432" s="5"/>
      <c r="O1432" s="5"/>
    </row>
    <row r="1433" spans="1:15" ht="15.75">
      <c r="C1433" s="140">
        <f>SUM(C1417:C1432)</f>
        <v>32188231</v>
      </c>
      <c r="I1433" s="139">
        <f>SUM(I1417:I1432)</f>
        <v>8513041</v>
      </c>
      <c r="J1433" s="104">
        <f>+SUM(J1416:J1432)</f>
        <v>23249297</v>
      </c>
      <c r="K1433" s="5" t="b">
        <f>J1433=I1380</f>
        <v>0</v>
      </c>
      <c r="L1433" s="5"/>
      <c r="M1433" s="5"/>
      <c r="N1433" s="5"/>
      <c r="O1433" s="5"/>
    </row>
    <row r="1434" spans="1:15">
      <c r="G1434" s="9"/>
      <c r="L1434" s="5"/>
      <c r="M1434" s="5"/>
      <c r="N1434" s="5"/>
      <c r="O1434" s="5"/>
    </row>
    <row r="1435" spans="1:15">
      <c r="A1435" s="16" t="s">
        <v>51</v>
      </c>
      <c r="B1435" s="16"/>
      <c r="C1435" s="16"/>
      <c r="D1435" s="17"/>
      <c r="E1435" s="17"/>
      <c r="F1435" s="17"/>
      <c r="G1435" s="17"/>
      <c r="H1435" s="17"/>
      <c r="I1435" s="17"/>
      <c r="L1435" s="5"/>
      <c r="M1435" s="5"/>
      <c r="N1435" s="5"/>
      <c r="O1435" s="5"/>
    </row>
    <row r="1436" spans="1:15">
      <c r="A1436" s="18" t="s">
        <v>143</v>
      </c>
      <c r="B1436" s="18"/>
      <c r="C1436" s="18"/>
      <c r="D1436" s="18"/>
      <c r="E1436" s="18"/>
      <c r="F1436" s="18"/>
      <c r="G1436" s="18"/>
      <c r="H1436" s="18"/>
      <c r="I1436" s="18"/>
      <c r="J1436" s="18"/>
      <c r="L1436" s="5"/>
      <c r="M1436" s="5"/>
      <c r="N1436" s="5"/>
      <c r="O1436" s="5"/>
    </row>
    <row r="1437" spans="1:15">
      <c r="A1437" s="19"/>
      <c r="B1437" s="17"/>
      <c r="C1437" s="20"/>
      <c r="D1437" s="20"/>
      <c r="E1437" s="20"/>
      <c r="F1437" s="20"/>
      <c r="G1437" s="20"/>
      <c r="H1437" s="17"/>
      <c r="I1437" s="17"/>
      <c r="L1437" s="5"/>
      <c r="M1437" s="5"/>
      <c r="N1437" s="5"/>
      <c r="O1437" s="5"/>
    </row>
    <row r="1438" spans="1:15">
      <c r="A1438" s="166" t="s">
        <v>52</v>
      </c>
      <c r="B1438" s="168" t="s">
        <v>53</v>
      </c>
      <c r="C1438" s="170" t="s">
        <v>144</v>
      </c>
      <c r="D1438" s="171" t="s">
        <v>54</v>
      </c>
      <c r="E1438" s="172"/>
      <c r="F1438" s="172"/>
      <c r="G1438" s="173"/>
      <c r="H1438" s="174" t="s">
        <v>55</v>
      </c>
      <c r="I1438" s="162" t="s">
        <v>56</v>
      </c>
      <c r="J1438" s="17"/>
      <c r="L1438" s="5"/>
      <c r="M1438" s="5"/>
      <c r="N1438" s="5"/>
      <c r="O1438" s="5"/>
    </row>
    <row r="1439" spans="1:15" ht="25.5">
      <c r="A1439" s="167"/>
      <c r="B1439" s="169"/>
      <c r="C1439" s="22"/>
      <c r="D1439" s="21" t="s">
        <v>23</v>
      </c>
      <c r="E1439" s="21" t="s">
        <v>24</v>
      </c>
      <c r="F1439" s="22" t="s">
        <v>121</v>
      </c>
      <c r="G1439" s="21" t="s">
        <v>57</v>
      </c>
      <c r="H1439" s="175"/>
      <c r="I1439" s="163"/>
      <c r="J1439" s="164" t="s">
        <v>149</v>
      </c>
      <c r="K1439" s="142"/>
      <c r="L1439" s="5"/>
      <c r="M1439" s="5"/>
      <c r="N1439" s="5"/>
      <c r="O1439" s="5"/>
    </row>
    <row r="1440" spans="1:15">
      <c r="A1440" s="23"/>
      <c r="B1440" s="24" t="s">
        <v>58</v>
      </c>
      <c r="C1440" s="25"/>
      <c r="D1440" s="25"/>
      <c r="E1440" s="25"/>
      <c r="F1440" s="25"/>
      <c r="G1440" s="25"/>
      <c r="H1440" s="25"/>
      <c r="I1440" s="26"/>
      <c r="J1440" s="165"/>
      <c r="K1440" s="142"/>
      <c r="L1440" s="5"/>
      <c r="M1440" s="5"/>
      <c r="N1440" s="5"/>
      <c r="O1440" s="5"/>
    </row>
    <row r="1441" spans="1:15">
      <c r="A1441" s="121" t="s">
        <v>78</v>
      </c>
      <c r="B1441" s="126" t="s">
        <v>46</v>
      </c>
      <c r="C1441" s="32" t="e">
        <f>#REF!</f>
        <v>#REF!</v>
      </c>
      <c r="D1441" s="31"/>
      <c r="E1441" s="32" t="e">
        <f>+#REF!</f>
        <v>#REF!</v>
      </c>
      <c r="F1441" s="32"/>
      <c r="G1441" s="32"/>
      <c r="H1441" s="55" t="e">
        <f>+#REF!</f>
        <v>#REF!</v>
      </c>
      <c r="I1441" s="32" t="e">
        <f>+#REF!</f>
        <v>#REF!</v>
      </c>
      <c r="J1441" s="30" t="e">
        <f t="shared" ref="J1441:J1442" si="799">+SUM(C1441:G1441)-(H1441+I1441)</f>
        <v>#REF!</v>
      </c>
      <c r="K1441" s="143" t="e">
        <f>J1441=#REF!</f>
        <v>#REF!</v>
      </c>
      <c r="L1441" s="5"/>
      <c r="M1441" s="5"/>
      <c r="N1441" s="5"/>
      <c r="O1441" s="5"/>
    </row>
    <row r="1442" spans="1:15">
      <c r="A1442" s="121" t="str">
        <f>+A1441</f>
        <v>SEPTEMBRE</v>
      </c>
      <c r="B1442" s="126" t="s">
        <v>30</v>
      </c>
      <c r="C1442" s="32" t="e">
        <f>#REF!</f>
        <v>#REF!</v>
      </c>
      <c r="D1442" s="31"/>
      <c r="E1442" s="32" t="e">
        <f>+#REF!</f>
        <v>#REF!</v>
      </c>
      <c r="F1442" s="32"/>
      <c r="G1442" s="32"/>
      <c r="H1442" s="55" t="e">
        <f>+#REF!</f>
        <v>#REF!</v>
      </c>
      <c r="I1442" s="32" t="e">
        <f>+#REF!</f>
        <v>#REF!</v>
      </c>
      <c r="J1442" s="100" t="e">
        <f t="shared" si="799"/>
        <v>#REF!</v>
      </c>
      <c r="K1442" s="143" t="e">
        <f>J1442=#REF!</f>
        <v>#REF!</v>
      </c>
      <c r="L1442" s="5"/>
      <c r="M1442" s="5"/>
      <c r="N1442" s="5"/>
      <c r="O1442" s="5"/>
    </row>
    <row r="1443" spans="1:15">
      <c r="A1443" s="121" t="str">
        <f t="shared" ref="A1443:A1450" si="800">+A1442</f>
        <v>SEPTEMBRE</v>
      </c>
      <c r="B1443" s="127" t="s">
        <v>142</v>
      </c>
      <c r="C1443" s="32" t="e">
        <f>#REF!</f>
        <v>#REF!</v>
      </c>
      <c r="D1443" s="118"/>
      <c r="E1443" s="32" t="e">
        <f>#REF!</f>
        <v>#REF!</v>
      </c>
      <c r="F1443" s="51"/>
      <c r="G1443" s="51"/>
      <c r="H1443" s="55" t="e">
        <f>+#REF!</f>
        <v>#REF!</v>
      </c>
      <c r="I1443" s="32" t="e">
        <f>+#REF!</f>
        <v>#REF!</v>
      </c>
      <c r="J1443" s="123" t="e">
        <f>+SUM(C1443:G1443)-(H1443+I1443)</f>
        <v>#REF!</v>
      </c>
      <c r="K1443" s="143" t="e">
        <f>J1443=#REF!</f>
        <v>#REF!</v>
      </c>
      <c r="L1443" s="5"/>
      <c r="M1443" s="5"/>
      <c r="N1443" s="5"/>
      <c r="O1443" s="5"/>
    </row>
    <row r="1444" spans="1:15">
      <c r="A1444" s="121" t="str">
        <f t="shared" si="800"/>
        <v>SEPTEMBRE</v>
      </c>
      <c r="B1444" s="128" t="s">
        <v>83</v>
      </c>
      <c r="C1444" s="119" t="e">
        <f>#REF!</f>
        <v>#REF!</v>
      </c>
      <c r="D1444" s="122"/>
      <c r="E1444" s="119" t="e">
        <f>+#REF!</f>
        <v>#REF!</v>
      </c>
      <c r="F1444" s="136"/>
      <c r="G1444" s="136"/>
      <c r="H1444" s="154" t="e">
        <f>+#REF!</f>
        <v>#REF!</v>
      </c>
      <c r="I1444" s="119" t="e">
        <f>+#REF!</f>
        <v>#REF!</v>
      </c>
      <c r="J1444" s="120" t="e">
        <f>+SUM(C1444:G1444)-(H1444+I1444)</f>
        <v>#REF!</v>
      </c>
      <c r="K1444" s="143" t="e">
        <f>J1444=#REF!</f>
        <v>#REF!</v>
      </c>
      <c r="L1444" s="5"/>
      <c r="M1444" s="5"/>
      <c r="N1444" s="5"/>
      <c r="O1444" s="5"/>
    </row>
    <row r="1445" spans="1:15">
      <c r="A1445" s="121" t="str">
        <f t="shared" si="800"/>
        <v>SEPTEMBRE</v>
      </c>
      <c r="B1445" s="128" t="s">
        <v>82</v>
      </c>
      <c r="C1445" s="119" t="e">
        <f>#REF!</f>
        <v>#REF!</v>
      </c>
      <c r="D1445" s="122"/>
      <c r="E1445" s="119" t="e">
        <f>+#REF!</f>
        <v>#REF!</v>
      </c>
      <c r="F1445" s="136"/>
      <c r="G1445" s="136"/>
      <c r="H1445" s="154" t="e">
        <f>+#REF!</f>
        <v>#REF!</v>
      </c>
      <c r="I1445" s="119" t="e">
        <f>+#REF!</f>
        <v>#REF!</v>
      </c>
      <c r="J1445" s="120" t="e">
        <f t="shared" ref="J1445:J1450" si="801">+SUM(C1445:G1445)-(H1445+I1445)</f>
        <v>#REF!</v>
      </c>
      <c r="K1445" s="143" t="e">
        <f>J1445=#REF!</f>
        <v>#REF!</v>
      </c>
      <c r="L1445" s="5"/>
      <c r="M1445" s="5"/>
      <c r="N1445" s="5"/>
      <c r="O1445" s="5"/>
    </row>
    <row r="1446" spans="1:15">
      <c r="A1446" s="121" t="str">
        <f t="shared" si="800"/>
        <v>SEPTEMBRE</v>
      </c>
      <c r="B1446" s="126" t="s">
        <v>141</v>
      </c>
      <c r="C1446" s="32" t="e">
        <f>#REF!</f>
        <v>#REF!</v>
      </c>
      <c r="D1446" s="31"/>
      <c r="E1446" s="32" t="e">
        <f>+#REF!</f>
        <v>#REF!</v>
      </c>
      <c r="F1446" s="32"/>
      <c r="G1446" s="103"/>
      <c r="H1446" s="55" t="e">
        <f>+#REF!</f>
        <v>#REF!</v>
      </c>
      <c r="I1446" s="32" t="e">
        <f>+#REF!</f>
        <v>#REF!</v>
      </c>
      <c r="J1446" s="30" t="e">
        <f t="shared" si="801"/>
        <v>#REF!</v>
      </c>
      <c r="K1446" s="143" t="e">
        <f>J1446=#REF!</f>
        <v>#REF!</v>
      </c>
      <c r="L1446" s="5"/>
      <c r="M1446" s="5"/>
      <c r="N1446" s="5"/>
      <c r="O1446" s="5"/>
    </row>
    <row r="1447" spans="1:15">
      <c r="A1447" s="121" t="str">
        <f t="shared" si="800"/>
        <v>SEPTEMBRE</v>
      </c>
      <c r="B1447" s="126" t="s">
        <v>29</v>
      </c>
      <c r="C1447" s="32" t="e">
        <f>#REF!</f>
        <v>#REF!</v>
      </c>
      <c r="D1447" s="31"/>
      <c r="E1447" s="32" t="e">
        <f>+#REF!</f>
        <v>#REF!</v>
      </c>
      <c r="F1447" s="32"/>
      <c r="G1447" s="103"/>
      <c r="H1447" s="55" t="e">
        <f>+#REF!</f>
        <v>#REF!</v>
      </c>
      <c r="I1447" s="32" t="e">
        <f>+#REF!</f>
        <v>#REF!</v>
      </c>
      <c r="J1447" s="30" t="e">
        <f t="shared" si="801"/>
        <v>#REF!</v>
      </c>
      <c r="K1447" s="143" t="e">
        <f>J1447=#REF!</f>
        <v>#REF!</v>
      </c>
      <c r="L1447" s="5"/>
      <c r="M1447" s="5"/>
      <c r="N1447" s="5"/>
      <c r="O1447" s="5"/>
    </row>
    <row r="1448" spans="1:15">
      <c r="A1448" s="121" t="str">
        <f t="shared" si="800"/>
        <v>SEPTEMBRE</v>
      </c>
      <c r="B1448" s="126" t="s">
        <v>92</v>
      </c>
      <c r="C1448" s="32" t="e">
        <f>#REF!</f>
        <v>#REF!</v>
      </c>
      <c r="D1448" s="31"/>
      <c r="E1448" s="32" t="e">
        <f>+#REF!</f>
        <v>#REF!</v>
      </c>
      <c r="F1448" s="32"/>
      <c r="G1448" s="103"/>
      <c r="H1448" s="55" t="e">
        <f>+#REF!</f>
        <v>#REF!</v>
      </c>
      <c r="I1448" s="32" t="e">
        <f>+#REF!</f>
        <v>#REF!</v>
      </c>
      <c r="J1448" s="30" t="e">
        <f t="shared" si="801"/>
        <v>#REF!</v>
      </c>
      <c r="K1448" s="143" t="e">
        <f>J1448=#REF!</f>
        <v>#REF!</v>
      </c>
      <c r="L1448" s="5"/>
      <c r="M1448" s="5"/>
      <c r="N1448" s="5"/>
      <c r="O1448" s="5"/>
    </row>
    <row r="1449" spans="1:15">
      <c r="A1449" s="121" t="str">
        <f t="shared" si="800"/>
        <v>SEPTEMBRE</v>
      </c>
      <c r="B1449" s="126" t="s">
        <v>145</v>
      </c>
      <c r="C1449" s="32" t="e">
        <f>#REF!</f>
        <v>#REF!</v>
      </c>
      <c r="D1449" s="31"/>
      <c r="E1449" s="32" t="e">
        <f>+#REF!</f>
        <v>#REF!</v>
      </c>
      <c r="F1449" s="32"/>
      <c r="G1449" s="103"/>
      <c r="H1449" s="55" t="e">
        <f>+#REF!</f>
        <v>#REF!</v>
      </c>
      <c r="I1449" s="32" t="e">
        <f>+#REF!</f>
        <v>#REF!</v>
      </c>
      <c r="J1449" s="30" t="e">
        <f t="shared" si="801"/>
        <v>#REF!</v>
      </c>
      <c r="K1449" s="143" t="e">
        <f>J1449=#REF!</f>
        <v>#REF!</v>
      </c>
      <c r="L1449" s="5"/>
      <c r="M1449" s="5"/>
      <c r="N1449" s="5"/>
      <c r="O1449" s="5"/>
    </row>
    <row r="1450" spans="1:15">
      <c r="A1450" s="121" t="str">
        <f t="shared" si="800"/>
        <v>SEPTEMBRE</v>
      </c>
      <c r="B1450" s="127" t="s">
        <v>111</v>
      </c>
      <c r="C1450" s="32" t="e">
        <f>#REF!</f>
        <v>#REF!</v>
      </c>
      <c r="D1450" s="118"/>
      <c r="E1450" s="32" t="e">
        <f>+#REF!</f>
        <v>#REF!</v>
      </c>
      <c r="F1450" s="51"/>
      <c r="G1450" s="137"/>
      <c r="H1450" s="55" t="e">
        <f>+#REF!</f>
        <v>#REF!</v>
      </c>
      <c r="I1450" s="32" t="e">
        <f>+#REF!</f>
        <v>#REF!</v>
      </c>
      <c r="J1450" s="30" t="e">
        <f t="shared" si="801"/>
        <v>#REF!</v>
      </c>
      <c r="K1450" s="143" t="e">
        <f>J1450=#REF!</f>
        <v>#REF!</v>
      </c>
      <c r="L1450" s="5"/>
      <c r="M1450" s="5"/>
      <c r="N1450" s="5"/>
      <c r="O1450" s="5"/>
    </row>
    <row r="1451" spans="1:15">
      <c r="A1451" s="34" t="s">
        <v>59</v>
      </c>
      <c r="B1451" s="35"/>
      <c r="C1451" s="35"/>
      <c r="D1451" s="35"/>
      <c r="E1451" s="35"/>
      <c r="F1451" s="35"/>
      <c r="G1451" s="35"/>
      <c r="H1451" s="35"/>
      <c r="I1451" s="35"/>
      <c r="J1451" s="36"/>
      <c r="K1451" s="142"/>
      <c r="L1451" s="5"/>
      <c r="M1451" s="5"/>
      <c r="N1451" s="5"/>
      <c r="O1451" s="5"/>
    </row>
    <row r="1452" spans="1:15">
      <c r="A1452" s="121" t="str">
        <f>+A1450</f>
        <v>SEPTEMBRE</v>
      </c>
      <c r="B1452" s="37" t="s">
        <v>60</v>
      </c>
      <c r="C1452" s="38" t="e">
        <f>#REF!</f>
        <v>#REF!</v>
      </c>
      <c r="D1452" s="49"/>
      <c r="E1452" s="49" t="e">
        <f>#REF!</f>
        <v>#REF!</v>
      </c>
      <c r="F1452" s="49"/>
      <c r="G1452" s="124"/>
      <c r="H1452" s="51" t="e">
        <f>+#REF!</f>
        <v>#REF!</v>
      </c>
      <c r="I1452" s="125" t="e">
        <f>+#REF!</f>
        <v>#REF!</v>
      </c>
      <c r="J1452" s="30" t="e">
        <f>+SUM(C1452:G1452)-(H1452+I1452)</f>
        <v>#REF!</v>
      </c>
      <c r="K1452" s="143" t="e">
        <f>J1452=#REF!</f>
        <v>#REF!</v>
      </c>
      <c r="L1452" s="5"/>
      <c r="M1452" s="5"/>
      <c r="N1452" s="5"/>
      <c r="O1452" s="5"/>
    </row>
    <row r="1453" spans="1:15">
      <c r="A1453" s="43" t="s">
        <v>61</v>
      </c>
      <c r="B1453" s="24"/>
      <c r="C1453" s="35"/>
      <c r="D1453" s="24"/>
      <c r="E1453" s="24"/>
      <c r="F1453" s="24"/>
      <c r="G1453" s="24"/>
      <c r="H1453" s="24"/>
      <c r="I1453" s="24"/>
      <c r="J1453" s="36"/>
      <c r="K1453" s="142"/>
      <c r="L1453" s="5"/>
      <c r="M1453" s="5"/>
      <c r="N1453" s="5"/>
      <c r="O1453" s="5"/>
    </row>
    <row r="1454" spans="1:15">
      <c r="A1454" s="121" t="str">
        <f>+A1452</f>
        <v>SEPTEMBRE</v>
      </c>
      <c r="B1454" s="37" t="s">
        <v>62</v>
      </c>
      <c r="C1454" s="124" t="e">
        <f>#REF!</f>
        <v>#REF!</v>
      </c>
      <c r="D1454" s="131"/>
      <c r="E1454" s="49"/>
      <c r="F1454" s="49"/>
      <c r="G1454" s="49"/>
      <c r="H1454" s="51" t="e">
        <f>+#REF!</f>
        <v>#REF!</v>
      </c>
      <c r="I1454" s="53" t="e">
        <f>+#REF!</f>
        <v>#REF!</v>
      </c>
      <c r="J1454" s="30" t="e">
        <f>+SUM(C1454:G1454)-(H1454+I1454)</f>
        <v>#REF!</v>
      </c>
      <c r="K1454" s="143" t="e">
        <f>+J1454=#REF!</f>
        <v>#REF!</v>
      </c>
      <c r="L1454" s="5"/>
      <c r="M1454" s="5"/>
      <c r="N1454" s="5"/>
      <c r="O1454" s="5"/>
    </row>
    <row r="1455" spans="1:15">
      <c r="A1455" s="121" t="str">
        <f t="shared" ref="A1455" si="802">+A1454</f>
        <v>SEPTEMBRE</v>
      </c>
      <c r="B1455" s="37" t="s">
        <v>63</v>
      </c>
      <c r="C1455" s="124" t="e">
        <f>#REF!</f>
        <v>#REF!</v>
      </c>
      <c r="D1455" s="49"/>
      <c r="E1455" s="48"/>
      <c r="F1455" s="48"/>
      <c r="G1455" s="48"/>
      <c r="H1455" s="32" t="e">
        <f>+#REF!</f>
        <v>#REF!</v>
      </c>
      <c r="I1455" s="50" t="e">
        <f>+#REF!</f>
        <v>#REF!</v>
      </c>
      <c r="J1455" s="30" t="e">
        <f>SUM(C1455:G1455)-(H1455+I1455)</f>
        <v>#REF!</v>
      </c>
      <c r="K1455" s="143" t="e">
        <f>+J1455=#REF!</f>
        <v>#REF!</v>
      </c>
      <c r="L1455" s="5"/>
      <c r="M1455" s="5"/>
      <c r="N1455" s="5"/>
      <c r="O1455" s="5"/>
    </row>
    <row r="1456" spans="1:15" ht="15.75">
      <c r="C1456" s="140" t="e">
        <f>SUM(C1441:C1455)</f>
        <v>#REF!</v>
      </c>
      <c r="I1456" s="139" t="e">
        <f>SUM(I1441:I1455)</f>
        <v>#REF!</v>
      </c>
      <c r="J1456" s="104" t="e">
        <f>+SUM(J1441:J1455)</f>
        <v>#REF!</v>
      </c>
      <c r="K1456" s="5" t="e">
        <f>J1456=#REF!</f>
        <v>#REF!</v>
      </c>
      <c r="L1456" s="5"/>
      <c r="M1456" s="5"/>
      <c r="N1456" s="5"/>
      <c r="O1456" s="5"/>
    </row>
    <row r="1457" spans="1:15">
      <c r="G1457" s="9"/>
      <c r="L1457" s="5"/>
      <c r="M1457" s="5"/>
      <c r="N1457" s="5"/>
      <c r="O1457" s="5"/>
    </row>
    <row r="1458" spans="1:15">
      <c r="A1458" s="16" t="s">
        <v>51</v>
      </c>
      <c r="B1458" s="16"/>
      <c r="C1458" s="16"/>
      <c r="D1458" s="17"/>
      <c r="E1458" s="17"/>
      <c r="F1458" s="17"/>
      <c r="G1458" s="17"/>
      <c r="H1458" s="17"/>
      <c r="I1458" s="17"/>
      <c r="L1458" s="5"/>
      <c r="M1458" s="5"/>
      <c r="N1458" s="5"/>
      <c r="O1458" s="5"/>
    </row>
    <row r="1459" spans="1:15">
      <c r="A1459" s="18" t="s">
        <v>139</v>
      </c>
      <c r="B1459" s="18"/>
      <c r="C1459" s="18"/>
      <c r="D1459" s="18"/>
      <c r="E1459" s="18"/>
      <c r="F1459" s="18"/>
      <c r="G1459" s="18"/>
      <c r="H1459" s="18"/>
      <c r="I1459" s="18"/>
      <c r="J1459" s="17"/>
      <c r="L1459" s="5"/>
      <c r="M1459" s="5"/>
      <c r="N1459" s="5"/>
      <c r="O1459" s="5"/>
    </row>
    <row r="1460" spans="1:15">
      <c r="A1460" s="19"/>
      <c r="B1460" s="17"/>
      <c r="C1460" s="20"/>
      <c r="D1460" s="20"/>
      <c r="E1460" s="20"/>
      <c r="F1460" s="20"/>
      <c r="G1460" s="20"/>
      <c r="H1460" s="17"/>
      <c r="I1460" s="17"/>
      <c r="J1460" s="18"/>
      <c r="L1460" s="5"/>
      <c r="M1460" s="5"/>
      <c r="N1460" s="5"/>
      <c r="O1460" s="5"/>
    </row>
    <row r="1461" spans="1:15">
      <c r="A1461" s="166" t="s">
        <v>52</v>
      </c>
      <c r="B1461" s="168" t="s">
        <v>53</v>
      </c>
      <c r="C1461" s="170" t="s">
        <v>138</v>
      </c>
      <c r="D1461" s="171" t="s">
        <v>54</v>
      </c>
      <c r="E1461" s="172"/>
      <c r="F1461" s="172"/>
      <c r="G1461" s="173"/>
      <c r="H1461" s="174" t="s">
        <v>55</v>
      </c>
      <c r="I1461" s="162" t="s">
        <v>56</v>
      </c>
      <c r="J1461" s="17"/>
      <c r="L1461" s="5"/>
      <c r="M1461" s="5"/>
      <c r="N1461" s="5"/>
      <c r="O1461" s="5"/>
    </row>
    <row r="1462" spans="1:15">
      <c r="A1462" s="167"/>
      <c r="B1462" s="169"/>
      <c r="C1462" s="22"/>
      <c r="D1462" s="21" t="s">
        <v>23</v>
      </c>
      <c r="E1462" s="21" t="s">
        <v>24</v>
      </c>
      <c r="F1462" s="22" t="s">
        <v>121</v>
      </c>
      <c r="G1462" s="21" t="s">
        <v>57</v>
      </c>
      <c r="H1462" s="175"/>
      <c r="I1462" s="163"/>
      <c r="J1462" s="164" t="s">
        <v>140</v>
      </c>
      <c r="K1462" s="142"/>
      <c r="L1462" s="5"/>
      <c r="M1462" s="5"/>
      <c r="N1462" s="5"/>
      <c r="O1462" s="5"/>
    </row>
    <row r="1463" spans="1:15">
      <c r="A1463" s="23"/>
      <c r="B1463" s="24" t="s">
        <v>58</v>
      </c>
      <c r="C1463" s="25"/>
      <c r="D1463" s="25"/>
      <c r="E1463" s="25"/>
      <c r="F1463" s="25"/>
      <c r="G1463" s="25"/>
      <c r="H1463" s="25"/>
      <c r="I1463" s="26"/>
      <c r="J1463" s="165"/>
      <c r="K1463" s="142"/>
      <c r="L1463" s="5"/>
      <c r="M1463" s="5"/>
      <c r="N1463" s="5"/>
      <c r="O1463" s="5"/>
    </row>
    <row r="1464" spans="1:15">
      <c r="A1464" s="121" t="s">
        <v>137</v>
      </c>
      <c r="B1464" s="126" t="s">
        <v>46</v>
      </c>
      <c r="C1464" s="32" t="e">
        <f>#REF!</f>
        <v>#REF!</v>
      </c>
      <c r="D1464" s="31"/>
      <c r="E1464" s="32" t="e">
        <f>+#REF!</f>
        <v>#REF!</v>
      </c>
      <c r="F1464" s="32"/>
      <c r="G1464" s="32"/>
      <c r="H1464" s="55" t="e">
        <f>+#REF!</f>
        <v>#REF!</v>
      </c>
      <c r="I1464" s="32" t="e">
        <f>+#REF!</f>
        <v>#REF!</v>
      </c>
      <c r="J1464" s="30" t="e">
        <f t="shared" ref="J1464:J1465" si="803">+SUM(C1464:G1464)-(H1464+I1464)</f>
        <v>#REF!</v>
      </c>
      <c r="K1464" s="143" t="e">
        <f>J1464=#REF!</f>
        <v>#REF!</v>
      </c>
      <c r="L1464" s="5"/>
      <c r="M1464" s="5"/>
      <c r="N1464" s="5"/>
      <c r="O1464" s="5"/>
    </row>
    <row r="1465" spans="1:15">
      <c r="A1465" s="121" t="s">
        <v>137</v>
      </c>
      <c r="B1465" s="126" t="s">
        <v>30</v>
      </c>
      <c r="C1465" s="32" t="e">
        <f>#REF!</f>
        <v>#REF!</v>
      </c>
      <c r="D1465" s="31"/>
      <c r="E1465" s="32" t="e">
        <f>+#REF!</f>
        <v>#REF!</v>
      </c>
      <c r="F1465" s="32"/>
      <c r="G1465" s="32"/>
      <c r="H1465" s="55" t="e">
        <f>+#REF!</f>
        <v>#REF!</v>
      </c>
      <c r="I1465" s="32" t="e">
        <f>+#REF!</f>
        <v>#REF!</v>
      </c>
      <c r="J1465" s="100" t="e">
        <f t="shared" si="803"/>
        <v>#REF!</v>
      </c>
      <c r="K1465" s="143" t="e">
        <f>J1465=#REF!</f>
        <v>#REF!</v>
      </c>
      <c r="L1465" s="5"/>
      <c r="M1465" s="5"/>
      <c r="N1465" s="5"/>
      <c r="O1465" s="5"/>
    </row>
    <row r="1466" spans="1:15">
      <c r="A1466" s="121" t="s">
        <v>137</v>
      </c>
      <c r="B1466" s="127" t="s">
        <v>142</v>
      </c>
      <c r="C1466" s="32" t="e">
        <f>#REF!</f>
        <v>#REF!</v>
      </c>
      <c r="D1466" s="118"/>
      <c r="E1466" s="32">
        <v>30000</v>
      </c>
      <c r="F1466" s="51">
        <v>240000</v>
      </c>
      <c r="G1466" s="51"/>
      <c r="H1466" s="55" t="e">
        <f>+#REF!</f>
        <v>#REF!</v>
      </c>
      <c r="I1466" s="32" t="e">
        <f>+#REF!</f>
        <v>#REF!</v>
      </c>
      <c r="J1466" s="123" t="e">
        <f>+SUM(C1466:G1466)-(H1466+I1466)</f>
        <v>#REF!</v>
      </c>
      <c r="K1466" s="143" t="e">
        <f>J1466=#REF!</f>
        <v>#REF!</v>
      </c>
      <c r="L1466" s="5"/>
      <c r="M1466" s="5"/>
      <c r="N1466" s="5"/>
      <c r="O1466" s="5"/>
    </row>
    <row r="1467" spans="1:15">
      <c r="A1467" s="121" t="s">
        <v>137</v>
      </c>
      <c r="B1467" s="128" t="s">
        <v>83</v>
      </c>
      <c r="C1467" s="119" t="e">
        <f>#REF!</f>
        <v>#REF!</v>
      </c>
      <c r="D1467" s="122"/>
      <c r="E1467" s="119" t="e">
        <f>+#REF!</f>
        <v>#REF!</v>
      </c>
      <c r="F1467" s="136"/>
      <c r="G1467" s="136"/>
      <c r="H1467" s="154" t="e">
        <f>+#REF!</f>
        <v>#REF!</v>
      </c>
      <c r="I1467" s="119" t="e">
        <f>+#REF!</f>
        <v>#REF!</v>
      </c>
      <c r="J1467" s="120" t="e">
        <f>+SUM(C1467:G1467)-(H1467+I1467)</f>
        <v>#REF!</v>
      </c>
      <c r="K1467" s="143" t="e">
        <f>J1467=#REF!</f>
        <v>#REF!</v>
      </c>
      <c r="L1467" s="5"/>
      <c r="M1467" s="5"/>
      <c r="N1467" s="5"/>
      <c r="O1467" s="5"/>
    </row>
    <row r="1468" spans="1:15">
      <c r="A1468" s="121" t="s">
        <v>137</v>
      </c>
      <c r="B1468" s="128" t="s">
        <v>82</v>
      </c>
      <c r="C1468" s="119" t="e">
        <f>#REF!</f>
        <v>#REF!</v>
      </c>
      <c r="D1468" s="122"/>
      <c r="E1468" s="119" t="e">
        <f>+#REF!</f>
        <v>#REF!</v>
      </c>
      <c r="F1468" s="136"/>
      <c r="G1468" s="136"/>
      <c r="H1468" s="154" t="e">
        <f>+#REF!</f>
        <v>#REF!</v>
      </c>
      <c r="I1468" s="119" t="e">
        <f>+#REF!</f>
        <v>#REF!</v>
      </c>
      <c r="J1468" s="120" t="e">
        <f t="shared" ref="J1468:J1474" si="804">+SUM(C1468:G1468)-(H1468+I1468)</f>
        <v>#REF!</v>
      </c>
      <c r="K1468" s="143" t="e">
        <f>J1468=#REF!</f>
        <v>#REF!</v>
      </c>
      <c r="L1468" s="5"/>
      <c r="M1468" s="5"/>
      <c r="N1468" s="5"/>
      <c r="O1468" s="5"/>
    </row>
    <row r="1469" spans="1:15">
      <c r="A1469" s="121" t="s">
        <v>137</v>
      </c>
      <c r="B1469" s="126" t="s">
        <v>141</v>
      </c>
      <c r="C1469" s="32" t="e">
        <f>#REF!</f>
        <v>#REF!</v>
      </c>
      <c r="D1469" s="31"/>
      <c r="E1469" s="32" t="e">
        <f>+#REF!</f>
        <v>#REF!</v>
      </c>
      <c r="F1469" s="32"/>
      <c r="G1469" s="103"/>
      <c r="H1469" s="55" t="e">
        <f>+#REF!</f>
        <v>#REF!</v>
      </c>
      <c r="I1469" s="32" t="e">
        <f>+#REF!</f>
        <v>#REF!</v>
      </c>
      <c r="J1469" s="30" t="e">
        <f t="shared" si="804"/>
        <v>#REF!</v>
      </c>
      <c r="K1469" s="143" t="e">
        <f>J1469=#REF!</f>
        <v>#REF!</v>
      </c>
      <c r="L1469" s="5"/>
      <c r="M1469" s="5"/>
      <c r="N1469" s="5"/>
      <c r="O1469" s="5"/>
    </row>
    <row r="1470" spans="1:15">
      <c r="A1470" s="121" t="s">
        <v>137</v>
      </c>
      <c r="B1470" s="126" t="s">
        <v>29</v>
      </c>
      <c r="C1470" s="32" t="e">
        <f>#REF!</f>
        <v>#REF!</v>
      </c>
      <c r="D1470" s="31"/>
      <c r="E1470" s="32" t="e">
        <f>+#REF!</f>
        <v>#REF!</v>
      </c>
      <c r="F1470" s="32"/>
      <c r="G1470" s="103"/>
      <c r="H1470" s="55" t="e">
        <f>+#REF!</f>
        <v>#REF!</v>
      </c>
      <c r="I1470" s="32" t="e">
        <f>+#REF!</f>
        <v>#REF!</v>
      </c>
      <c r="J1470" s="30" t="e">
        <f t="shared" si="804"/>
        <v>#REF!</v>
      </c>
      <c r="K1470" s="143" t="e">
        <f>J1470=#REF!</f>
        <v>#REF!</v>
      </c>
      <c r="L1470" s="5"/>
      <c r="M1470" s="5"/>
      <c r="N1470" s="5"/>
      <c r="O1470" s="5"/>
    </row>
    <row r="1471" spans="1:15">
      <c r="A1471" s="121" t="s">
        <v>137</v>
      </c>
      <c r="B1471" s="126" t="s">
        <v>34</v>
      </c>
      <c r="C1471" s="32" t="e">
        <f>#REF!</f>
        <v>#REF!</v>
      </c>
      <c r="D1471" s="31"/>
      <c r="E1471" s="32">
        <v>15000</v>
      </c>
      <c r="F1471" s="32">
        <v>496625</v>
      </c>
      <c r="G1471" s="103"/>
      <c r="H1471" s="55" t="e">
        <f>+#REF!</f>
        <v>#REF!</v>
      </c>
      <c r="I1471" s="32" t="e">
        <f>+#REF!</f>
        <v>#REF!</v>
      </c>
      <c r="J1471" s="30" t="e">
        <f t="shared" si="804"/>
        <v>#REF!</v>
      </c>
      <c r="K1471" s="143" t="e">
        <f>J1471=#REF!</f>
        <v>#REF!</v>
      </c>
      <c r="L1471" s="5"/>
      <c r="M1471" s="5"/>
      <c r="N1471" s="5"/>
      <c r="O1471" s="5"/>
    </row>
    <row r="1472" spans="1:15">
      <c r="A1472" s="121" t="s">
        <v>137</v>
      </c>
      <c r="B1472" s="126" t="s">
        <v>92</v>
      </c>
      <c r="C1472" s="32" t="e">
        <f>#REF!</f>
        <v>#REF!</v>
      </c>
      <c r="D1472" s="31"/>
      <c r="E1472" s="32" t="e">
        <f>+#REF!</f>
        <v>#REF!</v>
      </c>
      <c r="F1472" s="32"/>
      <c r="G1472" s="103"/>
      <c r="H1472" s="55" t="e">
        <f>+#REF!</f>
        <v>#REF!</v>
      </c>
      <c r="I1472" s="32" t="e">
        <f>+#REF!</f>
        <v>#REF!</v>
      </c>
      <c r="J1472" s="30" t="e">
        <f t="shared" si="804"/>
        <v>#REF!</v>
      </c>
      <c r="K1472" s="143" t="e">
        <f>J1472=#REF!</f>
        <v>#REF!</v>
      </c>
      <c r="L1472" s="5"/>
      <c r="M1472" s="5"/>
      <c r="N1472" s="5"/>
      <c r="O1472" s="5"/>
    </row>
    <row r="1473" spans="1:15">
      <c r="A1473" s="121" t="s">
        <v>137</v>
      </c>
      <c r="B1473" s="126" t="s">
        <v>28</v>
      </c>
      <c r="C1473" s="32" t="e">
        <f>#REF!</f>
        <v>#REF!</v>
      </c>
      <c r="D1473" s="31"/>
      <c r="E1473" s="32" t="e">
        <f>+#REF!</f>
        <v>#REF!</v>
      </c>
      <c r="F1473" s="32"/>
      <c r="G1473" s="103"/>
      <c r="H1473" s="55" t="e">
        <f>+#REF!</f>
        <v>#REF!</v>
      </c>
      <c r="I1473" s="32" t="e">
        <f>+#REF!</f>
        <v>#REF!</v>
      </c>
      <c r="J1473" s="30" t="e">
        <f t="shared" ref="J1473" si="805">+SUM(C1473:G1473)-(H1473+I1473)</f>
        <v>#REF!</v>
      </c>
      <c r="K1473" s="143" t="e">
        <f>J1473=#REF!</f>
        <v>#REF!</v>
      </c>
      <c r="L1473" s="5"/>
      <c r="M1473" s="5"/>
      <c r="N1473" s="5"/>
      <c r="O1473" s="5"/>
    </row>
    <row r="1474" spans="1:15">
      <c r="A1474" s="121" t="s">
        <v>137</v>
      </c>
      <c r="B1474" s="127" t="s">
        <v>111</v>
      </c>
      <c r="C1474" s="32" t="e">
        <f>#REF!</f>
        <v>#REF!</v>
      </c>
      <c r="D1474" s="118"/>
      <c r="E1474" s="32" t="e">
        <f>+#REF!</f>
        <v>#REF!</v>
      </c>
      <c r="F1474" s="51"/>
      <c r="G1474" s="137"/>
      <c r="H1474" s="55" t="e">
        <f>+#REF!</f>
        <v>#REF!</v>
      </c>
      <c r="I1474" s="32" t="e">
        <f>+#REF!</f>
        <v>#REF!</v>
      </c>
      <c r="J1474" s="30" t="e">
        <f t="shared" si="804"/>
        <v>#REF!</v>
      </c>
      <c r="K1474" s="143" t="e">
        <f>J1474=#REF!</f>
        <v>#REF!</v>
      </c>
      <c r="L1474" s="5"/>
      <c r="M1474" s="5"/>
      <c r="N1474" s="5"/>
      <c r="O1474" s="5"/>
    </row>
    <row r="1475" spans="1:15">
      <c r="A1475" s="34" t="s">
        <v>59</v>
      </c>
      <c r="B1475" s="35"/>
      <c r="C1475" s="35"/>
      <c r="D1475" s="35"/>
      <c r="E1475" s="35"/>
      <c r="F1475" s="35"/>
      <c r="G1475" s="35"/>
      <c r="H1475" s="35"/>
      <c r="I1475" s="35"/>
      <c r="J1475" s="36"/>
      <c r="K1475" s="142"/>
      <c r="L1475" s="5"/>
      <c r="M1475" s="5"/>
      <c r="N1475" s="5"/>
      <c r="O1475" s="5"/>
    </row>
    <row r="1476" spans="1:15">
      <c r="A1476" s="121" t="s">
        <v>137</v>
      </c>
      <c r="B1476" s="37" t="s">
        <v>60</v>
      </c>
      <c r="C1476" s="38" t="e">
        <f>#REF!</f>
        <v>#REF!</v>
      </c>
      <c r="D1476" s="49">
        <v>4000000</v>
      </c>
      <c r="E1476" s="102"/>
      <c r="F1476" s="49"/>
      <c r="G1476" s="124">
        <v>15000</v>
      </c>
      <c r="H1476" s="51" t="e">
        <f>+#REF!</f>
        <v>#REF!</v>
      </c>
      <c r="I1476" s="125" t="e">
        <f>+#REF!</f>
        <v>#REF!</v>
      </c>
      <c r="J1476" s="30" t="e">
        <f>+SUM(C1476:G1476)-(H1476+I1476)</f>
        <v>#REF!</v>
      </c>
      <c r="K1476" s="143" t="e">
        <f>J1476=#REF!</f>
        <v>#REF!</v>
      </c>
      <c r="L1476" s="5"/>
      <c r="M1476" s="5"/>
      <c r="N1476" s="5"/>
      <c r="O1476" s="5"/>
    </row>
    <row r="1477" spans="1:15">
      <c r="A1477" s="43" t="s">
        <v>61</v>
      </c>
      <c r="B1477" s="24"/>
      <c r="C1477" s="35"/>
      <c r="D1477" s="24"/>
      <c r="E1477" s="24"/>
      <c r="F1477" s="24"/>
      <c r="G1477" s="24"/>
      <c r="H1477" s="24"/>
      <c r="I1477" s="24"/>
      <c r="J1477" s="36"/>
      <c r="K1477" s="142"/>
      <c r="L1477" s="5"/>
      <c r="M1477" s="5"/>
      <c r="N1477" s="5"/>
      <c r="O1477" s="5"/>
    </row>
    <row r="1478" spans="1:15">
      <c r="A1478" s="121" t="s">
        <v>137</v>
      </c>
      <c r="B1478" s="37" t="s">
        <v>62</v>
      </c>
      <c r="C1478" s="124" t="e">
        <f>#REF!</f>
        <v>#REF!</v>
      </c>
      <c r="D1478" s="131"/>
      <c r="E1478" s="49"/>
      <c r="F1478" s="49"/>
      <c r="G1478" s="49"/>
      <c r="H1478" s="51" t="e">
        <f>+#REF!</f>
        <v>#REF!</v>
      </c>
      <c r="I1478" s="53" t="e">
        <f>+#REF!</f>
        <v>#REF!</v>
      </c>
      <c r="J1478" s="30" t="e">
        <f>+SUM(C1478:G1478)-(H1478+I1478)</f>
        <v>#REF!</v>
      </c>
      <c r="K1478" s="143" t="e">
        <f>+J1478=#REF!</f>
        <v>#REF!</v>
      </c>
      <c r="L1478" s="5"/>
      <c r="M1478" s="5"/>
      <c r="N1478" s="5"/>
      <c r="O1478" s="5"/>
    </row>
    <row r="1479" spans="1:15">
      <c r="A1479" s="121" t="s">
        <v>137</v>
      </c>
      <c r="B1479" s="37" t="s">
        <v>63</v>
      </c>
      <c r="C1479" s="124" t="e">
        <f>#REF!</f>
        <v>#REF!</v>
      </c>
      <c r="D1479" s="49"/>
      <c r="E1479" s="48"/>
      <c r="F1479" s="48"/>
      <c r="G1479" s="48"/>
      <c r="H1479" s="32" t="e">
        <f>+#REF!</f>
        <v>#REF!</v>
      </c>
      <c r="I1479" s="50" t="e">
        <f>+#REF!</f>
        <v>#REF!</v>
      </c>
      <c r="J1479" s="30" t="e">
        <f>SUM(C1479:G1479)-(H1479+I1479)</f>
        <v>#REF!</v>
      </c>
      <c r="K1479" s="143" t="e">
        <f>+J1479=#REF!</f>
        <v>#REF!</v>
      </c>
    </row>
    <row r="1480" spans="1:15" ht="15.75">
      <c r="C1480" s="140" t="e">
        <f>SUM(C1464:C1479)</f>
        <v>#REF!</v>
      </c>
      <c r="I1480" s="139" t="e">
        <f>SUM(I1464:I1479)</f>
        <v>#REF!</v>
      </c>
      <c r="J1480" s="104" t="e">
        <f>+SUM(J1464:J1479)</f>
        <v>#REF!</v>
      </c>
      <c r="K1480" s="5" t="e">
        <f>J1480=#REF!</f>
        <v>#REF!</v>
      </c>
    </row>
    <row r="1481" spans="1:15" ht="16.5">
      <c r="A1481" s="14"/>
      <c r="B1481" s="15"/>
      <c r="C1481" s="152"/>
      <c r="D1481" s="152"/>
      <c r="E1481" s="151"/>
      <c r="F1481" s="152"/>
      <c r="G1481" s="152" t="e">
        <f>+#REF!-J1480</f>
        <v>#REF!</v>
      </c>
      <c r="H1481" s="152"/>
      <c r="I1481" s="152"/>
    </row>
    <row r="1482" spans="1:15">
      <c r="A1482" s="16" t="s">
        <v>51</v>
      </c>
      <c r="B1482" s="16"/>
      <c r="C1482" s="16"/>
      <c r="D1482" s="17"/>
      <c r="E1482" s="17"/>
      <c r="F1482" s="17"/>
      <c r="G1482" s="17"/>
      <c r="H1482" s="17"/>
      <c r="I1482" s="17"/>
    </row>
    <row r="1483" spans="1:15">
      <c r="A1483" s="18" t="s">
        <v>134</v>
      </c>
      <c r="B1483" s="18"/>
      <c r="C1483" s="18"/>
      <c r="D1483" s="18"/>
      <c r="E1483" s="18"/>
      <c r="F1483" s="18"/>
      <c r="G1483" s="18"/>
      <c r="H1483" s="18"/>
      <c r="I1483" s="18"/>
      <c r="J1483" s="17"/>
    </row>
    <row r="1484" spans="1:15">
      <c r="A1484" s="19"/>
      <c r="B1484" s="17"/>
      <c r="C1484" s="20"/>
      <c r="D1484" s="20"/>
      <c r="E1484" s="20"/>
      <c r="F1484" s="20"/>
      <c r="G1484" s="20"/>
      <c r="H1484" s="17"/>
      <c r="I1484" s="17"/>
      <c r="J1484" s="18"/>
    </row>
    <row r="1485" spans="1:15">
      <c r="A1485" s="166" t="s">
        <v>52</v>
      </c>
      <c r="B1485" s="168" t="s">
        <v>53</v>
      </c>
      <c r="C1485" s="170" t="s">
        <v>135</v>
      </c>
      <c r="D1485" s="171" t="s">
        <v>54</v>
      </c>
      <c r="E1485" s="172"/>
      <c r="F1485" s="172"/>
      <c r="G1485" s="173"/>
      <c r="H1485" s="174" t="s">
        <v>55</v>
      </c>
      <c r="I1485" s="162" t="s">
        <v>56</v>
      </c>
      <c r="J1485" s="17"/>
    </row>
    <row r="1486" spans="1:15" ht="25.5">
      <c r="A1486" s="167"/>
      <c r="B1486" s="169"/>
      <c r="C1486" s="22"/>
      <c r="D1486" s="21" t="s">
        <v>23</v>
      </c>
      <c r="E1486" s="21" t="s">
        <v>24</v>
      </c>
      <c r="F1486" s="22" t="s">
        <v>121</v>
      </c>
      <c r="G1486" s="21" t="s">
        <v>57</v>
      </c>
      <c r="H1486" s="175"/>
      <c r="I1486" s="163"/>
      <c r="J1486" s="164" t="s">
        <v>136</v>
      </c>
      <c r="K1486" s="142"/>
    </row>
    <row r="1487" spans="1:15">
      <c r="A1487" s="23"/>
      <c r="B1487" s="24" t="s">
        <v>58</v>
      </c>
      <c r="C1487" s="25"/>
      <c r="D1487" s="25"/>
      <c r="E1487" s="25"/>
      <c r="F1487" s="25"/>
      <c r="G1487" s="25"/>
      <c r="H1487" s="25"/>
      <c r="I1487" s="26"/>
      <c r="J1487" s="165"/>
      <c r="K1487" s="142"/>
    </row>
    <row r="1488" spans="1:15">
      <c r="A1488" s="121" t="s">
        <v>71</v>
      </c>
      <c r="B1488" s="126" t="s">
        <v>46</v>
      </c>
      <c r="C1488" s="32" t="e">
        <f>#REF!</f>
        <v>#REF!</v>
      </c>
      <c r="D1488" s="31"/>
      <c r="E1488" s="32">
        <v>970765</v>
      </c>
      <c r="F1488" s="32"/>
      <c r="G1488" s="32"/>
      <c r="H1488" s="55">
        <v>0</v>
      </c>
      <c r="I1488" s="32">
        <v>980165</v>
      </c>
      <c r="J1488" s="30" t="e">
        <f t="shared" ref="J1488:J1489" si="806">+SUM(C1488:G1488)-(H1488+I1488)</f>
        <v>#REF!</v>
      </c>
      <c r="K1488" s="143" t="e">
        <f>J1488=#REF!</f>
        <v>#REF!</v>
      </c>
    </row>
    <row r="1489" spans="1:11">
      <c r="A1489" s="121" t="s">
        <v>71</v>
      </c>
      <c r="B1489" s="126" t="s">
        <v>30</v>
      </c>
      <c r="C1489" s="32" t="e">
        <f>#REF!</f>
        <v>#REF!</v>
      </c>
      <c r="D1489" s="31"/>
      <c r="E1489" s="32">
        <v>58000</v>
      </c>
      <c r="F1489" s="32"/>
      <c r="G1489" s="32"/>
      <c r="H1489" s="32">
        <v>0</v>
      </c>
      <c r="I1489" s="32">
        <v>59500</v>
      </c>
      <c r="J1489" s="100" t="e">
        <f t="shared" si="806"/>
        <v>#REF!</v>
      </c>
      <c r="K1489" s="143" t="e">
        <f>J1489=#REF!</f>
        <v>#REF!</v>
      </c>
    </row>
    <row r="1490" spans="1:11">
      <c r="A1490" s="121" t="s">
        <v>71</v>
      </c>
      <c r="B1490" s="127" t="s">
        <v>29</v>
      </c>
      <c r="C1490" s="32" t="e">
        <f>#REF!</f>
        <v>#REF!</v>
      </c>
      <c r="D1490" s="118"/>
      <c r="E1490" s="51">
        <v>557150</v>
      </c>
      <c r="F1490" s="51"/>
      <c r="G1490" s="51"/>
      <c r="H1490" s="51">
        <v>0</v>
      </c>
      <c r="I1490" s="51">
        <v>556650</v>
      </c>
      <c r="J1490" s="123" t="e">
        <f>+SUM(C1490:G1490)-(H1490+I1490)</f>
        <v>#REF!</v>
      </c>
      <c r="K1490" s="143" t="e">
        <f>J1490=#REF!</f>
        <v>#REF!</v>
      </c>
    </row>
    <row r="1491" spans="1:11">
      <c r="A1491" s="121" t="s">
        <v>71</v>
      </c>
      <c r="B1491" s="128" t="s">
        <v>83</v>
      </c>
      <c r="C1491" s="119" t="e">
        <f>#REF!</f>
        <v>#REF!</v>
      </c>
      <c r="D1491" s="122"/>
      <c r="E1491" s="136"/>
      <c r="F1491" s="136"/>
      <c r="G1491" s="136"/>
      <c r="H1491" s="136">
        <v>0</v>
      </c>
      <c r="I1491" s="136">
        <v>0</v>
      </c>
      <c r="J1491" s="120" t="e">
        <f>+SUM(C1491:G1491)-(H1491+I1491)</f>
        <v>#REF!</v>
      </c>
      <c r="K1491" s="143" t="e">
        <f>J1491=#REF!</f>
        <v>#REF!</v>
      </c>
    </row>
    <row r="1492" spans="1:11">
      <c r="A1492" s="121" t="s">
        <v>71</v>
      </c>
      <c r="B1492" s="128" t="s">
        <v>82</v>
      </c>
      <c r="C1492" s="119" t="e">
        <f>#REF!</f>
        <v>#REF!</v>
      </c>
      <c r="D1492" s="122"/>
      <c r="E1492" s="136"/>
      <c r="F1492" s="136"/>
      <c r="G1492" s="136"/>
      <c r="H1492" s="136">
        <v>0</v>
      </c>
      <c r="I1492" s="136">
        <v>0</v>
      </c>
      <c r="J1492" s="120" t="e">
        <f t="shared" ref="J1492:J1497" si="807">+SUM(C1492:G1492)-(H1492+I1492)</f>
        <v>#REF!</v>
      </c>
      <c r="K1492" s="143" t="e">
        <f>J1492=#REF!</f>
        <v>#REF!</v>
      </c>
    </row>
    <row r="1493" spans="1:11">
      <c r="A1493" s="121" t="s">
        <v>71</v>
      </c>
      <c r="B1493" s="126" t="s">
        <v>34</v>
      </c>
      <c r="C1493" s="32" t="e">
        <f>#REF!</f>
        <v>#REF!</v>
      </c>
      <c r="D1493" s="31"/>
      <c r="E1493" s="32">
        <v>941000</v>
      </c>
      <c r="F1493" s="32"/>
      <c r="G1493" s="103"/>
      <c r="H1493" s="103">
        <v>0</v>
      </c>
      <c r="I1493" s="32">
        <v>1084725</v>
      </c>
      <c r="J1493" s="30" t="e">
        <f t="shared" si="807"/>
        <v>#REF!</v>
      </c>
      <c r="K1493" s="143" t="e">
        <f>J1493=#REF!</f>
        <v>#REF!</v>
      </c>
    </row>
    <row r="1494" spans="1:11">
      <c r="A1494" s="121" t="s">
        <v>71</v>
      </c>
      <c r="B1494" s="126" t="s">
        <v>92</v>
      </c>
      <c r="C1494" s="32" t="e">
        <f>#REF!</f>
        <v>#REF!</v>
      </c>
      <c r="D1494" s="31"/>
      <c r="E1494" s="32">
        <v>52000</v>
      </c>
      <c r="F1494" s="103"/>
      <c r="G1494" s="103"/>
      <c r="H1494" s="103">
        <v>0</v>
      </c>
      <c r="I1494" s="32">
        <v>67000</v>
      </c>
      <c r="J1494" s="30" t="e">
        <f t="shared" si="807"/>
        <v>#REF!</v>
      </c>
      <c r="K1494" s="143" t="e">
        <f>J1494=#REF!</f>
        <v>#REF!</v>
      </c>
    </row>
    <row r="1495" spans="1:11">
      <c r="A1495" s="121" t="s">
        <v>71</v>
      </c>
      <c r="B1495" s="126" t="s">
        <v>28</v>
      </c>
      <c r="C1495" s="32" t="e">
        <f>#REF!</f>
        <v>#REF!</v>
      </c>
      <c r="D1495" s="31"/>
      <c r="E1495" s="32">
        <v>515000</v>
      </c>
      <c r="F1495" s="103"/>
      <c r="G1495" s="103"/>
      <c r="H1495" s="103">
        <v>0</v>
      </c>
      <c r="I1495" s="32">
        <v>655500</v>
      </c>
      <c r="J1495" s="30" t="e">
        <f t="shared" si="807"/>
        <v>#REF!</v>
      </c>
      <c r="K1495" s="143" t="e">
        <f>J1495=#REF!</f>
        <v>#REF!</v>
      </c>
    </row>
    <row r="1496" spans="1:11">
      <c r="A1496" s="121" t="s">
        <v>71</v>
      </c>
      <c r="B1496" s="126" t="s">
        <v>31</v>
      </c>
      <c r="C1496" s="32" t="e">
        <f>#REF!</f>
        <v>#REF!</v>
      </c>
      <c r="D1496" s="31"/>
      <c r="E1496" s="32">
        <v>10000</v>
      </c>
      <c r="F1496" s="103"/>
      <c r="G1496" s="103"/>
      <c r="H1496" s="32">
        <v>500</v>
      </c>
      <c r="I1496" s="32">
        <v>15300</v>
      </c>
      <c r="J1496" s="30" t="e">
        <f t="shared" si="807"/>
        <v>#REF!</v>
      </c>
      <c r="K1496" s="143" t="e">
        <f>J1496=#REF!</f>
        <v>#REF!</v>
      </c>
    </row>
    <row r="1497" spans="1:11">
      <c r="A1497" s="121" t="s">
        <v>71</v>
      </c>
      <c r="B1497" s="127" t="s">
        <v>111</v>
      </c>
      <c r="C1497" s="32" t="e">
        <f>#REF!</f>
        <v>#REF!</v>
      </c>
      <c r="D1497" s="118"/>
      <c r="E1497" s="51">
        <v>20000</v>
      </c>
      <c r="F1497" s="51"/>
      <c r="G1497" s="137"/>
      <c r="H1497" s="51">
        <v>0</v>
      </c>
      <c r="I1497" s="51">
        <v>28000</v>
      </c>
      <c r="J1497" s="30" t="e">
        <f t="shared" si="807"/>
        <v>#REF!</v>
      </c>
      <c r="K1497" s="143" t="e">
        <f>J1497=#REF!</f>
        <v>#REF!</v>
      </c>
    </row>
    <row r="1498" spans="1:11">
      <c r="A1498" s="34" t="s">
        <v>59</v>
      </c>
      <c r="B1498" s="35"/>
      <c r="C1498" s="35"/>
      <c r="D1498" s="35"/>
      <c r="E1498" s="35"/>
      <c r="F1498" s="35"/>
      <c r="G1498" s="35"/>
      <c r="H1498" s="35"/>
      <c r="I1498" s="35"/>
      <c r="J1498" s="36"/>
      <c r="K1498" s="142"/>
    </row>
    <row r="1499" spans="1:11">
      <c r="A1499" s="121" t="s">
        <v>71</v>
      </c>
      <c r="B1499" s="37" t="s">
        <v>60</v>
      </c>
      <c r="C1499" s="38" t="e">
        <f>#REF!</f>
        <v>#REF!</v>
      </c>
      <c r="D1499" s="49">
        <v>6000500</v>
      </c>
      <c r="E1499" s="102"/>
      <c r="F1499" s="49"/>
      <c r="G1499" s="138"/>
      <c r="H1499" s="51">
        <v>3123915</v>
      </c>
      <c r="I1499" s="125">
        <v>3367697</v>
      </c>
      <c r="J1499" s="30" t="e">
        <f>+SUM(C1499:G1499)-(H1499+I1499)</f>
        <v>#REF!</v>
      </c>
      <c r="K1499" s="143" t="e">
        <f>J1499=#REF!</f>
        <v>#REF!</v>
      </c>
    </row>
    <row r="1500" spans="1:11">
      <c r="A1500" s="43" t="s">
        <v>61</v>
      </c>
      <c r="B1500" s="24"/>
      <c r="C1500" s="35"/>
      <c r="D1500" s="24"/>
      <c r="E1500" s="24"/>
      <c r="F1500" s="24"/>
      <c r="G1500" s="24"/>
      <c r="H1500" s="24"/>
      <c r="I1500" s="24"/>
      <c r="J1500" s="36"/>
      <c r="K1500" s="142"/>
    </row>
    <row r="1501" spans="1:11">
      <c r="A1501" s="121" t="s">
        <v>71</v>
      </c>
      <c r="B1501" s="37" t="s">
        <v>62</v>
      </c>
      <c r="C1501" s="124" t="e">
        <f>#REF!</f>
        <v>#REF!</v>
      </c>
      <c r="D1501" s="131"/>
      <c r="E1501" s="49"/>
      <c r="F1501" s="49"/>
      <c r="G1501" s="49"/>
      <c r="H1501" s="51">
        <v>2000000</v>
      </c>
      <c r="I1501" s="53">
        <v>271244</v>
      </c>
      <c r="J1501" s="30" t="e">
        <f>+SUM(C1501:G1501)-(H1501+I1501)</f>
        <v>#REF!</v>
      </c>
      <c r="K1501" s="143" t="e">
        <f>+J1501=#REF!</f>
        <v>#REF!</v>
      </c>
    </row>
    <row r="1502" spans="1:11">
      <c r="A1502" s="121" t="s">
        <v>71</v>
      </c>
      <c r="B1502" s="37" t="s">
        <v>63</v>
      </c>
      <c r="C1502" s="124" t="e">
        <f>#REF!</f>
        <v>#REF!</v>
      </c>
      <c r="D1502" s="49">
        <v>31201251</v>
      </c>
      <c r="E1502" s="48"/>
      <c r="F1502" s="48"/>
      <c r="G1502" s="48"/>
      <c r="H1502" s="32">
        <v>4000000</v>
      </c>
      <c r="I1502" s="50">
        <v>6204544</v>
      </c>
      <c r="J1502" s="30" t="e">
        <f>SUM(C1502:G1502)-(H1502+I1502)</f>
        <v>#REF!</v>
      </c>
      <c r="K1502" s="143" t="e">
        <f>+J1502=#REF!</f>
        <v>#REF!</v>
      </c>
    </row>
    <row r="1503" spans="1:11" ht="15.75">
      <c r="C1503" s="140" t="e">
        <f>SUM(C1488:C1502)</f>
        <v>#REF!</v>
      </c>
      <c r="I1503" s="139">
        <f>SUM(I1488:I1502)</f>
        <v>13290325</v>
      </c>
      <c r="J1503" s="104" t="e">
        <f>+SUM(J1488:J1502)</f>
        <v>#REF!</v>
      </c>
      <c r="K1503" s="5" t="e">
        <f>J1503=#REF!</f>
        <v>#REF!</v>
      </c>
    </row>
    <row r="1504" spans="1:11" ht="16.5">
      <c r="A1504" s="14"/>
      <c r="B1504" s="15"/>
      <c r="C1504" s="152"/>
      <c r="D1504" s="152"/>
      <c r="E1504" s="151"/>
      <c r="F1504" s="152"/>
      <c r="G1504" s="152" t="e">
        <f>+#REF!-J1503</f>
        <v>#REF!</v>
      </c>
      <c r="H1504" s="152"/>
      <c r="I1504" s="152"/>
    </row>
    <row r="1505" spans="1:15" ht="16.5">
      <c r="A1505" s="14"/>
      <c r="B1505" s="15"/>
      <c r="C1505" s="12"/>
      <c r="D1505" s="12"/>
      <c r="E1505" s="13"/>
      <c r="F1505" s="12"/>
      <c r="G1505" s="12"/>
      <c r="H1505" s="12"/>
      <c r="I1505" s="12"/>
    </row>
    <row r="1506" spans="1:15">
      <c r="A1506" s="16" t="s">
        <v>51</v>
      </c>
      <c r="B1506" s="16"/>
      <c r="C1506" s="16"/>
      <c r="D1506" s="17"/>
      <c r="E1506" s="17"/>
      <c r="F1506" s="17"/>
      <c r="G1506" s="17"/>
      <c r="H1506" s="17"/>
      <c r="I1506" s="17"/>
    </row>
    <row r="1507" spans="1:15">
      <c r="A1507" s="18" t="s">
        <v>130</v>
      </c>
      <c r="B1507" s="18"/>
      <c r="C1507" s="18"/>
      <c r="D1507" s="18"/>
      <c r="E1507" s="18"/>
      <c r="F1507" s="18"/>
      <c r="G1507" s="18"/>
      <c r="H1507" s="18"/>
      <c r="I1507" s="18"/>
      <c r="J1507" s="17"/>
    </row>
    <row r="1508" spans="1:15">
      <c r="A1508" s="19"/>
      <c r="B1508" s="17"/>
      <c r="C1508" s="20"/>
      <c r="D1508" s="20"/>
      <c r="E1508" s="20"/>
      <c r="F1508" s="20"/>
      <c r="G1508" s="20"/>
      <c r="H1508" s="17"/>
      <c r="I1508" s="17"/>
      <c r="J1508" s="18"/>
    </row>
    <row r="1509" spans="1:15">
      <c r="A1509" s="166" t="s">
        <v>52</v>
      </c>
      <c r="B1509" s="168" t="s">
        <v>53</v>
      </c>
      <c r="C1509" s="170" t="s">
        <v>132</v>
      </c>
      <c r="D1509" s="171" t="s">
        <v>54</v>
      </c>
      <c r="E1509" s="172"/>
      <c r="F1509" s="172"/>
      <c r="G1509" s="173"/>
      <c r="H1509" s="174" t="s">
        <v>55</v>
      </c>
      <c r="I1509" s="162" t="s">
        <v>56</v>
      </c>
      <c r="J1509" s="17"/>
    </row>
    <row r="1510" spans="1:15">
      <c r="A1510" s="167"/>
      <c r="B1510" s="169"/>
      <c r="C1510" s="22"/>
      <c r="D1510" s="21" t="s">
        <v>23</v>
      </c>
      <c r="E1510" s="21" t="s">
        <v>24</v>
      </c>
      <c r="F1510" s="22" t="s">
        <v>121</v>
      </c>
      <c r="G1510" s="21" t="s">
        <v>57</v>
      </c>
      <c r="H1510" s="175"/>
      <c r="I1510" s="163"/>
      <c r="J1510" s="164" t="s">
        <v>131</v>
      </c>
      <c r="K1510" s="142"/>
    </row>
    <row r="1511" spans="1:15">
      <c r="A1511" s="23"/>
      <c r="B1511" s="24" t="s">
        <v>58</v>
      </c>
      <c r="C1511" s="25"/>
      <c r="D1511" s="25"/>
      <c r="E1511" s="25"/>
      <c r="F1511" s="25"/>
      <c r="G1511" s="25"/>
      <c r="H1511" s="25"/>
      <c r="I1511" s="26"/>
      <c r="J1511" s="165"/>
      <c r="K1511" s="142"/>
      <c r="L1511" s="5"/>
      <c r="M1511" s="5"/>
      <c r="N1511" s="5"/>
      <c r="O1511" s="5"/>
    </row>
    <row r="1512" spans="1:15">
      <c r="A1512" s="121" t="s">
        <v>133</v>
      </c>
      <c r="B1512" s="126" t="s">
        <v>75</v>
      </c>
      <c r="C1512" s="32" t="e">
        <f>+#REF!</f>
        <v>#REF!</v>
      </c>
      <c r="D1512" s="31"/>
      <c r="E1512" s="32">
        <v>114000</v>
      </c>
      <c r="F1512" s="32"/>
      <c r="G1512" s="32"/>
      <c r="H1512" s="55">
        <v>11050</v>
      </c>
      <c r="I1512" s="32">
        <v>112000</v>
      </c>
      <c r="J1512" s="30" t="e">
        <f>+SUM(C1512:G1512)-(H1512+I1512)</f>
        <v>#REF!</v>
      </c>
      <c r="K1512" s="143" t="e">
        <f>J1512=#REF!</f>
        <v>#REF!</v>
      </c>
      <c r="L1512" s="5"/>
      <c r="M1512" s="5"/>
      <c r="N1512" s="5"/>
      <c r="O1512" s="5"/>
    </row>
    <row r="1513" spans="1:15">
      <c r="A1513" s="121" t="s">
        <v>133</v>
      </c>
      <c r="B1513" s="126" t="s">
        <v>46</v>
      </c>
      <c r="C1513" s="32" t="e">
        <f t="shared" ref="C1513:C1523" si="808">+C1490</f>
        <v>#REF!</v>
      </c>
      <c r="D1513" s="31"/>
      <c r="E1513" s="32">
        <v>87350</v>
      </c>
      <c r="F1513" s="32">
        <f>60000+62000</f>
        <v>122000</v>
      </c>
      <c r="G1513" s="32"/>
      <c r="H1513" s="55">
        <v>161395</v>
      </c>
      <c r="I1513" s="32">
        <v>281200</v>
      </c>
      <c r="J1513" s="30" t="e">
        <f t="shared" ref="J1513:J1514" si="809">+SUM(C1513:G1513)-(H1513+I1513)</f>
        <v>#REF!</v>
      </c>
      <c r="K1513" s="143" t="e">
        <f t="shared" ref="K1513:K1523" si="810">J1513=I1490</f>
        <v>#REF!</v>
      </c>
      <c r="L1513" s="5"/>
      <c r="M1513" s="5"/>
      <c r="N1513" s="5"/>
      <c r="O1513" s="5"/>
    </row>
    <row r="1514" spans="1:15">
      <c r="A1514" s="121" t="s">
        <v>133</v>
      </c>
      <c r="B1514" s="126" t="s">
        <v>30</v>
      </c>
      <c r="C1514" s="32" t="e">
        <f t="shared" si="808"/>
        <v>#REF!</v>
      </c>
      <c r="D1514" s="31"/>
      <c r="E1514" s="32">
        <v>371500</v>
      </c>
      <c r="F1514" s="32"/>
      <c r="G1514" s="32"/>
      <c r="H1514" s="32">
        <f>62000+81500+137000</f>
        <v>280500</v>
      </c>
      <c r="I1514" s="32">
        <v>177000</v>
      </c>
      <c r="J1514" s="100" t="e">
        <f t="shared" si="809"/>
        <v>#REF!</v>
      </c>
      <c r="K1514" s="143" t="e">
        <f t="shared" si="810"/>
        <v>#REF!</v>
      </c>
      <c r="L1514" s="5"/>
      <c r="M1514" s="5"/>
      <c r="N1514" s="5"/>
      <c r="O1514" s="5"/>
    </row>
    <row r="1515" spans="1:15">
      <c r="A1515" s="121" t="s">
        <v>133</v>
      </c>
      <c r="B1515" s="126" t="s">
        <v>76</v>
      </c>
      <c r="C1515" s="32" t="e">
        <f t="shared" si="808"/>
        <v>#REF!</v>
      </c>
      <c r="D1515" s="103"/>
      <c r="E1515" s="32">
        <v>35560</v>
      </c>
      <c r="F1515" s="32">
        <f>10000+81500</f>
        <v>91500</v>
      </c>
      <c r="G1515" s="32"/>
      <c r="H1515" s="32">
        <v>35000</v>
      </c>
      <c r="I1515" s="32">
        <v>159750</v>
      </c>
      <c r="J1515" s="100" t="e">
        <f>+SUM(C1515:G1515)-(H1515+I1515)</f>
        <v>#REF!</v>
      </c>
      <c r="K1515" s="143" t="e">
        <f t="shared" si="810"/>
        <v>#REF!</v>
      </c>
      <c r="L1515" s="5"/>
      <c r="M1515" s="5"/>
      <c r="N1515" s="5"/>
      <c r="O1515" s="5"/>
    </row>
    <row r="1516" spans="1:15">
      <c r="A1516" s="121" t="s">
        <v>133</v>
      </c>
      <c r="B1516" s="127" t="s">
        <v>29</v>
      </c>
      <c r="C1516" s="32" t="e">
        <f t="shared" si="808"/>
        <v>#REF!</v>
      </c>
      <c r="D1516" s="118"/>
      <c r="E1516" s="51">
        <v>372085</v>
      </c>
      <c r="F1516" s="51"/>
      <c r="G1516" s="51"/>
      <c r="H1516" s="51"/>
      <c r="I1516" s="51">
        <v>336400</v>
      </c>
      <c r="J1516" s="123" t="e">
        <f>+SUM(C1516:G1516)-(H1516+I1516)</f>
        <v>#REF!</v>
      </c>
      <c r="K1516" s="143" t="e">
        <f t="shared" si="810"/>
        <v>#REF!</v>
      </c>
      <c r="L1516" s="5"/>
      <c r="M1516" s="5"/>
      <c r="N1516" s="5"/>
      <c r="O1516" s="5"/>
    </row>
    <row r="1517" spans="1:15">
      <c r="A1517" s="121" t="s">
        <v>133</v>
      </c>
      <c r="B1517" s="128" t="s">
        <v>83</v>
      </c>
      <c r="C1517" s="119" t="e">
        <f t="shared" si="808"/>
        <v>#REF!</v>
      </c>
      <c r="D1517" s="122"/>
      <c r="E1517" s="136"/>
      <c r="F1517" s="136"/>
      <c r="G1517" s="136"/>
      <c r="H1517" s="136"/>
      <c r="I1517" s="136"/>
      <c r="J1517" s="120" t="e">
        <f>+SUM(C1517:G1517)-(H1517+I1517)</f>
        <v>#REF!</v>
      </c>
      <c r="K1517" s="143" t="e">
        <f t="shared" si="810"/>
        <v>#REF!</v>
      </c>
      <c r="L1517" s="5"/>
      <c r="M1517" s="5"/>
      <c r="N1517" s="5"/>
      <c r="O1517" s="5"/>
    </row>
    <row r="1518" spans="1:15">
      <c r="A1518" s="121" t="s">
        <v>133</v>
      </c>
      <c r="B1518" s="128" t="s">
        <v>82</v>
      </c>
      <c r="C1518" s="119" t="e">
        <f t="shared" si="808"/>
        <v>#REF!</v>
      </c>
      <c r="D1518" s="122"/>
      <c r="E1518" s="136"/>
      <c r="F1518" s="136"/>
      <c r="G1518" s="136"/>
      <c r="H1518" s="136"/>
      <c r="I1518" s="136"/>
      <c r="J1518" s="120" t="e">
        <f t="shared" ref="J1518:J1523" si="811">+SUM(C1518:G1518)-(H1518+I1518)</f>
        <v>#REF!</v>
      </c>
      <c r="K1518" s="143" t="e">
        <f t="shared" si="810"/>
        <v>#REF!</v>
      </c>
      <c r="L1518" s="5"/>
      <c r="M1518" s="5"/>
      <c r="N1518" s="5"/>
      <c r="O1518" s="5"/>
    </row>
    <row r="1519" spans="1:15">
      <c r="A1519" s="121" t="s">
        <v>133</v>
      </c>
      <c r="B1519" s="126" t="s">
        <v>34</v>
      </c>
      <c r="C1519" s="32" t="e">
        <f t="shared" si="808"/>
        <v>#REF!</v>
      </c>
      <c r="D1519" s="31"/>
      <c r="E1519" s="32">
        <v>400000</v>
      </c>
      <c r="F1519" s="32">
        <v>137000</v>
      </c>
      <c r="G1519" s="103"/>
      <c r="H1519" s="103"/>
      <c r="I1519" s="32">
        <v>563500</v>
      </c>
      <c r="J1519" s="30" t="e">
        <f t="shared" si="811"/>
        <v>#REF!</v>
      </c>
      <c r="K1519" s="143" t="e">
        <f t="shared" si="810"/>
        <v>#REF!</v>
      </c>
      <c r="L1519" s="5"/>
      <c r="M1519" s="5"/>
      <c r="N1519" s="5"/>
      <c r="O1519" s="5"/>
    </row>
    <row r="1520" spans="1:15">
      <c r="A1520" s="121" t="s">
        <v>133</v>
      </c>
      <c r="B1520" s="126" t="s">
        <v>92</v>
      </c>
      <c r="C1520" s="32" t="e">
        <f t="shared" si="808"/>
        <v>#REF!</v>
      </c>
      <c r="D1520" s="31"/>
      <c r="E1520" s="32">
        <v>35000</v>
      </c>
      <c r="F1520" s="103"/>
      <c r="G1520" s="103"/>
      <c r="H1520" s="103"/>
      <c r="I1520" s="32">
        <v>23500</v>
      </c>
      <c r="J1520" s="30" t="e">
        <f t="shared" si="811"/>
        <v>#REF!</v>
      </c>
      <c r="K1520" s="143" t="e">
        <f t="shared" si="810"/>
        <v>#REF!</v>
      </c>
      <c r="L1520" s="5"/>
      <c r="M1520" s="5"/>
      <c r="N1520" s="5"/>
      <c r="O1520" s="5"/>
    </row>
    <row r="1521" spans="1:15">
      <c r="A1521" s="121" t="s">
        <v>133</v>
      </c>
      <c r="B1521" s="126" t="s">
        <v>28</v>
      </c>
      <c r="C1521" s="32">
        <f t="shared" si="808"/>
        <v>0</v>
      </c>
      <c r="D1521" s="31"/>
      <c r="E1521" s="32">
        <v>454000</v>
      </c>
      <c r="F1521" s="103"/>
      <c r="G1521" s="103"/>
      <c r="H1521" s="103"/>
      <c r="I1521" s="32">
        <v>329100</v>
      </c>
      <c r="J1521" s="30">
        <f t="shared" si="811"/>
        <v>124900</v>
      </c>
      <c r="K1521" s="143" t="b">
        <f t="shared" si="810"/>
        <v>0</v>
      </c>
      <c r="L1521" s="5"/>
      <c r="M1521" s="5"/>
      <c r="N1521" s="5"/>
      <c r="O1521" s="5"/>
    </row>
    <row r="1522" spans="1:15">
      <c r="A1522" s="121" t="s">
        <v>133</v>
      </c>
      <c r="B1522" s="126" t="s">
        <v>31</v>
      </c>
      <c r="C1522" s="32" t="e">
        <f t="shared" si="808"/>
        <v>#REF!</v>
      </c>
      <c r="D1522" s="31"/>
      <c r="E1522" s="32"/>
      <c r="F1522" s="103"/>
      <c r="G1522" s="103"/>
      <c r="H1522" s="32">
        <v>20000</v>
      </c>
      <c r="I1522" s="32">
        <v>5000</v>
      </c>
      <c r="J1522" s="30" t="e">
        <f t="shared" si="811"/>
        <v>#REF!</v>
      </c>
      <c r="K1522" s="143" t="e">
        <f t="shared" si="810"/>
        <v>#REF!</v>
      </c>
      <c r="L1522" s="5"/>
      <c r="M1522" s="5"/>
      <c r="N1522" s="5"/>
      <c r="O1522" s="5"/>
    </row>
    <row r="1523" spans="1:15">
      <c r="A1523" s="121" t="s">
        <v>133</v>
      </c>
      <c r="B1523" s="127" t="s">
        <v>111</v>
      </c>
      <c r="C1523" s="32">
        <f t="shared" si="808"/>
        <v>0</v>
      </c>
      <c r="D1523" s="118"/>
      <c r="E1523" s="51">
        <v>231000</v>
      </c>
      <c r="F1523" s="51"/>
      <c r="G1523" s="137"/>
      <c r="H1523" s="51">
        <v>90000</v>
      </c>
      <c r="I1523" s="51">
        <v>180000</v>
      </c>
      <c r="J1523" s="30">
        <f t="shared" si="811"/>
        <v>-39000</v>
      </c>
      <c r="K1523" s="143" t="b">
        <f t="shared" si="810"/>
        <v>0</v>
      </c>
      <c r="L1523" s="5"/>
      <c r="M1523" s="5"/>
      <c r="N1523" s="5"/>
      <c r="O1523" s="5"/>
    </row>
    <row r="1524" spans="1:15">
      <c r="A1524" s="34" t="s">
        <v>59</v>
      </c>
      <c r="B1524" s="35"/>
      <c r="C1524" s="35"/>
      <c r="D1524" s="35"/>
      <c r="E1524" s="35"/>
      <c r="F1524" s="35"/>
      <c r="G1524" s="35"/>
      <c r="H1524" s="35"/>
      <c r="I1524" s="35"/>
      <c r="J1524" s="36"/>
      <c r="K1524" s="142"/>
      <c r="L1524" s="5"/>
      <c r="M1524" s="5"/>
      <c r="N1524" s="5"/>
      <c r="O1524" s="5"/>
    </row>
    <row r="1525" spans="1:15">
      <c r="A1525" s="121" t="s">
        <v>133</v>
      </c>
      <c r="B1525" s="37" t="s">
        <v>60</v>
      </c>
      <c r="C1525" s="38" t="e">
        <f>+C1489</f>
        <v>#REF!</v>
      </c>
      <c r="D1525" s="49">
        <v>5000000</v>
      </c>
      <c r="E1525" s="102"/>
      <c r="F1525" s="49">
        <v>217445</v>
      </c>
      <c r="G1525" s="138"/>
      <c r="H1525" s="130">
        <v>2070495</v>
      </c>
      <c r="I1525" s="125">
        <v>3286349</v>
      </c>
      <c r="J1525" s="30" t="e">
        <f>+SUM(C1525:G1525)-(H1525+I1525)</f>
        <v>#REF!</v>
      </c>
      <c r="K1525" s="143" t="e">
        <f>J1525=I1489</f>
        <v>#REF!</v>
      </c>
      <c r="L1525" s="5"/>
      <c r="M1525" s="5"/>
      <c r="N1525" s="5"/>
      <c r="O1525" s="5"/>
    </row>
    <row r="1526" spans="1:15">
      <c r="A1526" s="43" t="s">
        <v>61</v>
      </c>
      <c r="B1526" s="24"/>
      <c r="C1526" s="35"/>
      <c r="D1526" s="24"/>
      <c r="E1526" s="24"/>
      <c r="F1526" s="24"/>
      <c r="G1526" s="24"/>
      <c r="H1526" s="24"/>
      <c r="I1526" s="24"/>
      <c r="J1526" s="36"/>
      <c r="K1526" s="142"/>
      <c r="L1526" s="5"/>
      <c r="M1526" s="5"/>
      <c r="N1526" s="5"/>
      <c r="O1526" s="5"/>
    </row>
    <row r="1527" spans="1:15">
      <c r="A1527" s="121" t="s">
        <v>133</v>
      </c>
      <c r="B1527" s="37" t="s">
        <v>62</v>
      </c>
      <c r="C1527" s="124" t="e">
        <f>+#REF!</f>
        <v>#REF!</v>
      </c>
      <c r="D1527" s="131">
        <v>7900099</v>
      </c>
      <c r="E1527" s="49"/>
      <c r="F1527" s="49"/>
      <c r="G1527" s="49"/>
      <c r="H1527" s="51">
        <v>3000000</v>
      </c>
      <c r="I1527" s="53">
        <v>379529</v>
      </c>
      <c r="J1527" s="30" t="e">
        <f>+SUM(C1527:G1527)-(H1527+I1527)</f>
        <v>#REF!</v>
      </c>
      <c r="K1527" s="143" t="e">
        <f>+J1527=#REF!</f>
        <v>#REF!</v>
      </c>
      <c r="L1527" s="5"/>
      <c r="M1527" s="5"/>
      <c r="N1527" s="5"/>
      <c r="O1527" s="5"/>
    </row>
    <row r="1528" spans="1:15">
      <c r="A1528" s="121" t="s">
        <v>133</v>
      </c>
      <c r="B1528" s="37" t="s">
        <v>63</v>
      </c>
      <c r="C1528" s="124" t="e">
        <f>+C1488</f>
        <v>#REF!</v>
      </c>
      <c r="D1528" s="49"/>
      <c r="E1528" s="48"/>
      <c r="F1528" s="48"/>
      <c r="G1528" s="48"/>
      <c r="H1528" s="32">
        <v>2000000</v>
      </c>
      <c r="I1528" s="50">
        <v>5392233</v>
      </c>
      <c r="J1528" s="30" t="e">
        <f>SUM(C1528:G1528)-(H1528+I1528)</f>
        <v>#REF!</v>
      </c>
      <c r="K1528" s="143" t="e">
        <f>+J1528=I1488</f>
        <v>#REF!</v>
      </c>
      <c r="L1528" s="5"/>
      <c r="M1528" s="5"/>
      <c r="N1528" s="5"/>
      <c r="O1528" s="5"/>
    </row>
    <row r="1529" spans="1:15" ht="15.75">
      <c r="C1529" s="140" t="e">
        <f>SUM(C1512:C1528)</f>
        <v>#REF!</v>
      </c>
      <c r="I1529" s="139">
        <f>SUM(I1512:I1528)</f>
        <v>11225561</v>
      </c>
      <c r="J1529" s="104" t="e">
        <f>+SUM(J1512:J1528)</f>
        <v>#REF!</v>
      </c>
      <c r="K1529" s="5" t="e">
        <f>J1529=I1501</f>
        <v>#REF!</v>
      </c>
      <c r="L1529" s="5"/>
      <c r="M1529" s="5"/>
      <c r="N1529" s="5"/>
      <c r="O1529" s="5"/>
    </row>
    <row r="1530" spans="1:15" ht="16.5">
      <c r="A1530" s="14"/>
      <c r="B1530" s="15"/>
      <c r="C1530" s="12"/>
      <c r="D1530" s="12"/>
      <c r="E1530" s="13"/>
      <c r="F1530" s="12"/>
      <c r="G1530" s="12"/>
      <c r="H1530" s="12"/>
      <c r="I1530" s="12"/>
      <c r="L1530" s="5"/>
      <c r="M1530" s="5"/>
      <c r="N1530" s="5"/>
      <c r="O1530" s="5"/>
    </row>
    <row r="1531" spans="1:15">
      <c r="A1531" s="16" t="s">
        <v>51</v>
      </c>
      <c r="B1531" s="16"/>
      <c r="C1531" s="16"/>
      <c r="D1531" s="17"/>
      <c r="E1531" s="17"/>
      <c r="F1531" s="17"/>
      <c r="G1531" s="17"/>
      <c r="H1531" s="17"/>
      <c r="I1531" s="17"/>
      <c r="L1531" s="5"/>
      <c r="M1531" s="5"/>
      <c r="N1531" s="5"/>
      <c r="O1531" s="5"/>
    </row>
    <row r="1532" spans="1:15">
      <c r="A1532" s="18" t="s">
        <v>126</v>
      </c>
      <c r="B1532" s="18"/>
      <c r="C1532" s="18"/>
      <c r="D1532" s="18"/>
      <c r="E1532" s="18"/>
      <c r="F1532" s="18"/>
      <c r="G1532" s="18"/>
      <c r="H1532" s="18"/>
      <c r="I1532" s="18"/>
      <c r="J1532" s="17"/>
      <c r="L1532" s="5"/>
      <c r="M1532" s="5"/>
      <c r="N1532" s="5"/>
      <c r="O1532" s="5"/>
    </row>
    <row r="1533" spans="1:15">
      <c r="A1533" s="19"/>
      <c r="B1533" s="17"/>
      <c r="C1533" s="20"/>
      <c r="D1533" s="20"/>
      <c r="E1533" s="20"/>
      <c r="F1533" s="20"/>
      <c r="G1533" s="20"/>
      <c r="H1533" s="17"/>
      <c r="I1533" s="17"/>
      <c r="J1533" s="18"/>
      <c r="L1533" s="5"/>
      <c r="M1533" s="5"/>
      <c r="N1533" s="5"/>
      <c r="O1533" s="5"/>
    </row>
    <row r="1534" spans="1:15">
      <c r="A1534" s="166" t="s">
        <v>52</v>
      </c>
      <c r="B1534" s="168" t="s">
        <v>53</v>
      </c>
      <c r="C1534" s="170" t="s">
        <v>127</v>
      </c>
      <c r="D1534" s="171" t="s">
        <v>54</v>
      </c>
      <c r="E1534" s="172"/>
      <c r="F1534" s="172"/>
      <c r="G1534" s="173"/>
      <c r="H1534" s="174" t="s">
        <v>55</v>
      </c>
      <c r="I1534" s="162" t="s">
        <v>56</v>
      </c>
      <c r="J1534" s="17"/>
      <c r="L1534" s="5"/>
      <c r="M1534" s="5"/>
      <c r="N1534" s="5"/>
      <c r="O1534" s="5"/>
    </row>
    <row r="1535" spans="1:15">
      <c r="A1535" s="167"/>
      <c r="B1535" s="169"/>
      <c r="C1535" s="22"/>
      <c r="D1535" s="21" t="s">
        <v>23</v>
      </c>
      <c r="E1535" s="21" t="s">
        <v>24</v>
      </c>
      <c r="F1535" s="22" t="s">
        <v>121</v>
      </c>
      <c r="G1535" s="21" t="s">
        <v>57</v>
      </c>
      <c r="H1535" s="175"/>
      <c r="I1535" s="163"/>
      <c r="J1535" s="164" t="s">
        <v>128</v>
      </c>
      <c r="K1535" s="142"/>
      <c r="L1535" s="5"/>
      <c r="M1535" s="5"/>
      <c r="N1535" s="5"/>
      <c r="O1535" s="5"/>
    </row>
    <row r="1536" spans="1:15">
      <c r="A1536" s="23"/>
      <c r="B1536" s="24" t="s">
        <v>58</v>
      </c>
      <c r="C1536" s="25"/>
      <c r="D1536" s="25"/>
      <c r="E1536" s="25"/>
      <c r="F1536" s="25"/>
      <c r="G1536" s="25"/>
      <c r="H1536" s="25"/>
      <c r="I1536" s="26"/>
      <c r="J1536" s="165"/>
      <c r="K1536" s="142"/>
      <c r="L1536" s="5"/>
      <c r="M1536" s="5"/>
      <c r="N1536" s="5"/>
      <c r="O1536" s="5"/>
    </row>
    <row r="1537" spans="1:15">
      <c r="A1537" s="121" t="s">
        <v>129</v>
      </c>
      <c r="B1537" s="126" t="s">
        <v>75</v>
      </c>
      <c r="C1537" s="32">
        <v>40050</v>
      </c>
      <c r="D1537" s="31"/>
      <c r="E1537" s="32">
        <v>104000</v>
      </c>
      <c r="F1537" s="32"/>
      <c r="G1537" s="32"/>
      <c r="H1537" s="55">
        <v>54000</v>
      </c>
      <c r="I1537" s="32">
        <v>81000</v>
      </c>
      <c r="J1537" s="30">
        <f>+SUM(C1537:G1537)-(H1537+I1537)</f>
        <v>9050</v>
      </c>
      <c r="K1537" s="143" t="e">
        <f>J1537=#REF!</f>
        <v>#REF!</v>
      </c>
      <c r="L1537" s="5"/>
      <c r="M1537" s="5"/>
      <c r="N1537" s="5"/>
      <c r="O1537" s="5"/>
    </row>
    <row r="1538" spans="1:15">
      <c r="A1538" s="121" t="s">
        <v>129</v>
      </c>
      <c r="B1538" s="126" t="s">
        <v>46</v>
      </c>
      <c r="C1538" s="32">
        <v>38845</v>
      </c>
      <c r="D1538" s="31"/>
      <c r="E1538" s="32">
        <v>1550000</v>
      </c>
      <c r="F1538" s="32"/>
      <c r="G1538" s="32"/>
      <c r="H1538" s="55">
        <v>311000</v>
      </c>
      <c r="I1538" s="32">
        <v>1017400</v>
      </c>
      <c r="J1538" s="30">
        <f t="shared" ref="J1538:J1539" si="812">+SUM(C1538:G1538)-(H1538+I1538)</f>
        <v>260445</v>
      </c>
      <c r="K1538" s="143" t="b">
        <f>J1538=I1490</f>
        <v>0</v>
      </c>
      <c r="L1538" s="5"/>
      <c r="M1538" s="5"/>
      <c r="N1538" s="5"/>
      <c r="O1538" s="5"/>
    </row>
    <row r="1539" spans="1:15">
      <c r="A1539" s="121" t="s">
        <v>129</v>
      </c>
      <c r="B1539" s="126" t="s">
        <v>30</v>
      </c>
      <c r="C1539" s="32">
        <v>6895</v>
      </c>
      <c r="D1539" s="31"/>
      <c r="E1539" s="32">
        <v>581000</v>
      </c>
      <c r="F1539" s="32"/>
      <c r="G1539" s="32"/>
      <c r="H1539" s="32"/>
      <c r="I1539" s="32">
        <v>498900</v>
      </c>
      <c r="J1539" s="100">
        <f t="shared" si="812"/>
        <v>88995</v>
      </c>
      <c r="K1539" s="143" t="b">
        <f>J1539=I1491</f>
        <v>0</v>
      </c>
      <c r="L1539" s="5"/>
      <c r="M1539" s="5"/>
      <c r="N1539" s="5"/>
      <c r="O1539" s="5"/>
    </row>
    <row r="1540" spans="1:15">
      <c r="A1540" s="121" t="s">
        <v>129</v>
      </c>
      <c r="B1540" s="126" t="s">
        <v>76</v>
      </c>
      <c r="C1540" s="32">
        <v>28540</v>
      </c>
      <c r="D1540" s="103"/>
      <c r="E1540" s="32">
        <v>332000</v>
      </c>
      <c r="F1540" s="32">
        <v>10000</v>
      </c>
      <c r="G1540" s="32"/>
      <c r="H1540" s="32"/>
      <c r="I1540" s="32">
        <v>302850</v>
      </c>
      <c r="J1540" s="100">
        <f>+SUM(C1540:G1540)-(H1540+I1540)</f>
        <v>67690</v>
      </c>
      <c r="K1540" s="143" t="b">
        <f>J1540=I1492</f>
        <v>0</v>
      </c>
      <c r="L1540" s="5"/>
      <c r="M1540" s="5"/>
      <c r="N1540" s="5"/>
      <c r="O1540" s="5"/>
    </row>
    <row r="1541" spans="1:15">
      <c r="A1541" s="121" t="s">
        <v>129</v>
      </c>
      <c r="B1541" s="126" t="s">
        <v>68</v>
      </c>
      <c r="C1541" s="32">
        <v>184</v>
      </c>
      <c r="D1541" s="103"/>
      <c r="E1541" s="32"/>
      <c r="F1541" s="32"/>
      <c r="G1541" s="32"/>
      <c r="H1541" s="32">
        <v>184</v>
      </c>
      <c r="I1541" s="32"/>
      <c r="J1541" s="100">
        <f t="shared" ref="J1541" si="813">+SUM(C1541:G1541)-(H1541+I1541)</f>
        <v>0</v>
      </c>
      <c r="K1541" s="143" t="e">
        <f>J1541=#REF!</f>
        <v>#REF!</v>
      </c>
      <c r="L1541" s="5"/>
      <c r="M1541" s="5"/>
      <c r="N1541" s="5"/>
      <c r="O1541" s="5"/>
    </row>
    <row r="1542" spans="1:15">
      <c r="A1542" s="121" t="s">
        <v>129</v>
      </c>
      <c r="B1542" s="127" t="s">
        <v>29</v>
      </c>
      <c r="C1542" s="32">
        <v>68200</v>
      </c>
      <c r="D1542" s="118"/>
      <c r="E1542" s="51">
        <v>638000</v>
      </c>
      <c r="F1542" s="51">
        <v>45000</v>
      </c>
      <c r="G1542" s="51"/>
      <c r="H1542" s="51"/>
      <c r="I1542" s="51">
        <v>787385</v>
      </c>
      <c r="J1542" s="123">
        <f>+SUM(C1542:G1542)-(H1542+I1542)</f>
        <v>-36185</v>
      </c>
      <c r="K1542" s="143" t="b">
        <f t="shared" ref="K1542:K1549" si="814">J1542=I1493</f>
        <v>0</v>
      </c>
      <c r="L1542" s="5"/>
      <c r="M1542" s="5"/>
      <c r="N1542" s="5"/>
      <c r="O1542" s="5"/>
    </row>
    <row r="1543" spans="1:15">
      <c r="A1543" s="121" t="s">
        <v>129</v>
      </c>
      <c r="B1543" s="128" t="s">
        <v>83</v>
      </c>
      <c r="C1543" s="119">
        <v>233614</v>
      </c>
      <c r="D1543" s="122"/>
      <c r="E1543" s="136"/>
      <c r="F1543" s="136"/>
      <c r="G1543" s="136"/>
      <c r="H1543" s="136"/>
      <c r="I1543" s="136"/>
      <c r="J1543" s="120">
        <f>+SUM(C1543:G1543)-(H1543+I1543)</f>
        <v>233614</v>
      </c>
      <c r="K1543" s="143" t="b">
        <f t="shared" si="814"/>
        <v>0</v>
      </c>
      <c r="L1543" s="5"/>
      <c r="M1543" s="5"/>
      <c r="N1543" s="5"/>
      <c r="O1543" s="5"/>
    </row>
    <row r="1544" spans="1:15">
      <c r="A1544" s="121" t="s">
        <v>129</v>
      </c>
      <c r="B1544" s="128" t="s">
        <v>82</v>
      </c>
      <c r="C1544" s="119">
        <v>249769</v>
      </c>
      <c r="D1544" s="122"/>
      <c r="E1544" s="136"/>
      <c r="F1544" s="136"/>
      <c r="G1544" s="136"/>
      <c r="H1544" s="136"/>
      <c r="I1544" s="136"/>
      <c r="J1544" s="120">
        <f t="shared" ref="J1544:J1549" si="815">+SUM(C1544:G1544)-(H1544+I1544)</f>
        <v>249769</v>
      </c>
      <c r="K1544" s="143" t="b">
        <f t="shared" si="814"/>
        <v>0</v>
      </c>
      <c r="L1544" s="5"/>
      <c r="M1544" s="5"/>
      <c r="N1544" s="5"/>
      <c r="O1544" s="5"/>
    </row>
    <row r="1545" spans="1:15">
      <c r="A1545" s="121" t="s">
        <v>129</v>
      </c>
      <c r="B1545" s="126" t="s">
        <v>34</v>
      </c>
      <c r="C1545" s="32">
        <v>-4675</v>
      </c>
      <c r="D1545" s="31"/>
      <c r="E1545" s="32">
        <v>494000</v>
      </c>
      <c r="F1545" s="32">
        <v>256000</v>
      </c>
      <c r="G1545" s="103"/>
      <c r="H1545" s="103">
        <v>6500</v>
      </c>
      <c r="I1545" s="32">
        <v>607250</v>
      </c>
      <c r="J1545" s="30">
        <f t="shared" si="815"/>
        <v>131575</v>
      </c>
      <c r="K1545" s="143" t="b">
        <f t="shared" si="814"/>
        <v>0</v>
      </c>
      <c r="L1545" s="5"/>
      <c r="M1545" s="5"/>
      <c r="N1545" s="5"/>
      <c r="O1545" s="5"/>
    </row>
    <row r="1546" spans="1:15">
      <c r="A1546" s="121" t="s">
        <v>129</v>
      </c>
      <c r="B1546" s="126" t="s">
        <v>92</v>
      </c>
      <c r="C1546" s="32">
        <v>5000</v>
      </c>
      <c r="D1546" s="31"/>
      <c r="E1546" s="32">
        <v>30000</v>
      </c>
      <c r="F1546" s="103"/>
      <c r="G1546" s="103"/>
      <c r="H1546" s="103"/>
      <c r="I1546" s="32">
        <v>29500</v>
      </c>
      <c r="J1546" s="30">
        <f t="shared" si="815"/>
        <v>5500</v>
      </c>
      <c r="K1546" s="143" t="b">
        <f t="shared" si="814"/>
        <v>0</v>
      </c>
      <c r="L1546" s="5"/>
      <c r="M1546" s="5"/>
      <c r="N1546" s="5"/>
      <c r="O1546" s="5"/>
    </row>
    <row r="1547" spans="1:15">
      <c r="A1547" s="121" t="s">
        <v>129</v>
      </c>
      <c r="B1547" s="126" t="s">
        <v>28</v>
      </c>
      <c r="C1547" s="32">
        <v>72800</v>
      </c>
      <c r="D1547" s="31"/>
      <c r="E1547" s="32">
        <v>446000</v>
      </c>
      <c r="F1547" s="103"/>
      <c r="G1547" s="103"/>
      <c r="H1547" s="103"/>
      <c r="I1547" s="32">
        <v>512600</v>
      </c>
      <c r="J1547" s="30">
        <f t="shared" si="815"/>
        <v>6200</v>
      </c>
      <c r="K1547" s="143" t="b">
        <f t="shared" si="814"/>
        <v>0</v>
      </c>
      <c r="L1547" s="5"/>
      <c r="M1547" s="5"/>
      <c r="N1547" s="5"/>
      <c r="O1547" s="5"/>
    </row>
    <row r="1548" spans="1:15">
      <c r="A1548" s="121" t="s">
        <v>129</v>
      </c>
      <c r="B1548" s="126" t="s">
        <v>31</v>
      </c>
      <c r="C1548" s="32">
        <v>47300</v>
      </c>
      <c r="D1548" s="31"/>
      <c r="E1548" s="32">
        <v>5000</v>
      </c>
      <c r="F1548" s="103">
        <v>6500</v>
      </c>
      <c r="G1548" s="103"/>
      <c r="H1548" s="32">
        <v>20000</v>
      </c>
      <c r="I1548" s="32">
        <v>8000</v>
      </c>
      <c r="J1548" s="30">
        <f t="shared" si="815"/>
        <v>30800</v>
      </c>
      <c r="K1548" s="143" t="b">
        <f t="shared" si="814"/>
        <v>0</v>
      </c>
      <c r="L1548" s="5"/>
      <c r="M1548" s="5"/>
      <c r="N1548" s="5"/>
      <c r="O1548" s="5"/>
    </row>
    <row r="1549" spans="1:15">
      <c r="A1549" s="121" t="s">
        <v>129</v>
      </c>
      <c r="B1549" s="127" t="s">
        <v>111</v>
      </c>
      <c r="C1549" s="32">
        <v>79600</v>
      </c>
      <c r="D1549" s="118"/>
      <c r="E1549" s="51"/>
      <c r="F1549" s="51"/>
      <c r="G1549" s="137"/>
      <c r="H1549" s="51"/>
      <c r="I1549" s="51">
        <v>37707</v>
      </c>
      <c r="J1549" s="30">
        <f t="shared" si="815"/>
        <v>41893</v>
      </c>
      <c r="K1549" s="143" t="b">
        <f t="shared" si="814"/>
        <v>0</v>
      </c>
      <c r="L1549" s="5"/>
      <c r="M1549" s="5"/>
      <c r="N1549" s="5"/>
      <c r="O1549" s="5"/>
    </row>
    <row r="1550" spans="1:15">
      <c r="A1550" s="34" t="s">
        <v>59</v>
      </c>
      <c r="B1550" s="35"/>
      <c r="C1550" s="35"/>
      <c r="D1550" s="35"/>
      <c r="E1550" s="35"/>
      <c r="F1550" s="35"/>
      <c r="G1550" s="35"/>
      <c r="H1550" s="35"/>
      <c r="I1550" s="35"/>
      <c r="J1550" s="36"/>
      <c r="K1550" s="142"/>
      <c r="L1550" s="5"/>
      <c r="M1550" s="5"/>
      <c r="N1550" s="5"/>
      <c r="O1550" s="5"/>
    </row>
    <row r="1551" spans="1:15">
      <c r="A1551" s="121" t="s">
        <v>129</v>
      </c>
      <c r="B1551" s="37" t="s">
        <v>60</v>
      </c>
      <c r="C1551" s="38">
        <v>467929</v>
      </c>
      <c r="D1551" s="49">
        <v>6310000</v>
      </c>
      <c r="E1551" s="102"/>
      <c r="F1551" s="49">
        <v>74184</v>
      </c>
      <c r="G1551" s="138"/>
      <c r="H1551" s="130">
        <v>4180000</v>
      </c>
      <c r="I1551" s="125">
        <v>1710965</v>
      </c>
      <c r="J1551" s="30">
        <f>+SUM(C1551:G1551)-(H1551+I1551)</f>
        <v>961148</v>
      </c>
      <c r="K1551" s="143" t="b">
        <f>J1551=I1489</f>
        <v>0</v>
      </c>
      <c r="L1551" s="5"/>
      <c r="M1551" s="5"/>
      <c r="N1551" s="5"/>
      <c r="O1551" s="5"/>
    </row>
    <row r="1552" spans="1:15">
      <c r="A1552" s="43" t="s">
        <v>61</v>
      </c>
      <c r="B1552" s="24"/>
      <c r="C1552" s="35"/>
      <c r="D1552" s="24"/>
      <c r="E1552" s="24"/>
      <c r="F1552" s="24"/>
      <c r="G1552" s="24"/>
      <c r="H1552" s="24"/>
      <c r="I1552" s="24"/>
      <c r="J1552" s="36"/>
      <c r="K1552" s="142"/>
      <c r="L1552" s="5"/>
      <c r="M1552" s="5"/>
      <c r="N1552" s="5"/>
      <c r="O1552" s="5"/>
    </row>
    <row r="1553" spans="1:15">
      <c r="A1553" s="121" t="s">
        <v>129</v>
      </c>
      <c r="B1553" s="37" t="s">
        <v>62</v>
      </c>
      <c r="C1553" s="124">
        <v>7405927</v>
      </c>
      <c r="D1553" s="131"/>
      <c r="E1553" s="49"/>
      <c r="F1553" s="49"/>
      <c r="G1553" s="49"/>
      <c r="H1553" s="51">
        <v>2000000</v>
      </c>
      <c r="I1553" s="53">
        <v>1710232</v>
      </c>
      <c r="J1553" s="30">
        <f>+SUM(C1553:G1553)-(H1553+I1553)</f>
        <v>3695695</v>
      </c>
      <c r="K1553" s="143" t="e">
        <f>+J1553=#REF!</f>
        <v>#REF!</v>
      </c>
      <c r="L1553" s="5"/>
      <c r="M1553" s="5"/>
      <c r="N1553" s="5"/>
      <c r="O1553" s="5"/>
    </row>
    <row r="1554" spans="1:15">
      <c r="A1554" s="121" t="s">
        <v>129</v>
      </c>
      <c r="B1554" s="37" t="s">
        <v>63</v>
      </c>
      <c r="C1554" s="124">
        <v>22972065</v>
      </c>
      <c r="D1554" s="49"/>
      <c r="E1554" s="48"/>
      <c r="F1554" s="48"/>
      <c r="G1554" s="48"/>
      <c r="H1554" s="32">
        <v>4310000</v>
      </c>
      <c r="I1554" s="50">
        <v>3055511</v>
      </c>
      <c r="J1554" s="30">
        <f>SUM(C1554:G1554)-(H1554+I1554)</f>
        <v>15606554</v>
      </c>
      <c r="K1554" s="143" t="b">
        <f>+J1554=I1488</f>
        <v>0</v>
      </c>
      <c r="L1554" s="5"/>
      <c r="M1554" s="5"/>
      <c r="N1554" s="5"/>
      <c r="O1554" s="5"/>
    </row>
    <row r="1555" spans="1:15" ht="15.75">
      <c r="C1555" s="140">
        <f>SUM(C1537:C1554)</f>
        <v>31712043</v>
      </c>
      <c r="I1555" s="139">
        <f>SUM(I1537:I1554)</f>
        <v>10359300</v>
      </c>
      <c r="J1555" s="104">
        <f>+SUM(J1537:J1554)</f>
        <v>21352743</v>
      </c>
      <c r="K1555" s="5" t="b">
        <f>J1555=I1501</f>
        <v>0</v>
      </c>
      <c r="L1555" s="5"/>
      <c r="M1555" s="5"/>
      <c r="N1555" s="5"/>
      <c r="O1555" s="5"/>
    </row>
    <row r="1556" spans="1:15" ht="16.5">
      <c r="A1556" s="14"/>
      <c r="B1556" s="15"/>
      <c r="C1556" s="12"/>
      <c r="D1556" s="12"/>
      <c r="E1556" s="13"/>
      <c r="F1556" s="12"/>
      <c r="G1556" s="12"/>
      <c r="H1556" s="12"/>
      <c r="I1556" s="12"/>
      <c r="L1556" s="5"/>
      <c r="M1556" s="5"/>
      <c r="N1556" s="5"/>
      <c r="O1556" s="5"/>
    </row>
    <row r="1557" spans="1:15">
      <c r="A1557" s="16" t="s">
        <v>51</v>
      </c>
      <c r="B1557" s="16"/>
      <c r="C1557" s="16"/>
      <c r="D1557" s="17"/>
      <c r="E1557" s="17"/>
      <c r="F1557" s="17"/>
      <c r="G1557" s="17"/>
      <c r="H1557" s="17"/>
      <c r="I1557" s="17"/>
      <c r="L1557" s="5"/>
      <c r="M1557" s="5"/>
      <c r="N1557" s="5"/>
      <c r="O1557" s="5"/>
    </row>
    <row r="1558" spans="1:15">
      <c r="A1558" s="18" t="s">
        <v>122</v>
      </c>
      <c r="B1558" s="18"/>
      <c r="C1558" s="18"/>
      <c r="D1558" s="18"/>
      <c r="E1558" s="18"/>
      <c r="F1558" s="18"/>
      <c r="G1558" s="18"/>
      <c r="H1558" s="18"/>
      <c r="I1558" s="18"/>
      <c r="J1558" s="17"/>
      <c r="L1558" s="5"/>
      <c r="M1558" s="5"/>
      <c r="N1558" s="5"/>
      <c r="O1558" s="5"/>
    </row>
    <row r="1559" spans="1:15">
      <c r="A1559" s="19"/>
      <c r="B1559" s="17"/>
      <c r="C1559" s="20"/>
      <c r="D1559" s="20"/>
      <c r="E1559" s="20"/>
      <c r="F1559" s="20"/>
      <c r="G1559" s="20"/>
      <c r="H1559" s="17"/>
      <c r="I1559" s="17"/>
      <c r="J1559" s="18"/>
      <c r="L1559" s="5"/>
      <c r="M1559" s="5"/>
      <c r="N1559" s="5"/>
      <c r="O1559" s="5"/>
    </row>
    <row r="1560" spans="1:15">
      <c r="A1560" s="166" t="s">
        <v>52</v>
      </c>
      <c r="B1560" s="168" t="s">
        <v>53</v>
      </c>
      <c r="C1560" s="170" t="s">
        <v>123</v>
      </c>
      <c r="D1560" s="171" t="s">
        <v>54</v>
      </c>
      <c r="E1560" s="172"/>
      <c r="F1560" s="172"/>
      <c r="G1560" s="173"/>
      <c r="H1560" s="174" t="s">
        <v>55</v>
      </c>
      <c r="I1560" s="162" t="s">
        <v>56</v>
      </c>
      <c r="J1560" s="17"/>
      <c r="L1560" s="5"/>
      <c r="M1560" s="5"/>
      <c r="N1560" s="5"/>
      <c r="O1560" s="5"/>
    </row>
    <row r="1561" spans="1:15">
      <c r="A1561" s="167"/>
      <c r="B1561" s="169"/>
      <c r="C1561" s="22"/>
      <c r="D1561" s="21" t="s">
        <v>23</v>
      </c>
      <c r="E1561" s="21" t="s">
        <v>24</v>
      </c>
      <c r="F1561" s="22" t="s">
        <v>121</v>
      </c>
      <c r="G1561" s="21" t="s">
        <v>57</v>
      </c>
      <c r="H1561" s="175"/>
      <c r="I1561" s="163"/>
      <c r="J1561" s="164" t="s">
        <v>124</v>
      </c>
      <c r="K1561" s="142"/>
      <c r="L1561" s="5"/>
      <c r="M1561" s="5"/>
      <c r="N1561" s="5"/>
      <c r="O1561" s="5"/>
    </row>
    <row r="1562" spans="1:15">
      <c r="A1562" s="23"/>
      <c r="B1562" s="24" t="s">
        <v>58</v>
      </c>
      <c r="C1562" s="25"/>
      <c r="D1562" s="25"/>
      <c r="E1562" s="25"/>
      <c r="F1562" s="25"/>
      <c r="G1562" s="25"/>
      <c r="H1562" s="25"/>
      <c r="I1562" s="26"/>
      <c r="J1562" s="165"/>
      <c r="K1562" s="142"/>
      <c r="L1562" s="5"/>
      <c r="M1562" s="5"/>
      <c r="N1562" s="5"/>
      <c r="O1562" s="5"/>
    </row>
    <row r="1563" spans="1:15">
      <c r="A1563" s="121" t="s">
        <v>125</v>
      </c>
      <c r="B1563" s="126" t="s">
        <v>75</v>
      </c>
      <c r="C1563" s="32">
        <v>-450</v>
      </c>
      <c r="D1563" s="31"/>
      <c r="E1563" s="32">
        <v>168000</v>
      </c>
      <c r="F1563" s="32">
        <v>55000</v>
      </c>
      <c r="G1563" s="32"/>
      <c r="H1563" s="55"/>
      <c r="I1563" s="32">
        <v>182500</v>
      </c>
      <c r="J1563" s="30">
        <f>+SUM(C1563:G1563)-(H1563+I1563)</f>
        <v>40050</v>
      </c>
      <c r="K1563" s="143"/>
      <c r="L1563" s="5"/>
      <c r="M1563" s="5"/>
      <c r="N1563" s="5"/>
      <c r="O1563" s="5"/>
    </row>
    <row r="1564" spans="1:15">
      <c r="A1564" s="121" t="s">
        <v>125</v>
      </c>
      <c r="B1564" s="126" t="s">
        <v>46</v>
      </c>
      <c r="C1564" s="32">
        <v>12510</v>
      </c>
      <c r="D1564" s="31"/>
      <c r="E1564" s="32">
        <v>303000</v>
      </c>
      <c r="F1564" s="32"/>
      <c r="G1564" s="32"/>
      <c r="H1564" s="55"/>
      <c r="I1564" s="32">
        <v>276665</v>
      </c>
      <c r="J1564" s="30">
        <f t="shared" ref="J1564:J1565" si="816">+SUM(C1564:G1564)-(H1564+I1564)</f>
        <v>38845</v>
      </c>
      <c r="K1564" s="143"/>
      <c r="L1564" s="5"/>
      <c r="M1564" s="5"/>
      <c r="N1564" s="5"/>
      <c r="O1564" s="5"/>
    </row>
    <row r="1565" spans="1:15">
      <c r="A1565" s="121" t="s">
        <v>125</v>
      </c>
      <c r="B1565" s="126" t="s">
        <v>30</v>
      </c>
      <c r="C1565" s="32">
        <v>2895</v>
      </c>
      <c r="D1565" s="31"/>
      <c r="E1565" s="32">
        <v>40000</v>
      </c>
      <c r="F1565" s="32"/>
      <c r="G1565" s="32"/>
      <c r="H1565" s="32"/>
      <c r="I1565" s="32">
        <v>36000</v>
      </c>
      <c r="J1565" s="100">
        <f t="shared" si="816"/>
        <v>6895</v>
      </c>
      <c r="K1565" s="143"/>
      <c r="L1565" s="5"/>
      <c r="M1565" s="5"/>
      <c r="N1565" s="5"/>
      <c r="O1565" s="5"/>
    </row>
    <row r="1566" spans="1:15">
      <c r="A1566" s="121" t="s">
        <v>125</v>
      </c>
      <c r="B1566" s="126" t="s">
        <v>76</v>
      </c>
      <c r="C1566" s="32">
        <v>62040</v>
      </c>
      <c r="D1566" s="103"/>
      <c r="E1566" s="32"/>
      <c r="F1566" s="32"/>
      <c r="G1566" s="32"/>
      <c r="H1566" s="32">
        <v>25000</v>
      </c>
      <c r="I1566" s="32">
        <v>8500</v>
      </c>
      <c r="J1566" s="100">
        <f>+SUM(C1566:G1566)-(H1566+I1566)</f>
        <v>28540</v>
      </c>
      <c r="K1566" s="143"/>
      <c r="L1566" s="5"/>
      <c r="M1566" s="5"/>
      <c r="N1566" s="5"/>
      <c r="O1566" s="5"/>
    </row>
    <row r="1567" spans="1:15">
      <c r="A1567" s="121" t="s">
        <v>125</v>
      </c>
      <c r="B1567" s="126" t="s">
        <v>68</v>
      </c>
      <c r="C1567" s="32">
        <v>184</v>
      </c>
      <c r="D1567" s="103"/>
      <c r="E1567" s="32">
        <v>0</v>
      </c>
      <c r="F1567" s="32"/>
      <c r="G1567" s="32"/>
      <c r="H1567" s="32"/>
      <c r="I1567" s="32">
        <v>0</v>
      </c>
      <c r="J1567" s="100">
        <f t="shared" ref="J1567" si="817">+SUM(C1567:G1567)-(H1567+I1567)</f>
        <v>184</v>
      </c>
      <c r="K1567" s="143"/>
      <c r="L1567" s="5"/>
      <c r="M1567" s="5"/>
      <c r="N1567" s="5"/>
      <c r="O1567" s="5"/>
    </row>
    <row r="1568" spans="1:15">
      <c r="A1568" s="121" t="s">
        <v>125</v>
      </c>
      <c r="B1568" s="127" t="s">
        <v>29</v>
      </c>
      <c r="C1568" s="32">
        <v>-36500</v>
      </c>
      <c r="D1568" s="118"/>
      <c r="E1568" s="51">
        <v>523500</v>
      </c>
      <c r="F1568" s="51"/>
      <c r="G1568" s="51"/>
      <c r="H1568" s="51"/>
      <c r="I1568" s="51">
        <v>418800</v>
      </c>
      <c r="J1568" s="123">
        <f>+SUM(C1568:G1568)-(H1568+I1568)</f>
        <v>68200</v>
      </c>
      <c r="K1568" s="143"/>
      <c r="L1568" s="5"/>
      <c r="M1568" s="5"/>
      <c r="N1568" s="5"/>
      <c r="O1568" s="5"/>
    </row>
    <row r="1569" spans="1:15">
      <c r="A1569" s="121" t="s">
        <v>125</v>
      </c>
      <c r="B1569" s="128" t="s">
        <v>83</v>
      </c>
      <c r="C1569" s="119">
        <v>233614</v>
      </c>
      <c r="D1569" s="122"/>
      <c r="E1569" s="136"/>
      <c r="F1569" s="136"/>
      <c r="G1569" s="136"/>
      <c r="H1569" s="136"/>
      <c r="I1569" s="136"/>
      <c r="J1569" s="120">
        <f>+SUM(C1569:G1569)-(H1569+I1569)</f>
        <v>233614</v>
      </c>
      <c r="K1569" s="143"/>
      <c r="L1569" s="5"/>
      <c r="M1569" s="5"/>
      <c r="N1569" s="5"/>
      <c r="O1569" s="5"/>
    </row>
    <row r="1570" spans="1:15">
      <c r="A1570" s="121" t="s">
        <v>125</v>
      </c>
      <c r="B1570" s="128" t="s">
        <v>82</v>
      </c>
      <c r="C1570" s="119">
        <v>249769</v>
      </c>
      <c r="D1570" s="122"/>
      <c r="E1570" s="136"/>
      <c r="F1570" s="136"/>
      <c r="G1570" s="136"/>
      <c r="H1570" s="136"/>
      <c r="I1570" s="136"/>
      <c r="J1570" s="120">
        <f t="shared" ref="J1570:J1575" si="818">+SUM(C1570:G1570)-(H1570+I1570)</f>
        <v>249769</v>
      </c>
      <c r="K1570" s="143"/>
      <c r="L1570" s="5"/>
      <c r="M1570" s="5"/>
      <c r="N1570" s="5"/>
      <c r="O1570" s="5"/>
    </row>
    <row r="1571" spans="1:15">
      <c r="A1571" s="121" t="s">
        <v>125</v>
      </c>
      <c r="B1571" s="126" t="s">
        <v>34</v>
      </c>
      <c r="C1571" s="32">
        <v>71200</v>
      </c>
      <c r="D1571" s="31"/>
      <c r="E1571" s="32">
        <v>1056000</v>
      </c>
      <c r="F1571" s="32"/>
      <c r="G1571" s="103"/>
      <c r="H1571" s="103">
        <v>55000</v>
      </c>
      <c r="I1571" s="32">
        <v>1076875</v>
      </c>
      <c r="J1571" s="30">
        <f t="shared" si="818"/>
        <v>-4675</v>
      </c>
      <c r="K1571" s="143"/>
      <c r="L1571" s="5"/>
      <c r="M1571" s="5"/>
      <c r="N1571" s="5"/>
      <c r="O1571" s="5"/>
    </row>
    <row r="1572" spans="1:15">
      <c r="A1572" s="121" t="s">
        <v>125</v>
      </c>
      <c r="B1572" s="126" t="s">
        <v>92</v>
      </c>
      <c r="C1572" s="32">
        <v>6000</v>
      </c>
      <c r="D1572" s="31"/>
      <c r="E1572" s="32">
        <v>20000</v>
      </c>
      <c r="F1572" s="103"/>
      <c r="G1572" s="103"/>
      <c r="H1572" s="103"/>
      <c r="I1572" s="32">
        <v>21000</v>
      </c>
      <c r="J1572" s="30">
        <f t="shared" si="818"/>
        <v>5000</v>
      </c>
      <c r="K1572" s="143"/>
      <c r="L1572" s="5"/>
      <c r="M1572" s="5"/>
      <c r="N1572" s="5"/>
      <c r="O1572" s="5"/>
    </row>
    <row r="1573" spans="1:15">
      <c r="A1573" s="121" t="s">
        <v>125</v>
      </c>
      <c r="B1573" s="126" t="s">
        <v>28</v>
      </c>
      <c r="C1573" s="32">
        <v>167700</v>
      </c>
      <c r="D1573" s="31"/>
      <c r="E1573" s="32">
        <v>473000</v>
      </c>
      <c r="F1573" s="103"/>
      <c r="G1573" s="103"/>
      <c r="H1573" s="103"/>
      <c r="I1573" s="32">
        <v>567900</v>
      </c>
      <c r="J1573" s="30">
        <f t="shared" si="818"/>
        <v>72800</v>
      </c>
      <c r="K1573" s="143"/>
      <c r="L1573" s="5"/>
      <c r="M1573" s="5"/>
      <c r="N1573" s="5"/>
      <c r="O1573" s="5"/>
    </row>
    <row r="1574" spans="1:15">
      <c r="A1574" s="121" t="s">
        <v>125</v>
      </c>
      <c r="B1574" s="126" t="s">
        <v>31</v>
      </c>
      <c r="C1574" s="32">
        <v>65300</v>
      </c>
      <c r="D1574" s="31"/>
      <c r="E1574" s="32">
        <v>10000</v>
      </c>
      <c r="F1574" s="103"/>
      <c r="G1574" s="103"/>
      <c r="H1574" s="103">
        <v>20000</v>
      </c>
      <c r="I1574" s="32">
        <v>8000</v>
      </c>
      <c r="J1574" s="30">
        <f t="shared" si="818"/>
        <v>47300</v>
      </c>
      <c r="K1574" s="143"/>
      <c r="L1574" s="5"/>
      <c r="M1574" s="5"/>
      <c r="N1574" s="5"/>
      <c r="O1574" s="5"/>
    </row>
    <row r="1575" spans="1:15">
      <c r="A1575" s="121" t="s">
        <v>125</v>
      </c>
      <c r="B1575" s="127" t="s">
        <v>111</v>
      </c>
      <c r="C1575" s="32">
        <v>-11700</v>
      </c>
      <c r="D1575" s="118"/>
      <c r="E1575" s="51">
        <v>385800</v>
      </c>
      <c r="F1575" s="51"/>
      <c r="G1575" s="137"/>
      <c r="H1575" s="51"/>
      <c r="I1575" s="51">
        <v>294500</v>
      </c>
      <c r="J1575" s="30">
        <f t="shared" si="818"/>
        <v>79600</v>
      </c>
      <c r="K1575" s="143"/>
      <c r="L1575" s="5"/>
      <c r="M1575" s="5"/>
      <c r="N1575" s="5"/>
      <c r="O1575" s="5"/>
    </row>
    <row r="1576" spans="1:15">
      <c r="A1576" s="34" t="s">
        <v>59</v>
      </c>
      <c r="B1576" s="35"/>
      <c r="C1576" s="35"/>
      <c r="D1576" s="35"/>
      <c r="E1576" s="35"/>
      <c r="F1576" s="35"/>
      <c r="G1576" s="35"/>
      <c r="H1576" s="35"/>
      <c r="I1576" s="35"/>
      <c r="J1576" s="36"/>
      <c r="K1576" s="142"/>
      <c r="L1576" s="5"/>
      <c r="M1576" s="5"/>
      <c r="N1576" s="5"/>
      <c r="O1576" s="5"/>
    </row>
    <row r="1577" spans="1:15">
      <c r="A1577" s="121" t="s">
        <v>125</v>
      </c>
      <c r="B1577" s="37" t="s">
        <v>60</v>
      </c>
      <c r="C1577" s="38">
        <v>1672959</v>
      </c>
      <c r="D1577" s="49">
        <v>3341000</v>
      </c>
      <c r="E1577" s="102"/>
      <c r="F1577" s="102">
        <v>45000</v>
      </c>
      <c r="G1577" s="138"/>
      <c r="H1577" s="130">
        <v>2979300</v>
      </c>
      <c r="I1577" s="125">
        <v>1611730</v>
      </c>
      <c r="J1577" s="30">
        <f>+SUM(C1577:G1577)-(H1577+I1577)</f>
        <v>467929</v>
      </c>
      <c r="K1577" s="143"/>
      <c r="L1577" s="5"/>
      <c r="M1577" s="5"/>
      <c r="N1577" s="5"/>
      <c r="O1577" s="5"/>
    </row>
    <row r="1578" spans="1:15">
      <c r="A1578" s="43" t="s">
        <v>61</v>
      </c>
      <c r="B1578" s="24"/>
      <c r="C1578" s="35"/>
      <c r="D1578" s="24"/>
      <c r="E1578" s="24"/>
      <c r="F1578" s="24"/>
      <c r="G1578" s="24"/>
      <c r="H1578" s="24"/>
      <c r="I1578" s="24"/>
      <c r="J1578" s="36"/>
      <c r="K1578" s="142"/>
      <c r="L1578" s="5"/>
      <c r="M1578" s="5"/>
      <c r="N1578" s="5"/>
      <c r="O1578" s="5"/>
    </row>
    <row r="1579" spans="1:15">
      <c r="A1579" s="121" t="s">
        <v>125</v>
      </c>
      <c r="B1579" s="37" t="s">
        <v>62</v>
      </c>
      <c r="C1579" s="124">
        <v>2957378</v>
      </c>
      <c r="D1579" s="131">
        <v>7828953</v>
      </c>
      <c r="E1579" s="49"/>
      <c r="F1579" s="49"/>
      <c r="G1579" s="49"/>
      <c r="H1579" s="51">
        <v>3000000</v>
      </c>
      <c r="I1579" s="53">
        <v>380404</v>
      </c>
      <c r="J1579" s="30">
        <f>+SUM(C1579:G1579)-(H1579+I1579)</f>
        <v>7405927</v>
      </c>
      <c r="K1579" s="143"/>
      <c r="L1579" s="5"/>
      <c r="M1579" s="5"/>
      <c r="N1579" s="5"/>
      <c r="O1579" s="5"/>
    </row>
    <row r="1580" spans="1:15">
      <c r="A1580" s="121" t="s">
        <v>125</v>
      </c>
      <c r="B1580" s="37" t="s">
        <v>63</v>
      </c>
      <c r="C1580" s="124">
        <v>28018504</v>
      </c>
      <c r="D1580" s="49"/>
      <c r="E1580" s="48"/>
      <c r="F1580" s="48"/>
      <c r="G1580" s="48"/>
      <c r="H1580" s="32">
        <v>341000</v>
      </c>
      <c r="I1580" s="50">
        <v>4705439</v>
      </c>
      <c r="J1580" s="30">
        <f>SUM(C1580:G1580)-(H1580+I1580)</f>
        <v>22972065</v>
      </c>
      <c r="K1580" s="143"/>
      <c r="L1580" s="5"/>
      <c r="M1580" s="5"/>
      <c r="N1580" s="5"/>
      <c r="O1580" s="5"/>
    </row>
    <row r="1581" spans="1:15" ht="15.75">
      <c r="C1581" s="140">
        <f>SUM(C1563:C1580)</f>
        <v>33471403</v>
      </c>
      <c r="I1581" s="139">
        <f>SUM(I1563:I1580)</f>
        <v>9588313</v>
      </c>
      <c r="J1581" s="104">
        <f>+SUM(J1563:J1580)</f>
        <v>31712043</v>
      </c>
      <c r="L1581" s="5"/>
      <c r="M1581" s="5"/>
      <c r="N1581" s="5"/>
      <c r="O1581" s="5"/>
    </row>
    <row r="1582" spans="1:15" ht="16.5">
      <c r="A1582" s="14"/>
      <c r="B1582" s="15"/>
      <c r="C1582" s="12" t="e">
        <f>C1581=C1501</f>
        <v>#REF!</v>
      </c>
      <c r="D1582" s="12"/>
      <c r="E1582" s="13"/>
      <c r="F1582" s="12"/>
      <c r="G1582" s="12"/>
      <c r="H1582" s="12"/>
      <c r="I1582" s="12"/>
      <c r="L1582" s="5"/>
      <c r="M1582" s="5"/>
      <c r="N1582" s="5"/>
      <c r="O1582" s="5"/>
    </row>
    <row r="1583" spans="1:15">
      <c r="A1583" s="16" t="s">
        <v>51</v>
      </c>
      <c r="B1583" s="16"/>
      <c r="C1583" s="16"/>
      <c r="D1583" s="17"/>
      <c r="E1583" s="17"/>
      <c r="F1583" s="17"/>
      <c r="G1583" s="17"/>
      <c r="H1583" s="17"/>
      <c r="I1583" s="17"/>
      <c r="L1583" s="5"/>
      <c r="M1583" s="5"/>
      <c r="N1583" s="5"/>
      <c r="O1583" s="5"/>
    </row>
    <row r="1584" spans="1:15">
      <c r="A1584" s="18" t="s">
        <v>117</v>
      </c>
      <c r="B1584" s="18"/>
      <c r="C1584" s="18"/>
      <c r="D1584" s="18"/>
      <c r="E1584" s="18"/>
      <c r="F1584" s="18"/>
      <c r="G1584" s="18"/>
      <c r="H1584" s="18"/>
      <c r="I1584" s="18"/>
      <c r="J1584" s="17"/>
      <c r="L1584" s="5"/>
      <c r="M1584" s="5"/>
      <c r="N1584" s="5"/>
      <c r="O1584" s="5"/>
    </row>
    <row r="1585" spans="1:15">
      <c r="A1585" s="19"/>
      <c r="B1585" s="17"/>
      <c r="C1585" s="20"/>
      <c r="D1585" s="20"/>
      <c r="E1585" s="20"/>
      <c r="F1585" s="20"/>
      <c r="G1585" s="20"/>
      <c r="H1585" s="17"/>
      <c r="I1585" s="17"/>
      <c r="J1585" s="18"/>
      <c r="L1585" s="5"/>
      <c r="M1585" s="5"/>
      <c r="N1585" s="5"/>
      <c r="O1585" s="5"/>
    </row>
    <row r="1586" spans="1:15">
      <c r="A1586" s="166" t="s">
        <v>52</v>
      </c>
      <c r="B1586" s="168" t="s">
        <v>53</v>
      </c>
      <c r="C1586" s="170" t="s">
        <v>119</v>
      </c>
      <c r="D1586" s="171" t="s">
        <v>54</v>
      </c>
      <c r="E1586" s="172"/>
      <c r="F1586" s="172"/>
      <c r="G1586" s="173"/>
      <c r="H1586" s="174" t="s">
        <v>55</v>
      </c>
      <c r="I1586" s="162" t="s">
        <v>56</v>
      </c>
      <c r="J1586" s="17"/>
      <c r="L1586" s="5"/>
      <c r="M1586" s="5"/>
      <c r="N1586" s="5"/>
      <c r="O1586" s="5"/>
    </row>
    <row r="1587" spans="1:15">
      <c r="A1587" s="167"/>
      <c r="B1587" s="169"/>
      <c r="C1587" s="22"/>
      <c r="D1587" s="21" t="s">
        <v>23</v>
      </c>
      <c r="E1587" s="21" t="s">
        <v>24</v>
      </c>
      <c r="F1587" s="22" t="s">
        <v>121</v>
      </c>
      <c r="G1587" s="21" t="s">
        <v>57</v>
      </c>
      <c r="H1587" s="175"/>
      <c r="I1587" s="163"/>
      <c r="J1587" s="164" t="s">
        <v>120</v>
      </c>
      <c r="K1587" s="142"/>
      <c r="L1587" s="5"/>
      <c r="M1587" s="5"/>
      <c r="N1587" s="5"/>
      <c r="O1587" s="5"/>
    </row>
    <row r="1588" spans="1:15">
      <c r="A1588" s="23"/>
      <c r="B1588" s="24" t="s">
        <v>58</v>
      </c>
      <c r="C1588" s="25"/>
      <c r="D1588" s="25"/>
      <c r="E1588" s="25"/>
      <c r="F1588" s="25"/>
      <c r="G1588" s="25"/>
      <c r="H1588" s="25"/>
      <c r="I1588" s="26"/>
      <c r="J1588" s="165"/>
      <c r="K1588" s="142"/>
      <c r="L1588" s="5"/>
      <c r="M1588" s="5"/>
      <c r="N1588" s="5"/>
      <c r="O1588" s="5"/>
    </row>
    <row r="1589" spans="1:15">
      <c r="A1589" s="121" t="s">
        <v>118</v>
      </c>
      <c r="B1589" s="126" t="s">
        <v>75</v>
      </c>
      <c r="C1589" s="32">
        <v>7670</v>
      </c>
      <c r="D1589" s="31"/>
      <c r="E1589" s="32">
        <v>438000</v>
      </c>
      <c r="F1589" s="32"/>
      <c r="G1589" s="32"/>
      <c r="H1589" s="55">
        <v>40000</v>
      </c>
      <c r="I1589" s="32">
        <v>406120</v>
      </c>
      <c r="J1589" s="30">
        <f>+SUM(C1589:G1589)-(H1589+I1589)</f>
        <v>-450</v>
      </c>
      <c r="K1589" s="143" t="e">
        <f>J1589=#REF!</f>
        <v>#REF!</v>
      </c>
      <c r="L1589" s="5"/>
      <c r="M1589" s="5"/>
      <c r="N1589" s="5"/>
      <c r="O1589" s="5"/>
    </row>
    <row r="1590" spans="1:15">
      <c r="A1590" s="121" t="s">
        <v>118</v>
      </c>
      <c r="B1590" s="126" t="s">
        <v>46</v>
      </c>
      <c r="C1590" s="32">
        <v>4710</v>
      </c>
      <c r="D1590" s="31"/>
      <c r="E1590" s="32">
        <v>303000</v>
      </c>
      <c r="F1590" s="32">
        <f>25000+91000+62000</f>
        <v>178000</v>
      </c>
      <c r="G1590" s="32"/>
      <c r="H1590" s="55">
        <v>29000</v>
      </c>
      <c r="I1590" s="32">
        <v>444200</v>
      </c>
      <c r="J1590" s="30">
        <f t="shared" ref="J1590:J1591" si="819">+SUM(C1590:G1590)-(H1590+I1590)</f>
        <v>12510</v>
      </c>
      <c r="K1590" s="143" t="b">
        <f>J1590=I1490</f>
        <v>0</v>
      </c>
      <c r="L1590" s="5"/>
      <c r="M1590" s="5"/>
      <c r="N1590" s="5"/>
      <c r="O1590" s="5"/>
    </row>
    <row r="1591" spans="1:15">
      <c r="A1591" s="121" t="s">
        <v>118</v>
      </c>
      <c r="B1591" s="126" t="s">
        <v>30</v>
      </c>
      <c r="C1591" s="32">
        <v>9295</v>
      </c>
      <c r="D1591" s="31"/>
      <c r="E1591" s="32">
        <v>743000</v>
      </c>
      <c r="F1591" s="32">
        <v>2000</v>
      </c>
      <c r="G1591" s="32"/>
      <c r="H1591" s="32">
        <f>103000+91000+137000+101000+91000</f>
        <v>523000</v>
      </c>
      <c r="I1591" s="32">
        <v>228400</v>
      </c>
      <c r="J1591" s="100">
        <f t="shared" si="819"/>
        <v>2895</v>
      </c>
      <c r="K1591" s="143" t="b">
        <f>J1591=I1491</f>
        <v>0</v>
      </c>
      <c r="L1591" s="5"/>
      <c r="M1591" s="5"/>
      <c r="N1591" s="5"/>
      <c r="O1591" s="5"/>
    </row>
    <row r="1592" spans="1:15">
      <c r="A1592" s="121" t="s">
        <v>118</v>
      </c>
      <c r="B1592" s="126" t="s">
        <v>76</v>
      </c>
      <c r="C1592" s="32">
        <v>-25100</v>
      </c>
      <c r="D1592" s="103"/>
      <c r="E1592" s="32">
        <v>121100</v>
      </c>
      <c r="F1592" s="32">
        <f>103000+1000+28000+137000</f>
        <v>269000</v>
      </c>
      <c r="G1592" s="32"/>
      <c r="H1592" s="32"/>
      <c r="I1592" s="32">
        <v>302960</v>
      </c>
      <c r="J1592" s="100">
        <f>+SUM(C1592:G1592)-(H1592+I1592)</f>
        <v>62040</v>
      </c>
      <c r="K1592" s="143" t="b">
        <f>J1592=I1492</f>
        <v>0</v>
      </c>
      <c r="L1592" s="5"/>
      <c r="M1592" s="5"/>
      <c r="N1592" s="5"/>
      <c r="O1592" s="5"/>
    </row>
    <row r="1593" spans="1:15">
      <c r="A1593" s="121" t="s">
        <v>118</v>
      </c>
      <c r="B1593" s="126" t="s">
        <v>68</v>
      </c>
      <c r="C1593" s="32">
        <v>7384</v>
      </c>
      <c r="D1593" s="103"/>
      <c r="E1593" s="32">
        <v>319000</v>
      </c>
      <c r="F1593" s="32">
        <v>101000</v>
      </c>
      <c r="G1593" s="32"/>
      <c r="H1593" s="32">
        <v>62000</v>
      </c>
      <c r="I1593" s="32">
        <v>365200</v>
      </c>
      <c r="J1593" s="100">
        <f t="shared" ref="J1593" si="820">+SUM(C1593:G1593)-(H1593+I1593)</f>
        <v>184</v>
      </c>
      <c r="K1593" s="143" t="e">
        <f>J1593=#REF!</f>
        <v>#REF!</v>
      </c>
      <c r="L1593" s="5"/>
      <c r="M1593" s="5"/>
      <c r="N1593" s="5"/>
      <c r="O1593" s="5"/>
    </row>
    <row r="1594" spans="1:15">
      <c r="A1594" s="121" t="s">
        <v>118</v>
      </c>
      <c r="B1594" s="127" t="s">
        <v>29</v>
      </c>
      <c r="C1594" s="32">
        <v>61300</v>
      </c>
      <c r="D1594" s="118"/>
      <c r="E1594" s="51">
        <v>931200</v>
      </c>
      <c r="F1594" s="51"/>
      <c r="G1594" s="51"/>
      <c r="H1594" s="51">
        <v>28000</v>
      </c>
      <c r="I1594" s="51">
        <v>1001000</v>
      </c>
      <c r="J1594" s="123">
        <f>+SUM(C1594:G1594)-(H1594+I1594)</f>
        <v>-36500</v>
      </c>
      <c r="K1594" s="143" t="b">
        <f t="shared" ref="K1594:K1601" si="821">J1594=I1493</f>
        <v>0</v>
      </c>
      <c r="L1594" s="5"/>
      <c r="M1594" s="5"/>
      <c r="N1594" s="5"/>
      <c r="O1594" s="5"/>
    </row>
    <row r="1595" spans="1:15">
      <c r="A1595" s="121" t="s">
        <v>118</v>
      </c>
      <c r="B1595" s="128" t="s">
        <v>83</v>
      </c>
      <c r="C1595" s="119">
        <v>233614</v>
      </c>
      <c r="D1595" s="122"/>
      <c r="E1595" s="136"/>
      <c r="F1595" s="136"/>
      <c r="G1595" s="136"/>
      <c r="H1595" s="136"/>
      <c r="I1595" s="136"/>
      <c r="J1595" s="120">
        <f>+SUM(C1595:G1595)-(H1595+I1595)</f>
        <v>233614</v>
      </c>
      <c r="K1595" s="143" t="b">
        <f t="shared" si="821"/>
        <v>0</v>
      </c>
      <c r="L1595" s="5"/>
      <c r="M1595" s="5"/>
      <c r="N1595" s="5"/>
      <c r="O1595" s="5"/>
    </row>
    <row r="1596" spans="1:15">
      <c r="A1596" s="121" t="s">
        <v>118</v>
      </c>
      <c r="B1596" s="128" t="s">
        <v>82</v>
      </c>
      <c r="C1596" s="119">
        <v>249769</v>
      </c>
      <c r="D1596" s="122"/>
      <c r="E1596" s="136"/>
      <c r="F1596" s="136"/>
      <c r="G1596" s="136"/>
      <c r="H1596" s="136"/>
      <c r="I1596" s="136"/>
      <c r="J1596" s="120">
        <f t="shared" ref="J1596:J1599" si="822">+SUM(C1596:G1596)-(H1596+I1596)</f>
        <v>249769</v>
      </c>
      <c r="K1596" s="143" t="b">
        <f t="shared" si="821"/>
        <v>0</v>
      </c>
      <c r="L1596" s="5"/>
      <c r="M1596" s="5"/>
      <c r="N1596" s="5"/>
      <c r="O1596" s="5"/>
    </row>
    <row r="1597" spans="1:15">
      <c r="A1597" s="121" t="s">
        <v>118</v>
      </c>
      <c r="B1597" s="126" t="s">
        <v>34</v>
      </c>
      <c r="C1597" s="32">
        <v>4500</v>
      </c>
      <c r="D1597" s="31"/>
      <c r="E1597" s="32">
        <v>234000</v>
      </c>
      <c r="F1597" s="32">
        <v>40000</v>
      </c>
      <c r="G1597" s="103"/>
      <c r="H1597" s="103"/>
      <c r="I1597" s="32">
        <v>207300</v>
      </c>
      <c r="J1597" s="30">
        <f t="shared" si="822"/>
        <v>71200</v>
      </c>
      <c r="K1597" s="143" t="b">
        <f t="shared" si="821"/>
        <v>0</v>
      </c>
      <c r="L1597" s="5"/>
      <c r="M1597" s="5"/>
      <c r="N1597" s="5"/>
      <c r="O1597" s="5"/>
    </row>
    <row r="1598" spans="1:15">
      <c r="A1598" s="121" t="s">
        <v>118</v>
      </c>
      <c r="B1598" s="126" t="s">
        <v>92</v>
      </c>
      <c r="C1598" s="32">
        <v>-6000</v>
      </c>
      <c r="D1598" s="31"/>
      <c r="E1598" s="32">
        <v>61000</v>
      </c>
      <c r="F1598" s="103"/>
      <c r="G1598" s="103"/>
      <c r="H1598" s="103"/>
      <c r="I1598" s="32">
        <v>49000</v>
      </c>
      <c r="J1598" s="30">
        <f t="shared" si="822"/>
        <v>6000</v>
      </c>
      <c r="K1598" s="143" t="b">
        <f t="shared" si="821"/>
        <v>0</v>
      </c>
      <c r="L1598" s="5"/>
      <c r="M1598" s="5"/>
      <c r="N1598" s="5"/>
      <c r="O1598" s="5"/>
    </row>
    <row r="1599" spans="1:15">
      <c r="A1599" s="121" t="s">
        <v>118</v>
      </c>
      <c r="B1599" s="126" t="s">
        <v>28</v>
      </c>
      <c r="C1599" s="32">
        <v>72200</v>
      </c>
      <c r="D1599" s="31"/>
      <c r="E1599" s="32">
        <v>722000</v>
      </c>
      <c r="F1599" s="103"/>
      <c r="G1599" s="103"/>
      <c r="H1599" s="103"/>
      <c r="I1599" s="32">
        <v>626500</v>
      </c>
      <c r="J1599" s="30">
        <f t="shared" si="822"/>
        <v>167700</v>
      </c>
      <c r="K1599" s="143" t="b">
        <f t="shared" si="821"/>
        <v>0</v>
      </c>
      <c r="L1599" s="5"/>
      <c r="M1599" s="5"/>
      <c r="N1599" s="5"/>
      <c r="O1599" s="5"/>
    </row>
    <row r="1600" spans="1:15">
      <c r="A1600" s="121" t="s">
        <v>118</v>
      </c>
      <c r="B1600" s="126" t="s">
        <v>31</v>
      </c>
      <c r="C1600" s="32">
        <v>9300</v>
      </c>
      <c r="D1600" s="31"/>
      <c r="E1600" s="32">
        <v>60000</v>
      </c>
      <c r="F1600" s="103"/>
      <c r="G1600" s="103"/>
      <c r="H1600" s="103"/>
      <c r="I1600" s="32">
        <v>4000</v>
      </c>
      <c r="J1600" s="30">
        <f t="shared" ref="J1600:J1601" si="823">+SUM(C1600:G1600)-(H1600+I1600)</f>
        <v>65300</v>
      </c>
      <c r="K1600" s="143" t="b">
        <f t="shared" si="821"/>
        <v>0</v>
      </c>
      <c r="L1600" s="5"/>
      <c r="M1600" s="5"/>
      <c r="N1600" s="5"/>
      <c r="O1600" s="5"/>
    </row>
    <row r="1601" spans="1:15">
      <c r="A1601" s="121" t="s">
        <v>118</v>
      </c>
      <c r="B1601" s="127" t="s">
        <v>111</v>
      </c>
      <c r="C1601" s="32">
        <v>-14000</v>
      </c>
      <c r="D1601" s="118"/>
      <c r="E1601" s="51">
        <v>378000</v>
      </c>
      <c r="F1601" s="51">
        <f>29000+91000</f>
        <v>120000</v>
      </c>
      <c r="G1601" s="137"/>
      <c r="H1601" s="51">
        <f>2000+1000+25000</f>
        <v>28000</v>
      </c>
      <c r="I1601" s="51">
        <v>467700</v>
      </c>
      <c r="J1601" s="30">
        <f t="shared" si="823"/>
        <v>-11700</v>
      </c>
      <c r="K1601" s="143" t="b">
        <f t="shared" si="821"/>
        <v>0</v>
      </c>
      <c r="L1601" s="5"/>
      <c r="M1601" s="5"/>
      <c r="N1601" s="5"/>
      <c r="O1601" s="5"/>
    </row>
    <row r="1602" spans="1:15">
      <c r="A1602" s="34" t="s">
        <v>59</v>
      </c>
      <c r="B1602" s="35"/>
      <c r="C1602" s="35"/>
      <c r="D1602" s="35"/>
      <c r="E1602" s="35"/>
      <c r="F1602" s="35"/>
      <c r="G1602" s="35"/>
      <c r="H1602" s="35"/>
      <c r="I1602" s="35"/>
      <c r="J1602" s="36"/>
      <c r="K1602" s="142"/>
      <c r="L1602" s="5"/>
      <c r="M1602" s="5"/>
      <c r="N1602" s="5"/>
      <c r="O1602" s="5"/>
    </row>
    <row r="1603" spans="1:15">
      <c r="A1603" s="121" t="s">
        <v>118</v>
      </c>
      <c r="B1603" s="37" t="s">
        <v>60</v>
      </c>
      <c r="C1603" s="38">
        <v>1148337</v>
      </c>
      <c r="D1603" s="49">
        <v>7000000</v>
      </c>
      <c r="E1603" s="102"/>
      <c r="F1603" s="102"/>
      <c r="G1603" s="138"/>
      <c r="H1603" s="130">
        <v>4310300</v>
      </c>
      <c r="I1603" s="125">
        <v>2165078</v>
      </c>
      <c r="J1603" s="30">
        <f>+SUM(C1603:G1603)-(H1603+I1603)</f>
        <v>1672959</v>
      </c>
      <c r="K1603" s="143" t="b">
        <f>J1603=I1489</f>
        <v>0</v>
      </c>
      <c r="L1603" s="5"/>
      <c r="M1603" s="5"/>
      <c r="N1603" s="5"/>
      <c r="O1603" s="5"/>
    </row>
    <row r="1604" spans="1:15">
      <c r="A1604" s="43" t="s">
        <v>61</v>
      </c>
      <c r="B1604" s="24"/>
      <c r="C1604" s="35"/>
      <c r="D1604" s="24"/>
      <c r="E1604" s="24"/>
      <c r="F1604" s="24"/>
      <c r="G1604" s="24"/>
      <c r="H1604" s="24"/>
      <c r="I1604" s="24"/>
      <c r="J1604" s="36"/>
      <c r="K1604" s="142"/>
      <c r="L1604" s="5"/>
      <c r="M1604" s="5"/>
      <c r="N1604" s="5"/>
      <c r="O1604" s="5"/>
    </row>
    <row r="1605" spans="1:15">
      <c r="A1605" s="121" t="s">
        <v>118</v>
      </c>
      <c r="B1605" s="37" t="s">
        <v>62</v>
      </c>
      <c r="C1605" s="124">
        <v>10113263</v>
      </c>
      <c r="D1605" s="131">
        <v>0</v>
      </c>
      <c r="E1605" s="49"/>
      <c r="F1605" s="49"/>
      <c r="G1605" s="49"/>
      <c r="H1605" s="51">
        <v>7000000</v>
      </c>
      <c r="I1605" s="53">
        <v>155885</v>
      </c>
      <c r="J1605" s="30">
        <f>+SUM(C1605:G1605)-(H1605+I1605)</f>
        <v>2957378</v>
      </c>
      <c r="K1605" s="143" t="e">
        <f>+J1605=#REF!</f>
        <v>#REF!</v>
      </c>
      <c r="L1605" s="5"/>
      <c r="M1605" s="5"/>
      <c r="N1605" s="5"/>
      <c r="O1605" s="5"/>
    </row>
    <row r="1606" spans="1:15">
      <c r="A1606" s="121" t="s">
        <v>118</v>
      </c>
      <c r="B1606" s="37" t="s">
        <v>63</v>
      </c>
      <c r="C1606" s="124">
        <v>6219904</v>
      </c>
      <c r="D1606" s="49">
        <v>28506579</v>
      </c>
      <c r="E1606" s="48"/>
      <c r="F1606" s="48"/>
      <c r="G1606" s="48"/>
      <c r="H1606" s="32"/>
      <c r="I1606" s="50">
        <v>6707979</v>
      </c>
      <c r="J1606" s="30">
        <f>SUM(C1606:G1606)-(H1606+I1606)</f>
        <v>28018504</v>
      </c>
      <c r="K1606" s="143" t="b">
        <f>+J1606=I1488</f>
        <v>0</v>
      </c>
      <c r="L1606" s="5"/>
      <c r="M1606" s="5"/>
      <c r="N1606" s="5"/>
      <c r="O1606" s="5"/>
    </row>
    <row r="1607" spans="1:15" ht="15.75">
      <c r="C1607" s="140">
        <f>SUM(C1589:C1606)</f>
        <v>18096146</v>
      </c>
      <c r="I1607" s="139">
        <f>SUM(I1589:I1606)</f>
        <v>13131322</v>
      </c>
      <c r="J1607" s="104">
        <f>+SUM(J1589:J1606)</f>
        <v>33471403</v>
      </c>
      <c r="K1607" s="5" t="b">
        <f>J1607=I1501</f>
        <v>0</v>
      </c>
      <c r="L1607" s="5"/>
      <c r="M1607" s="5"/>
      <c r="N1607" s="5"/>
      <c r="O1607" s="5"/>
    </row>
    <row r="1608" spans="1:15" ht="16.5">
      <c r="A1608" s="14"/>
      <c r="B1608" s="15"/>
      <c r="C1608" s="12" t="e">
        <f>C1607=C1501</f>
        <v>#REF!</v>
      </c>
      <c r="D1608" s="12"/>
      <c r="E1608" s="13"/>
      <c r="F1608" s="12"/>
      <c r="G1608" s="12"/>
      <c r="H1608" s="12"/>
      <c r="I1608" s="12"/>
      <c r="L1608" s="5"/>
      <c r="M1608" s="5"/>
      <c r="N1608" s="5"/>
      <c r="O1608" s="5"/>
    </row>
    <row r="1609" spans="1:15" ht="16.5">
      <c r="A1609" s="14"/>
      <c r="B1609" s="15"/>
      <c r="C1609" s="12"/>
      <c r="D1609" s="12"/>
      <c r="E1609" s="13"/>
      <c r="F1609" s="12"/>
      <c r="G1609" s="12"/>
      <c r="H1609" s="12"/>
      <c r="I1609" s="12"/>
      <c r="L1609" s="5"/>
      <c r="M1609" s="5"/>
      <c r="N1609" s="5"/>
      <c r="O1609" s="5"/>
    </row>
    <row r="1610" spans="1:15">
      <c r="A1610" s="16" t="s">
        <v>51</v>
      </c>
      <c r="B1610" s="16"/>
      <c r="C1610" s="16"/>
      <c r="D1610" s="17"/>
      <c r="E1610" s="17"/>
      <c r="F1610" s="17"/>
      <c r="G1610" s="17"/>
      <c r="H1610" s="17"/>
      <c r="I1610" s="17"/>
      <c r="L1610" s="5"/>
      <c r="M1610" s="5"/>
      <c r="N1610" s="5"/>
      <c r="O1610" s="5"/>
    </row>
    <row r="1611" spans="1:15">
      <c r="A1611" s="18" t="s">
        <v>112</v>
      </c>
      <c r="B1611" s="18"/>
      <c r="C1611" s="18"/>
      <c r="D1611" s="18"/>
      <c r="E1611" s="18"/>
      <c r="F1611" s="18"/>
      <c r="G1611" s="18"/>
      <c r="H1611" s="18"/>
      <c r="I1611" s="18"/>
      <c r="J1611" s="17"/>
      <c r="L1611" s="5"/>
      <c r="M1611" s="5"/>
      <c r="N1611" s="5"/>
      <c r="O1611" s="5"/>
    </row>
    <row r="1612" spans="1:15">
      <c r="A1612" s="19"/>
      <c r="B1612" s="17"/>
      <c r="C1612" s="20"/>
      <c r="D1612" s="20"/>
      <c r="E1612" s="20"/>
      <c r="F1612" s="20"/>
      <c r="G1612" s="20"/>
      <c r="H1612" s="17"/>
      <c r="I1612" s="17"/>
      <c r="J1612" s="18"/>
      <c r="L1612" s="5"/>
      <c r="M1612" s="5"/>
      <c r="N1612" s="5"/>
      <c r="O1612" s="5"/>
    </row>
    <row r="1613" spans="1:15">
      <c r="A1613" s="166" t="s">
        <v>52</v>
      </c>
      <c r="B1613" s="168" t="s">
        <v>53</v>
      </c>
      <c r="C1613" s="170" t="s">
        <v>114</v>
      </c>
      <c r="D1613" s="171" t="s">
        <v>54</v>
      </c>
      <c r="E1613" s="172"/>
      <c r="F1613" s="172"/>
      <c r="G1613" s="173"/>
      <c r="H1613" s="174" t="s">
        <v>55</v>
      </c>
      <c r="I1613" s="162" t="s">
        <v>56</v>
      </c>
      <c r="J1613" s="17"/>
      <c r="L1613" s="5"/>
      <c r="M1613" s="5"/>
      <c r="N1613" s="5"/>
      <c r="O1613" s="5"/>
    </row>
    <row r="1614" spans="1:15" ht="25.5">
      <c r="A1614" s="167"/>
      <c r="B1614" s="169"/>
      <c r="C1614" s="22"/>
      <c r="D1614" s="21" t="s">
        <v>23</v>
      </c>
      <c r="E1614" s="21" t="s">
        <v>24</v>
      </c>
      <c r="F1614" s="22" t="s">
        <v>116</v>
      </c>
      <c r="G1614" s="21" t="s">
        <v>57</v>
      </c>
      <c r="H1614" s="175"/>
      <c r="I1614" s="163"/>
      <c r="J1614" s="164" t="s">
        <v>115</v>
      </c>
      <c r="L1614" s="5"/>
      <c r="M1614" s="5"/>
      <c r="N1614" s="5"/>
      <c r="O1614" s="5"/>
    </row>
    <row r="1615" spans="1:15">
      <c r="A1615" s="23"/>
      <c r="B1615" s="24" t="s">
        <v>58</v>
      </c>
      <c r="C1615" s="25"/>
      <c r="D1615" s="25"/>
      <c r="E1615" s="25"/>
      <c r="F1615" s="25"/>
      <c r="G1615" s="25"/>
      <c r="H1615" s="25"/>
      <c r="I1615" s="26"/>
      <c r="J1615" s="165"/>
      <c r="L1615" s="5"/>
      <c r="M1615" s="5"/>
      <c r="N1615" s="5"/>
      <c r="O1615" s="5"/>
    </row>
    <row r="1616" spans="1:15">
      <c r="A1616" s="121" t="s">
        <v>113</v>
      </c>
      <c r="B1616" s="126" t="s">
        <v>75</v>
      </c>
      <c r="C1616" s="32">
        <v>3670</v>
      </c>
      <c r="D1616" s="31"/>
      <c r="E1616" s="32">
        <v>118000</v>
      </c>
      <c r="F1616" s="32">
        <v>4000</v>
      </c>
      <c r="G1616" s="32"/>
      <c r="H1616" s="55"/>
      <c r="I1616" s="32">
        <v>118000</v>
      </c>
      <c r="J1616" s="30">
        <f>+SUM(C1616:G1616)-(H1616+I1616)</f>
        <v>7670</v>
      </c>
      <c r="K1616" s="141"/>
      <c r="L1616" s="5"/>
      <c r="M1616" s="5"/>
      <c r="N1616" s="5"/>
      <c r="O1616" s="5"/>
    </row>
    <row r="1617" spans="1:15">
      <c r="A1617" s="121" t="s">
        <v>113</v>
      </c>
      <c r="B1617" s="126" t="s">
        <v>46</v>
      </c>
      <c r="C1617" s="32">
        <v>-540</v>
      </c>
      <c r="D1617" s="31"/>
      <c r="E1617" s="32">
        <v>209750</v>
      </c>
      <c r="F1617" s="32">
        <v>5000</v>
      </c>
      <c r="G1617" s="32"/>
      <c r="H1617" s="55"/>
      <c r="I1617" s="32">
        <v>209500</v>
      </c>
      <c r="J1617" s="30">
        <f t="shared" ref="J1617:J1618" si="824">+SUM(C1617:G1617)-(H1617+I1617)</f>
        <v>4710</v>
      </c>
      <c r="K1617" s="141"/>
      <c r="L1617" s="5"/>
      <c r="M1617" s="5"/>
      <c r="N1617" s="5"/>
      <c r="O1617" s="5"/>
    </row>
    <row r="1618" spans="1:15">
      <c r="A1618" s="121" t="s">
        <v>113</v>
      </c>
      <c r="B1618" s="126" t="s">
        <v>30</v>
      </c>
      <c r="C1618" s="32">
        <v>2395</v>
      </c>
      <c r="D1618" s="31"/>
      <c r="E1618" s="32">
        <v>70000</v>
      </c>
      <c r="F1618" s="32">
        <v>4000</v>
      </c>
      <c r="G1618" s="32"/>
      <c r="H1618" s="32"/>
      <c r="I1618" s="32">
        <v>67100</v>
      </c>
      <c r="J1618" s="100">
        <f t="shared" si="824"/>
        <v>9295</v>
      </c>
      <c r="K1618" s="141"/>
      <c r="L1618" s="5"/>
      <c r="M1618" s="5"/>
      <c r="N1618" s="5"/>
      <c r="O1618" s="5"/>
    </row>
    <row r="1619" spans="1:15">
      <c r="A1619" s="121" t="s">
        <v>113</v>
      </c>
      <c r="B1619" s="126" t="s">
        <v>76</v>
      </c>
      <c r="C1619" s="32">
        <v>96100</v>
      </c>
      <c r="D1619" s="103"/>
      <c r="E1619" s="32">
        <v>488100</v>
      </c>
      <c r="F1619" s="32">
        <v>4000</v>
      </c>
      <c r="G1619" s="32"/>
      <c r="H1619" s="32">
        <v>61600</v>
      </c>
      <c r="I1619" s="32">
        <v>551700</v>
      </c>
      <c r="J1619" s="100">
        <f>+SUM(C1619:G1619)-(H1619+I1619)</f>
        <v>-25100</v>
      </c>
      <c r="K1619" s="141"/>
      <c r="L1619" s="5"/>
      <c r="M1619" s="5"/>
      <c r="N1619" s="5"/>
      <c r="O1619" s="5"/>
    </row>
    <row r="1620" spans="1:15">
      <c r="A1620" s="121" t="s">
        <v>113</v>
      </c>
      <c r="B1620" s="126" t="s">
        <v>68</v>
      </c>
      <c r="C1620" s="32">
        <v>13884</v>
      </c>
      <c r="D1620" s="103"/>
      <c r="E1620" s="32">
        <v>194000</v>
      </c>
      <c r="F1620" s="32"/>
      <c r="G1620" s="32"/>
      <c r="H1620" s="32">
        <v>17000</v>
      </c>
      <c r="I1620" s="32">
        <v>183500</v>
      </c>
      <c r="J1620" s="100">
        <f t="shared" ref="J1620" si="825">+SUM(C1620:G1620)-(H1620+I1620)</f>
        <v>7384</v>
      </c>
      <c r="K1620" s="141"/>
      <c r="L1620" s="5"/>
      <c r="M1620" s="5"/>
      <c r="N1620" s="5"/>
      <c r="O1620" s="5"/>
    </row>
    <row r="1621" spans="1:15">
      <c r="A1621" s="121" t="s">
        <v>113</v>
      </c>
      <c r="B1621" s="127" t="s">
        <v>29</v>
      </c>
      <c r="C1621" s="32">
        <v>72400</v>
      </c>
      <c r="D1621" s="118"/>
      <c r="E1621" s="51">
        <v>599900</v>
      </c>
      <c r="F1621" s="51"/>
      <c r="G1621" s="51"/>
      <c r="H1621" s="51"/>
      <c r="I1621" s="51">
        <v>611000</v>
      </c>
      <c r="J1621" s="123">
        <f>+SUM(C1621:G1621)-(H1621+I1621)</f>
        <v>61300</v>
      </c>
      <c r="K1621" s="141"/>
      <c r="L1621" s="5"/>
      <c r="M1621" s="5"/>
      <c r="N1621" s="5"/>
      <c r="O1621" s="5"/>
    </row>
    <row r="1622" spans="1:15">
      <c r="A1622" s="121" t="s">
        <v>113</v>
      </c>
      <c r="B1622" s="128" t="s">
        <v>83</v>
      </c>
      <c r="C1622" s="119">
        <v>233614</v>
      </c>
      <c r="D1622" s="122"/>
      <c r="E1622" s="136"/>
      <c r="F1622" s="136"/>
      <c r="G1622" s="136"/>
      <c r="H1622" s="136"/>
      <c r="I1622" s="136"/>
      <c r="J1622" s="120">
        <f>+SUM(C1622:G1622)-(H1622+I1622)</f>
        <v>233614</v>
      </c>
      <c r="K1622" s="141"/>
      <c r="L1622" s="5"/>
      <c r="M1622" s="5"/>
      <c r="N1622" s="5"/>
      <c r="O1622" s="5"/>
    </row>
    <row r="1623" spans="1:15">
      <c r="A1623" s="121" t="s">
        <v>113</v>
      </c>
      <c r="B1623" s="128" t="s">
        <v>82</v>
      </c>
      <c r="C1623" s="119">
        <v>249769</v>
      </c>
      <c r="D1623" s="122"/>
      <c r="E1623" s="136"/>
      <c r="F1623" s="136"/>
      <c r="G1623" s="136"/>
      <c r="H1623" s="136"/>
      <c r="I1623" s="136"/>
      <c r="J1623" s="120">
        <f t="shared" ref="J1623:J1630" si="826">+SUM(C1623:G1623)-(H1623+I1623)</f>
        <v>249769</v>
      </c>
      <c r="K1623" s="141"/>
      <c r="L1623" s="5"/>
      <c r="M1623" s="5"/>
      <c r="N1623" s="5"/>
      <c r="O1623" s="5"/>
    </row>
    <row r="1624" spans="1:15">
      <c r="A1624" s="121" t="s">
        <v>113</v>
      </c>
      <c r="B1624" s="126" t="s">
        <v>34</v>
      </c>
      <c r="C1624" s="32">
        <v>18490</v>
      </c>
      <c r="D1624" s="31"/>
      <c r="E1624" s="32">
        <v>796460</v>
      </c>
      <c r="F1624" s="32">
        <v>61600</v>
      </c>
      <c r="G1624" s="103"/>
      <c r="H1624" s="103"/>
      <c r="I1624" s="32">
        <v>872050</v>
      </c>
      <c r="J1624" s="30">
        <f t="shared" si="826"/>
        <v>4500</v>
      </c>
      <c r="K1624" s="141"/>
      <c r="L1624" s="5"/>
      <c r="M1624" s="5"/>
      <c r="N1624" s="5"/>
      <c r="O1624" s="5"/>
    </row>
    <row r="1625" spans="1:15">
      <c r="A1625" s="121" t="s">
        <v>113</v>
      </c>
      <c r="B1625" s="126" t="s">
        <v>92</v>
      </c>
      <c r="C1625" s="32">
        <v>4500</v>
      </c>
      <c r="D1625" s="31"/>
      <c r="E1625" s="32">
        <v>40000</v>
      </c>
      <c r="F1625" s="103"/>
      <c r="G1625" s="103"/>
      <c r="H1625" s="103"/>
      <c r="I1625" s="32">
        <v>50500</v>
      </c>
      <c r="J1625" s="30">
        <f t="shared" si="826"/>
        <v>-6000</v>
      </c>
      <c r="K1625" s="141"/>
      <c r="L1625" s="5"/>
      <c r="M1625" s="5"/>
      <c r="N1625" s="5"/>
      <c r="O1625" s="5"/>
    </row>
    <row r="1626" spans="1:15">
      <c r="A1626" s="121" t="s">
        <v>113</v>
      </c>
      <c r="B1626" s="126" t="s">
        <v>28</v>
      </c>
      <c r="C1626" s="32">
        <v>44200</v>
      </c>
      <c r="D1626" s="31"/>
      <c r="E1626" s="32">
        <v>60000</v>
      </c>
      <c r="F1626" s="103"/>
      <c r="G1626" s="103"/>
      <c r="H1626" s="103"/>
      <c r="I1626" s="32">
        <v>32000</v>
      </c>
      <c r="J1626" s="30">
        <f t="shared" si="826"/>
        <v>72200</v>
      </c>
      <c r="K1626" s="141"/>
      <c r="L1626" s="5"/>
      <c r="M1626" s="5"/>
      <c r="N1626" s="5"/>
      <c r="O1626" s="5"/>
    </row>
    <row r="1627" spans="1:15">
      <c r="A1627" s="121" t="s">
        <v>113</v>
      </c>
      <c r="B1627" s="126" t="s">
        <v>93</v>
      </c>
      <c r="C1627" s="32">
        <v>-851709</v>
      </c>
      <c r="D1627" s="31"/>
      <c r="E1627" s="32">
        <v>851709</v>
      </c>
      <c r="F1627" s="103"/>
      <c r="G1627" s="103"/>
      <c r="H1627" s="103"/>
      <c r="I1627" s="32"/>
      <c r="J1627" s="30">
        <f>+SUM(C1627:G1627)-(H1627+I1627)</f>
        <v>0</v>
      </c>
      <c r="K1627" s="141"/>
      <c r="L1627" s="5"/>
      <c r="M1627" s="5"/>
      <c r="N1627" s="5"/>
      <c r="O1627" s="5"/>
    </row>
    <row r="1628" spans="1:15">
      <c r="A1628" s="121" t="s">
        <v>113</v>
      </c>
      <c r="B1628" s="126" t="s">
        <v>100</v>
      </c>
      <c r="C1628" s="32">
        <v>90300</v>
      </c>
      <c r="D1628" s="31"/>
      <c r="E1628" s="32">
        <v>69200</v>
      </c>
      <c r="F1628" s="103"/>
      <c r="G1628" s="103"/>
      <c r="H1628" s="103"/>
      <c r="I1628" s="32">
        <v>159500</v>
      </c>
      <c r="J1628" s="30">
        <f t="shared" si="826"/>
        <v>0</v>
      </c>
      <c r="K1628" s="141"/>
      <c r="L1628" s="5"/>
      <c r="M1628" s="5"/>
      <c r="N1628" s="5"/>
      <c r="O1628" s="5"/>
    </row>
    <row r="1629" spans="1:15">
      <c r="A1629" s="121" t="s">
        <v>113</v>
      </c>
      <c r="B1629" s="126" t="s">
        <v>31</v>
      </c>
      <c r="C1629" s="32">
        <v>300</v>
      </c>
      <c r="D1629" s="31"/>
      <c r="E1629" s="32">
        <v>20000</v>
      </c>
      <c r="F1629" s="103"/>
      <c r="G1629" s="103"/>
      <c r="H1629" s="103"/>
      <c r="I1629" s="32">
        <v>11000</v>
      </c>
      <c r="J1629" s="30">
        <f t="shared" si="826"/>
        <v>9300</v>
      </c>
      <c r="K1629" s="141"/>
      <c r="L1629" s="5"/>
      <c r="M1629" s="5"/>
      <c r="N1629" s="5"/>
      <c r="O1629" s="5"/>
    </row>
    <row r="1630" spans="1:15">
      <c r="A1630" s="121" t="s">
        <v>113</v>
      </c>
      <c r="B1630" s="127" t="s">
        <v>111</v>
      </c>
      <c r="C1630" s="32">
        <v>0</v>
      </c>
      <c r="D1630" s="118"/>
      <c r="E1630" s="135"/>
      <c r="F1630" s="135"/>
      <c r="G1630" s="137"/>
      <c r="H1630" s="135"/>
      <c r="I1630" s="51">
        <v>14000</v>
      </c>
      <c r="J1630" s="30">
        <f t="shared" si="826"/>
        <v>-14000</v>
      </c>
      <c r="K1630" s="141"/>
      <c r="L1630" s="5"/>
      <c r="M1630" s="5"/>
      <c r="N1630" s="5"/>
      <c r="O1630" s="5"/>
    </row>
    <row r="1631" spans="1:15">
      <c r="A1631" s="34" t="s">
        <v>59</v>
      </c>
      <c r="B1631" s="35"/>
      <c r="C1631" s="35"/>
      <c r="D1631" s="35"/>
      <c r="E1631" s="35"/>
      <c r="F1631" s="35"/>
      <c r="G1631" s="35"/>
      <c r="H1631" s="35"/>
      <c r="I1631" s="35"/>
      <c r="J1631" s="36"/>
      <c r="L1631" s="5"/>
      <c r="M1631" s="5"/>
      <c r="N1631" s="5"/>
      <c r="O1631" s="5"/>
    </row>
    <row r="1632" spans="1:15">
      <c r="A1632" s="121" t="s">
        <v>113</v>
      </c>
      <c r="B1632" s="37" t="s">
        <v>60</v>
      </c>
      <c r="C1632" s="38" t="e">
        <f>C1489</f>
        <v>#REF!</v>
      </c>
      <c r="D1632" s="49">
        <v>5872000</v>
      </c>
      <c r="E1632" s="102"/>
      <c r="F1632" s="102"/>
      <c r="G1632" s="138"/>
      <c r="H1632" s="130">
        <v>3517119</v>
      </c>
      <c r="I1632" s="125">
        <v>1523260</v>
      </c>
      <c r="J1632" s="30" t="e">
        <f>+SUM(C1632:G1632)-(H1632+I1632)</f>
        <v>#REF!</v>
      </c>
      <c r="K1632" s="141"/>
      <c r="L1632" s="5"/>
      <c r="M1632" s="5"/>
      <c r="N1632" s="5"/>
      <c r="O1632" s="5"/>
    </row>
    <row r="1633" spans="1:15">
      <c r="A1633" s="43" t="s">
        <v>61</v>
      </c>
      <c r="B1633" s="24"/>
      <c r="C1633" s="35"/>
      <c r="D1633" s="24"/>
      <c r="E1633" s="24"/>
      <c r="F1633" s="24"/>
      <c r="G1633" s="24"/>
      <c r="H1633" s="24"/>
      <c r="I1633" s="24"/>
      <c r="J1633" s="36"/>
      <c r="L1633" s="5"/>
      <c r="M1633" s="5"/>
      <c r="N1633" s="5"/>
      <c r="O1633" s="5"/>
    </row>
    <row r="1634" spans="1:15">
      <c r="A1634" s="121" t="s">
        <v>113</v>
      </c>
      <c r="B1634" s="37" t="s">
        <v>62</v>
      </c>
      <c r="C1634" s="124" t="e">
        <f>#REF!</f>
        <v>#REF!</v>
      </c>
      <c r="D1634" s="131">
        <v>10380044</v>
      </c>
      <c r="E1634" s="49"/>
      <c r="F1634" s="49"/>
      <c r="G1634" s="49"/>
      <c r="H1634" s="51">
        <v>5500000</v>
      </c>
      <c r="I1634" s="53">
        <v>277455</v>
      </c>
      <c r="J1634" s="30" t="e">
        <f>+SUM(C1634:G1634)-(H1634+I1634)</f>
        <v>#REF!</v>
      </c>
      <c r="K1634" s="141"/>
      <c r="L1634" s="5"/>
      <c r="M1634" s="5"/>
      <c r="N1634" s="5"/>
      <c r="O1634" s="5"/>
    </row>
    <row r="1635" spans="1:15">
      <c r="A1635" s="121" t="s">
        <v>113</v>
      </c>
      <c r="B1635" s="37" t="s">
        <v>63</v>
      </c>
      <c r="C1635" s="124" t="e">
        <f>C1488</f>
        <v>#REF!</v>
      </c>
      <c r="D1635" s="49"/>
      <c r="E1635" s="48"/>
      <c r="F1635" s="48"/>
      <c r="G1635" s="48"/>
      <c r="H1635" s="32">
        <v>372000</v>
      </c>
      <c r="I1635" s="50">
        <v>4601760</v>
      </c>
      <c r="J1635" s="30" t="e">
        <f>SUM(C1635:G1635)-(H1635+I1635)</f>
        <v>#REF!</v>
      </c>
      <c r="K1635" s="141"/>
      <c r="L1635" s="5"/>
      <c r="M1635" s="5"/>
      <c r="N1635" s="5"/>
      <c r="O1635" s="5"/>
    </row>
    <row r="1636" spans="1:15" ht="15.75">
      <c r="C1636" s="140" t="e">
        <f>SUM(C1616:C1635)</f>
        <v>#REF!</v>
      </c>
      <c r="I1636" s="139">
        <f>SUM(I1616:I1635)</f>
        <v>9282325</v>
      </c>
      <c r="J1636" s="104" t="e">
        <f>+SUM(J1616:J1635)</f>
        <v>#REF!</v>
      </c>
      <c r="L1636" s="5"/>
      <c r="M1636" s="5"/>
      <c r="N1636" s="5"/>
      <c r="O1636" s="5"/>
    </row>
    <row r="1637" spans="1:15" ht="16.5">
      <c r="A1637" s="14"/>
      <c r="B1637" s="15"/>
      <c r="C1637" s="12"/>
      <c r="D1637" s="12"/>
      <c r="E1637" s="13"/>
      <c r="F1637" s="12"/>
      <c r="G1637" s="12"/>
      <c r="H1637" s="12"/>
      <c r="I1637" s="12"/>
      <c r="L1637" s="5"/>
      <c r="M1637" s="5"/>
      <c r="N1637" s="5"/>
      <c r="O1637" s="5"/>
    </row>
    <row r="1638" spans="1:15">
      <c r="A1638" s="16" t="s">
        <v>51</v>
      </c>
      <c r="B1638" s="16"/>
      <c r="C1638" s="16"/>
      <c r="D1638" s="17"/>
      <c r="E1638" s="17"/>
      <c r="F1638" s="17"/>
      <c r="G1638" s="17"/>
      <c r="H1638" s="17"/>
      <c r="I1638" s="17"/>
      <c r="L1638" s="5"/>
      <c r="M1638" s="5"/>
      <c r="N1638" s="5"/>
      <c r="O1638" s="5"/>
    </row>
    <row r="1639" spans="1:15">
      <c r="A1639" s="18" t="s">
        <v>107</v>
      </c>
      <c r="B1639" s="18"/>
      <c r="C1639" s="18"/>
      <c r="D1639" s="18"/>
      <c r="E1639" s="18"/>
      <c r="F1639" s="18"/>
      <c r="G1639" s="18"/>
      <c r="H1639" s="18"/>
      <c r="I1639" s="18"/>
      <c r="J1639" s="17"/>
      <c r="L1639" s="5"/>
      <c r="M1639" s="5"/>
      <c r="N1639" s="5"/>
      <c r="O1639" s="5"/>
    </row>
    <row r="1640" spans="1:15">
      <c r="A1640" s="19"/>
      <c r="B1640" s="17"/>
      <c r="C1640" s="20"/>
      <c r="D1640" s="20"/>
      <c r="E1640" s="20"/>
      <c r="F1640" s="20"/>
      <c r="G1640" s="20"/>
      <c r="H1640" s="17"/>
      <c r="I1640" s="17"/>
      <c r="J1640" s="18"/>
      <c r="L1640" s="5"/>
      <c r="M1640" s="5"/>
      <c r="N1640" s="5"/>
      <c r="O1640" s="5"/>
    </row>
    <row r="1641" spans="1:15">
      <c r="A1641" s="166" t="s">
        <v>52</v>
      </c>
      <c r="B1641" s="168" t="s">
        <v>53</v>
      </c>
      <c r="C1641" s="170" t="s">
        <v>108</v>
      </c>
      <c r="D1641" s="171" t="s">
        <v>54</v>
      </c>
      <c r="E1641" s="172"/>
      <c r="F1641" s="172"/>
      <c r="G1641" s="173"/>
      <c r="H1641" s="174" t="s">
        <v>55</v>
      </c>
      <c r="I1641" s="162" t="s">
        <v>56</v>
      </c>
      <c r="J1641" s="17"/>
      <c r="L1641" s="5"/>
      <c r="M1641" s="5"/>
      <c r="N1641" s="5"/>
      <c r="O1641" s="5"/>
    </row>
    <row r="1642" spans="1:15" ht="25.5">
      <c r="A1642" s="167"/>
      <c r="B1642" s="169"/>
      <c r="C1642" s="22"/>
      <c r="D1642" s="21" t="s">
        <v>23</v>
      </c>
      <c r="E1642" s="21" t="s">
        <v>24</v>
      </c>
      <c r="F1642" s="22" t="s">
        <v>110</v>
      </c>
      <c r="G1642" s="21" t="s">
        <v>57</v>
      </c>
      <c r="H1642" s="175"/>
      <c r="I1642" s="163"/>
      <c r="J1642" s="164" t="s">
        <v>109</v>
      </c>
      <c r="L1642" s="5"/>
      <c r="M1642" s="5"/>
      <c r="N1642" s="5"/>
      <c r="O1642" s="5"/>
    </row>
    <row r="1643" spans="1:15">
      <c r="A1643" s="23"/>
      <c r="B1643" s="24" t="s">
        <v>58</v>
      </c>
      <c r="C1643" s="25"/>
      <c r="D1643" s="25"/>
      <c r="E1643" s="25"/>
      <c r="F1643" s="25"/>
      <c r="G1643" s="25"/>
      <c r="H1643" s="25"/>
      <c r="I1643" s="26"/>
      <c r="J1643" s="165"/>
      <c r="L1643" s="5"/>
      <c r="M1643" s="5"/>
      <c r="N1643" s="5"/>
      <c r="O1643" s="5"/>
    </row>
    <row r="1644" spans="1:15">
      <c r="A1644" s="121" t="s">
        <v>106</v>
      </c>
      <c r="B1644" s="126" t="s">
        <v>75</v>
      </c>
      <c r="C1644" s="32">
        <v>-11330</v>
      </c>
      <c r="D1644" s="31"/>
      <c r="E1644" s="32">
        <v>201400</v>
      </c>
      <c r="F1644" s="32">
        <v>184300</v>
      </c>
      <c r="G1644" s="32"/>
      <c r="H1644" s="55"/>
      <c r="I1644" s="32">
        <v>370700</v>
      </c>
      <c r="J1644" s="30">
        <f>+SUM(C1644:G1644)-(H1644+I1644)</f>
        <v>3670</v>
      </c>
      <c r="K1644" s="68"/>
      <c r="L1644" s="5"/>
      <c r="M1644" s="5"/>
      <c r="N1644" s="5"/>
      <c r="O1644" s="5"/>
    </row>
    <row r="1645" spans="1:15">
      <c r="A1645" s="121" t="s">
        <v>106</v>
      </c>
      <c r="B1645" s="126" t="s">
        <v>46</v>
      </c>
      <c r="C1645" s="32">
        <v>8260</v>
      </c>
      <c r="D1645" s="31"/>
      <c r="E1645" s="32">
        <v>357900</v>
      </c>
      <c r="F1645" s="32"/>
      <c r="G1645" s="32"/>
      <c r="H1645" s="55">
        <v>50000</v>
      </c>
      <c r="I1645" s="32">
        <v>316700</v>
      </c>
      <c r="J1645" s="30">
        <f t="shared" ref="J1645:J1646" si="827">+SUM(C1645:G1645)-(H1645+I1645)</f>
        <v>-540</v>
      </c>
      <c r="K1645" s="68"/>
      <c r="L1645" s="5"/>
      <c r="M1645" s="5"/>
      <c r="N1645" s="5"/>
      <c r="O1645" s="5"/>
    </row>
    <row r="1646" spans="1:15">
      <c r="A1646" s="121" t="s">
        <v>106</v>
      </c>
      <c r="B1646" s="126" t="s">
        <v>30</v>
      </c>
      <c r="C1646" s="32">
        <v>3795</v>
      </c>
      <c r="D1646" s="31"/>
      <c r="E1646" s="32">
        <v>20000</v>
      </c>
      <c r="F1646" s="32"/>
      <c r="G1646" s="32"/>
      <c r="H1646" s="32"/>
      <c r="I1646" s="32">
        <v>21400</v>
      </c>
      <c r="J1646" s="100">
        <f t="shared" si="827"/>
        <v>2395</v>
      </c>
      <c r="K1646" s="68"/>
      <c r="L1646" s="5"/>
      <c r="M1646" s="5"/>
      <c r="N1646" s="5"/>
      <c r="O1646" s="5"/>
    </row>
    <row r="1647" spans="1:15">
      <c r="A1647" s="121" t="s">
        <v>106</v>
      </c>
      <c r="B1647" s="126" t="s">
        <v>76</v>
      </c>
      <c r="C1647" s="32">
        <v>-83100</v>
      </c>
      <c r="D1647" s="103"/>
      <c r="E1647" s="32">
        <v>699200</v>
      </c>
      <c r="F1647" s="32"/>
      <c r="G1647" s="32"/>
      <c r="H1647" s="32"/>
      <c r="I1647" s="32">
        <v>520000</v>
      </c>
      <c r="J1647" s="100">
        <f>+SUM(C1647:G1647)-(H1647+I1647)</f>
        <v>96100</v>
      </c>
      <c r="K1647" s="68"/>
      <c r="L1647" s="5"/>
      <c r="M1647" s="5"/>
      <c r="N1647" s="5"/>
      <c r="O1647" s="5"/>
    </row>
    <row r="1648" spans="1:15">
      <c r="A1648" s="121" t="s">
        <v>106</v>
      </c>
      <c r="B1648" s="126" t="s">
        <v>68</v>
      </c>
      <c r="C1648" s="32">
        <v>1784</v>
      </c>
      <c r="D1648" s="103"/>
      <c r="E1648" s="32">
        <v>568600</v>
      </c>
      <c r="F1648" s="32">
        <v>50000</v>
      </c>
      <c r="G1648" s="32"/>
      <c r="H1648" s="32">
        <v>184300</v>
      </c>
      <c r="I1648" s="32">
        <v>422200</v>
      </c>
      <c r="J1648" s="100">
        <f t="shared" ref="J1648" si="828">+SUM(C1648:G1648)-(H1648+I1648)</f>
        <v>13884</v>
      </c>
      <c r="K1648" s="68"/>
      <c r="L1648" s="5"/>
      <c r="M1648" s="5"/>
      <c r="N1648" s="5"/>
      <c r="O1648" s="5"/>
    </row>
    <row r="1649" spans="1:15">
      <c r="A1649" s="121" t="s">
        <v>106</v>
      </c>
      <c r="B1649" s="127" t="s">
        <v>29</v>
      </c>
      <c r="C1649" s="32">
        <v>88800</v>
      </c>
      <c r="D1649" s="118"/>
      <c r="E1649" s="51">
        <v>694600</v>
      </c>
      <c r="F1649" s="51"/>
      <c r="G1649" s="51"/>
      <c r="H1649" s="51"/>
      <c r="I1649" s="51">
        <v>711000</v>
      </c>
      <c r="J1649" s="123">
        <f>+SUM(C1649:G1649)-(H1649+I1649)</f>
        <v>72400</v>
      </c>
      <c r="K1649" s="68"/>
      <c r="L1649" s="5"/>
      <c r="M1649" s="5"/>
      <c r="N1649" s="5"/>
      <c r="O1649" s="5"/>
    </row>
    <row r="1650" spans="1:15">
      <c r="A1650" s="121" t="s">
        <v>106</v>
      </c>
      <c r="B1650" s="128" t="s">
        <v>83</v>
      </c>
      <c r="C1650" s="119">
        <v>233614</v>
      </c>
      <c r="D1650" s="122"/>
      <c r="E1650" s="136"/>
      <c r="F1650" s="136"/>
      <c r="G1650" s="136"/>
      <c r="H1650" s="136"/>
      <c r="I1650" s="136"/>
      <c r="J1650" s="120">
        <f>+SUM(C1650:G1650)-(H1650+I1650)</f>
        <v>233614</v>
      </c>
      <c r="K1650" s="68"/>
      <c r="L1650" s="5"/>
      <c r="M1650" s="5"/>
      <c r="N1650" s="5"/>
      <c r="O1650" s="5"/>
    </row>
    <row r="1651" spans="1:15">
      <c r="A1651" s="121" t="s">
        <v>106</v>
      </c>
      <c r="B1651" s="128" t="s">
        <v>82</v>
      </c>
      <c r="C1651" s="119">
        <v>249769</v>
      </c>
      <c r="D1651" s="122"/>
      <c r="E1651" s="136"/>
      <c r="F1651" s="136"/>
      <c r="G1651" s="136"/>
      <c r="H1651" s="136"/>
      <c r="I1651" s="136"/>
      <c r="J1651" s="120">
        <f t="shared" ref="J1651:J1655" si="829">+SUM(C1651:G1651)-(H1651+I1651)</f>
        <v>249769</v>
      </c>
      <c r="K1651" s="68"/>
      <c r="L1651" s="5"/>
      <c r="M1651" s="5"/>
      <c r="N1651" s="5"/>
      <c r="O1651" s="5"/>
    </row>
    <row r="1652" spans="1:15">
      <c r="A1652" s="121" t="s">
        <v>106</v>
      </c>
      <c r="B1652" s="126" t="s">
        <v>34</v>
      </c>
      <c r="C1652" s="32">
        <v>7890</v>
      </c>
      <c r="D1652" s="31"/>
      <c r="E1652" s="32">
        <v>135600</v>
      </c>
      <c r="F1652" s="103"/>
      <c r="G1652" s="103"/>
      <c r="H1652" s="103"/>
      <c r="I1652" s="32">
        <v>125000</v>
      </c>
      <c r="J1652" s="30">
        <f t="shared" si="829"/>
        <v>18490</v>
      </c>
      <c r="K1652" s="68"/>
      <c r="L1652" s="5"/>
      <c r="M1652" s="5"/>
      <c r="N1652" s="5"/>
      <c r="O1652" s="5"/>
    </row>
    <row r="1653" spans="1:15">
      <c r="A1653" s="121" t="s">
        <v>106</v>
      </c>
      <c r="B1653" s="126" t="s">
        <v>92</v>
      </c>
      <c r="C1653" s="32">
        <v>5000</v>
      </c>
      <c r="D1653" s="31"/>
      <c r="E1653" s="32">
        <v>30000</v>
      </c>
      <c r="F1653" s="103"/>
      <c r="G1653" s="103"/>
      <c r="H1653" s="103"/>
      <c r="I1653" s="32">
        <v>30500</v>
      </c>
      <c r="J1653" s="30">
        <f t="shared" si="829"/>
        <v>4500</v>
      </c>
      <c r="K1653" s="68"/>
      <c r="L1653" s="5"/>
      <c r="M1653" s="5"/>
      <c r="N1653" s="5"/>
      <c r="O1653" s="5"/>
    </row>
    <row r="1654" spans="1:15">
      <c r="A1654" s="121" t="s">
        <v>106</v>
      </c>
      <c r="B1654" s="126" t="s">
        <v>28</v>
      </c>
      <c r="C1654" s="32">
        <v>57700</v>
      </c>
      <c r="D1654" s="31"/>
      <c r="E1654" s="32">
        <v>639000</v>
      </c>
      <c r="F1654" s="103"/>
      <c r="G1654" s="103"/>
      <c r="H1654" s="103"/>
      <c r="I1654" s="32">
        <v>652500</v>
      </c>
      <c r="J1654" s="30">
        <f t="shared" si="829"/>
        <v>44200</v>
      </c>
      <c r="K1654" s="68"/>
      <c r="L1654" s="5"/>
      <c r="M1654" s="5"/>
      <c r="N1654" s="5"/>
      <c r="O1654" s="5"/>
    </row>
    <row r="1655" spans="1:15">
      <c r="A1655" s="121" t="s">
        <v>106</v>
      </c>
      <c r="B1655" s="126" t="s">
        <v>93</v>
      </c>
      <c r="C1655" s="32">
        <v>-32081</v>
      </c>
      <c r="D1655" s="31"/>
      <c r="E1655" s="103"/>
      <c r="F1655" s="103"/>
      <c r="G1655" s="103"/>
      <c r="H1655" s="103"/>
      <c r="I1655" s="32">
        <v>819628</v>
      </c>
      <c r="J1655" s="30">
        <f t="shared" si="829"/>
        <v>-851709</v>
      </c>
      <c r="K1655" s="68"/>
      <c r="L1655" s="5"/>
      <c r="M1655" s="5"/>
      <c r="N1655" s="5"/>
      <c r="O1655" s="5"/>
    </row>
    <row r="1656" spans="1:15">
      <c r="A1656" s="121" t="s">
        <v>106</v>
      </c>
      <c r="B1656" s="126" t="s">
        <v>100</v>
      </c>
      <c r="C1656" s="32">
        <v>62000</v>
      </c>
      <c r="D1656" s="31"/>
      <c r="E1656" s="32">
        <v>622600</v>
      </c>
      <c r="F1656" s="103"/>
      <c r="G1656" s="103"/>
      <c r="H1656" s="103"/>
      <c r="I1656" s="32">
        <v>594300</v>
      </c>
      <c r="J1656" s="30">
        <f>+SUM(C1656:G1656)-(H1656+I1656)</f>
        <v>90300</v>
      </c>
      <c r="K1656" s="68"/>
      <c r="L1656" s="5"/>
      <c r="M1656" s="5"/>
      <c r="N1656" s="5"/>
      <c r="O1656" s="5"/>
    </row>
    <row r="1657" spans="1:15">
      <c r="A1657" s="121" t="s">
        <v>106</v>
      </c>
      <c r="B1657" s="127" t="s">
        <v>31</v>
      </c>
      <c r="C1657" s="32">
        <v>4300</v>
      </c>
      <c r="D1657" s="118"/>
      <c r="E1657" s="135"/>
      <c r="F1657" s="135"/>
      <c r="G1657" s="137"/>
      <c r="H1657" s="135"/>
      <c r="I1657" s="51">
        <v>4000</v>
      </c>
      <c r="J1657" s="30">
        <f t="shared" ref="J1657" si="830">+SUM(C1657:G1657)-(H1657+I1657)</f>
        <v>300</v>
      </c>
      <c r="K1657" s="68"/>
      <c r="L1657" s="5"/>
      <c r="M1657" s="5"/>
      <c r="N1657" s="5"/>
      <c r="O1657" s="5"/>
    </row>
    <row r="1658" spans="1:15">
      <c r="A1658" s="34" t="s">
        <v>59</v>
      </c>
      <c r="B1658" s="35"/>
      <c r="C1658" s="35"/>
      <c r="D1658" s="35"/>
      <c r="E1658" s="35"/>
      <c r="F1658" s="35"/>
      <c r="G1658" s="35"/>
      <c r="H1658" s="35"/>
      <c r="I1658" s="35"/>
      <c r="J1658" s="36"/>
      <c r="K1658" s="68"/>
      <c r="L1658" s="5"/>
      <c r="M1658" s="5"/>
      <c r="N1658" s="5"/>
      <c r="O1658" s="5"/>
    </row>
    <row r="1659" spans="1:15">
      <c r="A1659" s="121" t="s">
        <v>106</v>
      </c>
      <c r="B1659" s="37" t="s">
        <v>60</v>
      </c>
      <c r="C1659" s="38">
        <v>62150</v>
      </c>
      <c r="D1659" s="49">
        <v>5500000</v>
      </c>
      <c r="E1659" s="102"/>
      <c r="F1659" s="102"/>
      <c r="G1659" s="138"/>
      <c r="H1659" s="130">
        <v>3968900</v>
      </c>
      <c r="I1659" s="125">
        <v>1276534</v>
      </c>
      <c r="J1659" s="30">
        <f>+SUM(C1659:G1659)-(H1659+I1659)</f>
        <v>316716</v>
      </c>
      <c r="K1659" s="68"/>
      <c r="L1659" s="5"/>
      <c r="M1659" s="5"/>
      <c r="N1659" s="5"/>
      <c r="O1659" s="5"/>
    </row>
    <row r="1660" spans="1:15">
      <c r="A1660" s="43" t="s">
        <v>61</v>
      </c>
      <c r="B1660" s="24"/>
      <c r="C1660" s="35"/>
      <c r="D1660" s="24"/>
      <c r="E1660" s="24"/>
      <c r="F1660" s="24"/>
      <c r="G1660" s="24"/>
      <c r="H1660" s="24"/>
      <c r="I1660" s="24"/>
      <c r="J1660" s="36"/>
      <c r="L1660" s="5"/>
      <c r="M1660" s="5"/>
      <c r="N1660" s="5"/>
      <c r="O1660" s="5"/>
    </row>
    <row r="1661" spans="1:15">
      <c r="A1661" s="121" t="s">
        <v>106</v>
      </c>
      <c r="B1661" s="37" t="s">
        <v>62</v>
      </c>
      <c r="C1661" s="124">
        <v>11284555</v>
      </c>
      <c r="D1661" s="131"/>
      <c r="E1661" s="49"/>
      <c r="F1661" s="49"/>
      <c r="G1661" s="49"/>
      <c r="H1661" s="51">
        <v>5500000</v>
      </c>
      <c r="I1661" s="53">
        <v>273881</v>
      </c>
      <c r="J1661" s="30">
        <f>+SUM(C1661:G1661)-(H1661+I1661)</f>
        <v>5510674</v>
      </c>
      <c r="K1661" s="68"/>
      <c r="L1661" s="5"/>
      <c r="M1661" s="5"/>
      <c r="N1661" s="5"/>
      <c r="O1661" s="5"/>
    </row>
    <row r="1662" spans="1:15">
      <c r="A1662" s="121" t="s">
        <v>106</v>
      </c>
      <c r="B1662" s="37" t="s">
        <v>63</v>
      </c>
      <c r="C1662" s="124">
        <v>2158645</v>
      </c>
      <c r="D1662" s="49">
        <v>15435980</v>
      </c>
      <c r="E1662" s="48"/>
      <c r="F1662" s="48"/>
      <c r="G1662" s="48"/>
      <c r="H1662" s="32"/>
      <c r="I1662" s="50">
        <v>6400961</v>
      </c>
      <c r="J1662" s="30">
        <f>SUM(C1662:G1662)-(H1662+I1662)</f>
        <v>11193664</v>
      </c>
      <c r="K1662" s="68"/>
      <c r="L1662" s="5"/>
      <c r="M1662" s="5"/>
      <c r="N1662" s="5"/>
      <c r="O1662" s="5"/>
    </row>
    <row r="1663" spans="1:15" ht="15.75">
      <c r="C1663" s="140">
        <f>SUM(C1644:C1662)</f>
        <v>14101751</v>
      </c>
      <c r="I1663" s="139">
        <f>SUM(I1644:I1662)</f>
        <v>12539304</v>
      </c>
      <c r="J1663" s="104">
        <f>+SUM(J1644:J1662)</f>
        <v>16998427</v>
      </c>
      <c r="L1663" s="5"/>
      <c r="M1663" s="5"/>
      <c r="N1663" s="5"/>
      <c r="O1663" s="5"/>
    </row>
    <row r="1664" spans="1:15" ht="16.5">
      <c r="A1664" s="10"/>
      <c r="B1664" s="11"/>
      <c r="C1664" s="12"/>
      <c r="D1664" s="12"/>
      <c r="E1664" s="12"/>
      <c r="F1664" s="12"/>
      <c r="G1664" s="12"/>
      <c r="H1664" s="12"/>
      <c r="I1664" s="12"/>
      <c r="J1664" s="132"/>
      <c r="L1664" s="5"/>
      <c r="M1664" s="5"/>
      <c r="N1664" s="5"/>
      <c r="O1664" s="5"/>
    </row>
    <row r="1665" spans="1:15" ht="16.5">
      <c r="A1665" s="14"/>
      <c r="B1665" s="15"/>
      <c r="C1665" s="12"/>
      <c r="D1665" s="12"/>
      <c r="E1665" s="13"/>
      <c r="F1665" s="12"/>
      <c r="G1665" s="12"/>
      <c r="H1665" s="12"/>
      <c r="I1665" s="12"/>
      <c r="L1665" s="5"/>
      <c r="M1665" s="5"/>
      <c r="N1665" s="5"/>
      <c r="O1665" s="5"/>
    </row>
    <row r="1666" spans="1:15">
      <c r="A1666" s="16" t="s">
        <v>51</v>
      </c>
      <c r="B1666" s="16"/>
      <c r="C1666" s="16"/>
      <c r="D1666" s="17"/>
      <c r="E1666" s="17"/>
      <c r="F1666" s="17"/>
      <c r="G1666" s="17"/>
      <c r="H1666" s="17"/>
      <c r="I1666" s="17"/>
      <c r="L1666" s="5"/>
      <c r="M1666" s="5"/>
      <c r="N1666" s="5"/>
      <c r="O1666" s="5"/>
    </row>
    <row r="1667" spans="1:15">
      <c r="A1667" s="18" t="s">
        <v>104</v>
      </c>
      <c r="B1667" s="18"/>
      <c r="C1667" s="18"/>
      <c r="D1667" s="18"/>
      <c r="E1667" s="18"/>
      <c r="F1667" s="18"/>
      <c r="G1667" s="18"/>
      <c r="H1667" s="18"/>
      <c r="I1667" s="18"/>
      <c r="J1667" s="17"/>
      <c r="L1667" s="5"/>
      <c r="M1667" s="5"/>
      <c r="N1667" s="5"/>
      <c r="O1667" s="5"/>
    </row>
    <row r="1668" spans="1:15">
      <c r="A1668" s="19"/>
      <c r="B1668" s="17"/>
      <c r="C1668" s="20"/>
      <c r="D1668" s="20"/>
      <c r="E1668" s="20"/>
      <c r="F1668" s="20"/>
      <c r="G1668" s="20"/>
      <c r="H1668" s="17"/>
      <c r="I1668" s="17"/>
      <c r="J1668" s="18"/>
      <c r="L1668" s="5"/>
      <c r="M1668" s="5"/>
      <c r="N1668" s="5"/>
      <c r="O1668" s="5"/>
    </row>
    <row r="1669" spans="1:15">
      <c r="A1669" s="166" t="s">
        <v>52</v>
      </c>
      <c r="B1669" s="168" t="s">
        <v>53</v>
      </c>
      <c r="C1669" s="170" t="s">
        <v>102</v>
      </c>
      <c r="D1669" s="171" t="s">
        <v>54</v>
      </c>
      <c r="E1669" s="172"/>
      <c r="F1669" s="172"/>
      <c r="G1669" s="173"/>
      <c r="H1669" s="174" t="s">
        <v>55</v>
      </c>
      <c r="I1669" s="162" t="s">
        <v>56</v>
      </c>
      <c r="J1669" s="17"/>
      <c r="L1669" s="5"/>
      <c r="M1669" s="5"/>
      <c r="N1669" s="5"/>
      <c r="O1669" s="5"/>
    </row>
    <row r="1670" spans="1:15" ht="25.5">
      <c r="A1670" s="167"/>
      <c r="B1670" s="169"/>
      <c r="C1670" s="22"/>
      <c r="D1670" s="21" t="s">
        <v>23</v>
      </c>
      <c r="E1670" s="21" t="s">
        <v>24</v>
      </c>
      <c r="F1670" s="22" t="s">
        <v>105</v>
      </c>
      <c r="G1670" s="21" t="s">
        <v>57</v>
      </c>
      <c r="H1670" s="175"/>
      <c r="I1670" s="163"/>
      <c r="J1670" s="164" t="s">
        <v>103</v>
      </c>
      <c r="L1670" s="5"/>
      <c r="M1670" s="5"/>
      <c r="N1670" s="5"/>
      <c r="O1670" s="5"/>
    </row>
    <row r="1671" spans="1:15">
      <c r="A1671" s="23"/>
      <c r="B1671" s="24" t="s">
        <v>58</v>
      </c>
      <c r="C1671" s="25"/>
      <c r="D1671" s="25"/>
      <c r="E1671" s="25"/>
      <c r="F1671" s="25"/>
      <c r="G1671" s="25"/>
      <c r="H1671" s="25"/>
      <c r="I1671" s="26"/>
      <c r="J1671" s="165"/>
      <c r="L1671" s="5"/>
      <c r="M1671" s="5"/>
      <c r="N1671" s="5"/>
      <c r="O1671" s="5"/>
    </row>
    <row r="1672" spans="1:15">
      <c r="A1672" s="121" t="s">
        <v>101</v>
      </c>
      <c r="B1672" s="126" t="s">
        <v>75</v>
      </c>
      <c r="C1672" s="32">
        <v>22200</v>
      </c>
      <c r="D1672" s="31"/>
      <c r="E1672" s="32">
        <v>439970</v>
      </c>
      <c r="F1672" s="103"/>
      <c r="G1672" s="103"/>
      <c r="H1672" s="134"/>
      <c r="I1672" s="32">
        <v>473500</v>
      </c>
      <c r="J1672" s="30">
        <f>+SUM(C1672:G1672)-(H1672+I1672)</f>
        <v>-11330</v>
      </c>
      <c r="K1672" s="68"/>
      <c r="L1672" s="5"/>
      <c r="M1672" s="5"/>
      <c r="N1672" s="5"/>
      <c r="O1672" s="5"/>
    </row>
    <row r="1673" spans="1:15">
      <c r="A1673" s="121" t="s">
        <v>101</v>
      </c>
      <c r="B1673" s="126" t="s">
        <v>46</v>
      </c>
      <c r="C1673" s="32">
        <v>3060</v>
      </c>
      <c r="D1673" s="31"/>
      <c r="E1673" s="32">
        <v>157200</v>
      </c>
      <c r="F1673" s="32"/>
      <c r="G1673" s="32"/>
      <c r="H1673" s="55"/>
      <c r="I1673" s="32">
        <v>152000</v>
      </c>
      <c r="J1673" s="30">
        <f t="shared" ref="J1673:J1674" si="831">+SUM(C1673:G1673)-(H1673+I1673)</f>
        <v>8260</v>
      </c>
      <c r="K1673" s="68"/>
      <c r="L1673" s="5"/>
      <c r="M1673" s="5"/>
      <c r="N1673" s="5"/>
      <c r="O1673" s="5"/>
    </row>
    <row r="1674" spans="1:15">
      <c r="A1674" s="121" t="s">
        <v>101</v>
      </c>
      <c r="B1674" s="126" t="s">
        <v>30</v>
      </c>
      <c r="C1674" s="32">
        <v>3795</v>
      </c>
      <c r="D1674" s="31"/>
      <c r="E1674" s="32">
        <v>45000</v>
      </c>
      <c r="F1674" s="32"/>
      <c r="G1674" s="32"/>
      <c r="H1674" s="32"/>
      <c r="I1674" s="32">
        <v>45000</v>
      </c>
      <c r="J1674" s="100">
        <f t="shared" si="831"/>
        <v>3795</v>
      </c>
      <c r="K1674" s="68"/>
      <c r="L1674" s="5"/>
      <c r="M1674" s="5"/>
      <c r="N1674" s="5"/>
      <c r="O1674" s="5"/>
    </row>
    <row r="1675" spans="1:15">
      <c r="A1675" s="121" t="s">
        <v>101</v>
      </c>
      <c r="B1675" s="126" t="s">
        <v>76</v>
      </c>
      <c r="C1675" s="32">
        <v>2300</v>
      </c>
      <c r="D1675" s="103"/>
      <c r="E1675" s="32">
        <v>266600</v>
      </c>
      <c r="F1675" s="32">
        <v>159900</v>
      </c>
      <c r="G1675" s="32"/>
      <c r="H1675" s="32">
        <v>25000</v>
      </c>
      <c r="I1675" s="32">
        <v>486900</v>
      </c>
      <c r="J1675" s="100">
        <f>+SUM(C1675:G1675)-(H1675+I1675)</f>
        <v>-83100</v>
      </c>
      <c r="K1675" s="68"/>
      <c r="L1675" s="5"/>
      <c r="M1675" s="5"/>
      <c r="N1675" s="5"/>
      <c r="O1675" s="5"/>
    </row>
    <row r="1676" spans="1:15">
      <c r="A1676" s="121" t="s">
        <v>101</v>
      </c>
      <c r="B1676" s="126" t="s">
        <v>68</v>
      </c>
      <c r="C1676" s="32">
        <v>-14216</v>
      </c>
      <c r="D1676" s="103"/>
      <c r="E1676" s="32">
        <v>622600</v>
      </c>
      <c r="F1676" s="32">
        <v>25000</v>
      </c>
      <c r="G1676" s="32"/>
      <c r="H1676" s="32">
        <v>260700</v>
      </c>
      <c r="I1676" s="32">
        <v>370900</v>
      </c>
      <c r="J1676" s="100">
        <f>+SUM(C1676:G1676)-(H1676+I1676)</f>
        <v>1784</v>
      </c>
      <c r="K1676" s="68"/>
      <c r="L1676" s="5"/>
      <c r="M1676" s="5"/>
      <c r="N1676" s="5"/>
      <c r="O1676" s="5"/>
    </row>
    <row r="1677" spans="1:15">
      <c r="A1677" s="121" t="s">
        <v>101</v>
      </c>
      <c r="B1677" s="127" t="s">
        <v>29</v>
      </c>
      <c r="C1677" s="51">
        <v>143300</v>
      </c>
      <c r="D1677" s="118"/>
      <c r="E1677" s="51">
        <v>466500</v>
      </c>
      <c r="F1677" s="135"/>
      <c r="G1677" s="135"/>
      <c r="H1677" s="135"/>
      <c r="I1677" s="51">
        <v>521000</v>
      </c>
      <c r="J1677" s="123">
        <f>+SUM(C1677:G1677)-(H1677+I1677)</f>
        <v>88800</v>
      </c>
      <c r="K1677" s="68"/>
      <c r="L1677" s="5"/>
      <c r="M1677" s="5"/>
      <c r="N1677" s="5"/>
      <c r="O1677" s="5"/>
    </row>
    <row r="1678" spans="1:15">
      <c r="A1678" s="121" t="s">
        <v>101</v>
      </c>
      <c r="B1678" s="128" t="s">
        <v>83</v>
      </c>
      <c r="C1678" s="119">
        <v>233614</v>
      </c>
      <c r="D1678" s="122"/>
      <c r="E1678" s="136"/>
      <c r="F1678" s="136"/>
      <c r="G1678" s="136"/>
      <c r="H1678" s="136"/>
      <c r="I1678" s="136"/>
      <c r="J1678" s="120">
        <f>+SUM(C1678:G1678)-(H1678+I1678)</f>
        <v>233614</v>
      </c>
      <c r="K1678" s="68"/>
      <c r="L1678" s="5"/>
      <c r="M1678" s="5"/>
      <c r="N1678" s="5"/>
      <c r="O1678" s="5"/>
    </row>
    <row r="1679" spans="1:15">
      <c r="A1679" s="121" t="s">
        <v>101</v>
      </c>
      <c r="B1679" s="128" t="s">
        <v>82</v>
      </c>
      <c r="C1679" s="119">
        <v>249768</v>
      </c>
      <c r="D1679" s="122"/>
      <c r="E1679" s="136"/>
      <c r="F1679" s="136"/>
      <c r="G1679" s="136"/>
      <c r="H1679" s="136"/>
      <c r="I1679" s="136"/>
      <c r="J1679" s="120">
        <f t="shared" ref="J1679:J1685" si="832">+SUM(C1679:G1679)-(H1679+I1679)</f>
        <v>249768</v>
      </c>
      <c r="K1679" s="68"/>
      <c r="L1679" s="5"/>
      <c r="M1679" s="5"/>
      <c r="N1679" s="5"/>
      <c r="O1679" s="5"/>
    </row>
    <row r="1680" spans="1:15">
      <c r="A1680" s="121" t="s">
        <v>101</v>
      </c>
      <c r="B1680" s="126" t="s">
        <v>34</v>
      </c>
      <c r="C1680" s="32">
        <v>55090</v>
      </c>
      <c r="D1680" s="31"/>
      <c r="E1680" s="32">
        <v>143000</v>
      </c>
      <c r="F1680" s="32">
        <v>70800</v>
      </c>
      <c r="G1680" s="103"/>
      <c r="H1680" s="103"/>
      <c r="I1680" s="32">
        <v>261000</v>
      </c>
      <c r="J1680" s="30">
        <f t="shared" si="832"/>
        <v>7890</v>
      </c>
      <c r="K1680" s="68"/>
      <c r="L1680" s="5"/>
      <c r="M1680" s="5"/>
      <c r="N1680" s="5"/>
      <c r="O1680" s="5"/>
    </row>
    <row r="1681" spans="1:15">
      <c r="A1681" s="121" t="s">
        <v>101</v>
      </c>
      <c r="B1681" s="126" t="s">
        <v>92</v>
      </c>
      <c r="C1681" s="32">
        <v>0</v>
      </c>
      <c r="D1681" s="31"/>
      <c r="E1681" s="32">
        <v>30000</v>
      </c>
      <c r="F1681" s="103"/>
      <c r="G1681" s="103"/>
      <c r="H1681" s="103"/>
      <c r="I1681" s="32">
        <v>25000</v>
      </c>
      <c r="J1681" s="30">
        <f t="shared" si="832"/>
        <v>5000</v>
      </c>
      <c r="K1681" s="68"/>
      <c r="L1681" s="5"/>
      <c r="M1681" s="5"/>
      <c r="N1681" s="5"/>
      <c r="O1681" s="5"/>
    </row>
    <row r="1682" spans="1:15">
      <c r="A1682" s="121" t="s">
        <v>101</v>
      </c>
      <c r="B1682" s="126" t="s">
        <v>28</v>
      </c>
      <c r="C1682" s="32">
        <v>110700</v>
      </c>
      <c r="D1682" s="31"/>
      <c r="E1682" s="32">
        <v>375000</v>
      </c>
      <c r="F1682" s="32">
        <v>30000</v>
      </c>
      <c r="G1682" s="103"/>
      <c r="H1682" s="103"/>
      <c r="I1682" s="32">
        <v>458000</v>
      </c>
      <c r="J1682" s="30">
        <f t="shared" si="832"/>
        <v>57700</v>
      </c>
      <c r="K1682" s="68"/>
      <c r="L1682" s="5"/>
      <c r="M1682" s="5"/>
      <c r="N1682" s="5"/>
      <c r="O1682" s="5"/>
    </row>
    <row r="1683" spans="1:15">
      <c r="A1683" s="121" t="s">
        <v>101</v>
      </c>
      <c r="B1683" s="126" t="s">
        <v>93</v>
      </c>
      <c r="C1683" s="32">
        <v>-32081</v>
      </c>
      <c r="D1683" s="31"/>
      <c r="E1683" s="103">
        <v>0</v>
      </c>
      <c r="F1683" s="103"/>
      <c r="G1683" s="103"/>
      <c r="H1683" s="103"/>
      <c r="I1683" s="103">
        <v>0</v>
      </c>
      <c r="J1683" s="30">
        <f t="shared" si="832"/>
        <v>-32081</v>
      </c>
      <c r="K1683" s="68"/>
      <c r="L1683" s="5"/>
      <c r="M1683" s="5"/>
      <c r="N1683" s="5"/>
      <c r="O1683" s="5"/>
    </row>
    <row r="1684" spans="1:15">
      <c r="A1684" s="121" t="s">
        <v>101</v>
      </c>
      <c r="B1684" s="126" t="s">
        <v>100</v>
      </c>
      <c r="C1684" s="32">
        <v>0</v>
      </c>
      <c r="D1684" s="31"/>
      <c r="E1684" s="32">
        <v>82000</v>
      </c>
      <c r="F1684" s="103"/>
      <c r="G1684" s="103"/>
      <c r="H1684" s="103"/>
      <c r="I1684" s="32">
        <v>20000</v>
      </c>
      <c r="J1684" s="30">
        <f>+SUM(C1684:G1684)-(H1684+I1684)</f>
        <v>62000</v>
      </c>
      <c r="K1684" s="68"/>
      <c r="L1684" s="5"/>
      <c r="M1684" s="5"/>
      <c r="N1684" s="5"/>
      <c r="O1684" s="5"/>
    </row>
    <row r="1685" spans="1:15">
      <c r="A1685" s="121" t="s">
        <v>101</v>
      </c>
      <c r="B1685" s="127" t="s">
        <v>31</v>
      </c>
      <c r="C1685" s="51">
        <v>7300</v>
      </c>
      <c r="D1685" s="118"/>
      <c r="E1685" s="135"/>
      <c r="F1685" s="135"/>
      <c r="G1685" s="137"/>
      <c r="H1685" s="135"/>
      <c r="I1685" s="51">
        <v>3000</v>
      </c>
      <c r="J1685" s="30">
        <f t="shared" si="832"/>
        <v>4300</v>
      </c>
      <c r="K1685" s="68"/>
      <c r="L1685" s="5"/>
      <c r="M1685" s="5"/>
      <c r="N1685" s="5"/>
      <c r="O1685" s="5"/>
    </row>
    <row r="1686" spans="1:15">
      <c r="A1686" s="34" t="s">
        <v>59</v>
      </c>
      <c r="B1686" s="35"/>
      <c r="C1686" s="35"/>
      <c r="D1686" s="35"/>
      <c r="E1686" s="35"/>
      <c r="F1686" s="35"/>
      <c r="G1686" s="35"/>
      <c r="H1686" s="35"/>
      <c r="I1686" s="35"/>
      <c r="J1686" s="36"/>
      <c r="K1686" s="68"/>
      <c r="L1686" s="5"/>
      <c r="M1686" s="5"/>
      <c r="N1686" s="5"/>
      <c r="O1686" s="5"/>
    </row>
    <row r="1687" spans="1:15">
      <c r="A1687" s="121" t="s">
        <v>101</v>
      </c>
      <c r="B1687" s="37" t="s">
        <v>60</v>
      </c>
      <c r="C1687" s="38">
        <v>817769</v>
      </c>
      <c r="D1687" s="49">
        <v>3000000</v>
      </c>
      <c r="E1687" s="102"/>
      <c r="F1687" s="102"/>
      <c r="G1687" s="138"/>
      <c r="H1687" s="130">
        <v>2627870</v>
      </c>
      <c r="I1687" s="125">
        <v>1127749</v>
      </c>
      <c r="J1687" s="30">
        <f>+SUM(C1687:G1687)-(H1687+I1687)</f>
        <v>62150</v>
      </c>
      <c r="K1687" s="68"/>
      <c r="L1687" s="5"/>
      <c r="M1687" s="5"/>
      <c r="N1687" s="5"/>
      <c r="O1687" s="5"/>
    </row>
    <row r="1688" spans="1:15">
      <c r="A1688" s="43" t="s">
        <v>61</v>
      </c>
      <c r="B1688" s="24"/>
      <c r="C1688" s="35"/>
      <c r="D1688" s="24"/>
      <c r="E1688" s="24"/>
      <c r="F1688" s="24"/>
      <c r="G1688" s="24"/>
      <c r="H1688" s="24"/>
      <c r="I1688" s="24"/>
      <c r="J1688" s="36"/>
      <c r="L1688" s="5"/>
      <c r="M1688" s="5"/>
      <c r="N1688" s="5"/>
      <c r="O1688" s="5"/>
    </row>
    <row r="1689" spans="1:15">
      <c r="A1689" s="121" t="s">
        <v>101</v>
      </c>
      <c r="B1689" s="37" t="s">
        <v>62</v>
      </c>
      <c r="C1689" s="124">
        <v>14712920</v>
      </c>
      <c r="D1689" s="131"/>
      <c r="E1689" s="49"/>
      <c r="F1689" s="49"/>
      <c r="G1689" s="49"/>
      <c r="H1689" s="51">
        <v>3000000</v>
      </c>
      <c r="I1689" s="53">
        <v>428365</v>
      </c>
      <c r="J1689" s="30">
        <f>+SUM(C1689:G1689)-(H1689+I1689)</f>
        <v>11284555</v>
      </c>
      <c r="K1689" s="68"/>
      <c r="L1689" s="5"/>
      <c r="M1689" s="5"/>
      <c r="N1689" s="5"/>
      <c r="O1689" s="5"/>
    </row>
    <row r="1690" spans="1:15">
      <c r="A1690" s="121" t="s">
        <v>101</v>
      </c>
      <c r="B1690" s="37" t="s">
        <v>63</v>
      </c>
      <c r="C1690" s="124">
        <v>8361083</v>
      </c>
      <c r="D1690" s="49"/>
      <c r="E1690" s="48"/>
      <c r="F1690" s="48"/>
      <c r="G1690" s="48"/>
      <c r="H1690" s="32"/>
      <c r="I1690" s="50">
        <v>6202438</v>
      </c>
      <c r="J1690" s="30">
        <f>SUM(C1690:G1690)-(H1690+I1690)</f>
        <v>2158645</v>
      </c>
      <c r="K1690" s="68"/>
      <c r="L1690" s="5"/>
      <c r="M1690" s="5"/>
      <c r="N1690" s="5"/>
      <c r="O1690" s="5"/>
    </row>
    <row r="1691" spans="1:15" ht="15.75">
      <c r="C1691" s="9"/>
      <c r="I1691" s="139">
        <f>SUM(I1672:I1690)</f>
        <v>10574852</v>
      </c>
      <c r="J1691" s="104">
        <f>+SUM(J1672:J1690)</f>
        <v>14101750</v>
      </c>
      <c r="K1691" s="9">
        <f>J1691-C1663</f>
        <v>-1</v>
      </c>
      <c r="L1691" s="5"/>
      <c r="M1691" s="5"/>
      <c r="N1691" s="5"/>
      <c r="O1691" s="5"/>
    </row>
    <row r="1692" spans="1:15" ht="16.5">
      <c r="A1692" s="10"/>
      <c r="B1692" s="11"/>
      <c r="C1692" s="12"/>
      <c r="D1692" s="12"/>
      <c r="E1692" s="12"/>
      <c r="F1692" s="12"/>
      <c r="G1692" s="12"/>
      <c r="H1692" s="12"/>
      <c r="I1692" s="12"/>
      <c r="J1692" s="132"/>
      <c r="L1692" s="5"/>
      <c r="M1692" s="5"/>
      <c r="N1692" s="5"/>
      <c r="O1692" s="5"/>
    </row>
    <row r="1693" spans="1:15">
      <c r="A1693" s="16" t="s">
        <v>51</v>
      </c>
      <c r="B1693" s="16"/>
      <c r="C1693" s="16"/>
      <c r="D1693" s="17"/>
      <c r="E1693" s="17"/>
      <c r="F1693" s="17"/>
      <c r="G1693" s="17"/>
      <c r="H1693" s="17"/>
      <c r="I1693" s="17"/>
      <c r="L1693" s="5"/>
      <c r="M1693" s="5"/>
      <c r="N1693" s="5"/>
      <c r="O1693" s="5"/>
    </row>
    <row r="1694" spans="1:15">
      <c r="A1694" s="18" t="s">
        <v>94</v>
      </c>
      <c r="B1694" s="18"/>
      <c r="C1694" s="18"/>
      <c r="D1694" s="18"/>
      <c r="E1694" s="18"/>
      <c r="F1694" s="18"/>
      <c r="G1694" s="18"/>
      <c r="H1694" s="18"/>
      <c r="I1694" s="18"/>
      <c r="J1694" s="17"/>
      <c r="L1694" s="5"/>
      <c r="M1694" s="5"/>
      <c r="N1694" s="5"/>
      <c r="O1694" s="5"/>
    </row>
    <row r="1695" spans="1:15">
      <c r="A1695" s="19"/>
      <c r="B1695" s="17"/>
      <c r="C1695" s="20"/>
      <c r="D1695" s="20"/>
      <c r="E1695" s="20"/>
      <c r="F1695" s="20"/>
      <c r="G1695" s="20"/>
      <c r="H1695" s="17"/>
      <c r="I1695" s="17"/>
      <c r="J1695" s="18"/>
      <c r="L1695" s="5"/>
      <c r="M1695" s="5"/>
      <c r="N1695" s="5"/>
      <c r="O1695" s="5"/>
    </row>
    <row r="1696" spans="1:15">
      <c r="A1696" s="166" t="s">
        <v>52</v>
      </c>
      <c r="B1696" s="168" t="s">
        <v>53</v>
      </c>
      <c r="C1696" s="170" t="s">
        <v>95</v>
      </c>
      <c r="D1696" s="171" t="s">
        <v>54</v>
      </c>
      <c r="E1696" s="172"/>
      <c r="F1696" s="172"/>
      <c r="G1696" s="173"/>
      <c r="H1696" s="174" t="s">
        <v>55</v>
      </c>
      <c r="I1696" s="162" t="s">
        <v>56</v>
      </c>
      <c r="J1696" s="17"/>
      <c r="L1696" s="5"/>
      <c r="M1696" s="5"/>
      <c r="N1696" s="5"/>
      <c r="O1696" s="5"/>
    </row>
    <row r="1697" spans="1:15" ht="25.5">
      <c r="A1697" s="167"/>
      <c r="B1697" s="169"/>
      <c r="C1697" s="22"/>
      <c r="D1697" s="21" t="s">
        <v>23</v>
      </c>
      <c r="E1697" s="21" t="s">
        <v>24</v>
      </c>
      <c r="F1697" s="22" t="s">
        <v>98</v>
      </c>
      <c r="G1697" s="21" t="s">
        <v>57</v>
      </c>
      <c r="H1697" s="175"/>
      <c r="I1697" s="163"/>
      <c r="J1697" s="164" t="s">
        <v>96</v>
      </c>
      <c r="L1697" s="5"/>
      <c r="M1697" s="5"/>
      <c r="N1697" s="5"/>
      <c r="O1697" s="5"/>
    </row>
    <row r="1698" spans="1:15">
      <c r="A1698" s="23"/>
      <c r="B1698" s="24" t="s">
        <v>58</v>
      </c>
      <c r="C1698" s="25"/>
      <c r="D1698" s="25"/>
      <c r="E1698" s="25"/>
      <c r="F1698" s="25"/>
      <c r="G1698" s="25"/>
      <c r="H1698" s="25"/>
      <c r="I1698" s="26"/>
      <c r="J1698" s="165"/>
      <c r="L1698" s="5"/>
      <c r="M1698" s="5"/>
      <c r="N1698" s="5"/>
      <c r="O1698" s="5"/>
    </row>
    <row r="1699" spans="1:15">
      <c r="A1699" s="121" t="s">
        <v>97</v>
      </c>
      <c r="B1699" s="126" t="s">
        <v>75</v>
      </c>
      <c r="C1699" s="32">
        <v>-10750</v>
      </c>
      <c r="D1699" s="31"/>
      <c r="E1699" s="31">
        <v>170625</v>
      </c>
      <c r="F1699" s="31">
        <v>301700</v>
      </c>
      <c r="G1699" s="31"/>
      <c r="H1699" s="55">
        <v>27000</v>
      </c>
      <c r="I1699" s="32">
        <v>412375</v>
      </c>
      <c r="J1699" s="30">
        <f>+SUM(C1699:G1699)-(H1699+I1699)</f>
        <v>22200</v>
      </c>
      <c r="K1699" s="68"/>
      <c r="L1699" s="5"/>
      <c r="M1699" s="5"/>
      <c r="N1699" s="5"/>
      <c r="O1699" s="5"/>
    </row>
    <row r="1700" spans="1:15">
      <c r="A1700" s="121" t="s">
        <v>97</v>
      </c>
      <c r="B1700" s="126" t="s">
        <v>46</v>
      </c>
      <c r="C1700" s="32">
        <v>9060</v>
      </c>
      <c r="D1700" s="31"/>
      <c r="E1700" s="31">
        <v>0</v>
      </c>
      <c r="F1700" s="31"/>
      <c r="G1700" s="31"/>
      <c r="H1700" s="55"/>
      <c r="I1700" s="32">
        <v>6000</v>
      </c>
      <c r="J1700" s="30">
        <f t="shared" ref="J1700:J1701" si="833">+SUM(C1700:G1700)-(H1700+I1700)</f>
        <v>3060</v>
      </c>
      <c r="K1700" s="68"/>
      <c r="L1700" s="5"/>
      <c r="M1700" s="5"/>
      <c r="N1700" s="5"/>
      <c r="O1700" s="5"/>
    </row>
    <row r="1701" spans="1:15">
      <c r="A1701" s="121" t="s">
        <v>97</v>
      </c>
      <c r="B1701" s="126" t="s">
        <v>30</v>
      </c>
      <c r="C1701" s="32">
        <v>1195</v>
      </c>
      <c r="D1701" s="31"/>
      <c r="E1701" s="31">
        <v>75000</v>
      </c>
      <c r="F1701" s="32"/>
      <c r="G1701" s="32"/>
      <c r="H1701" s="32"/>
      <c r="I1701" s="32">
        <v>72400</v>
      </c>
      <c r="J1701" s="100">
        <f t="shared" si="833"/>
        <v>3795</v>
      </c>
      <c r="K1701" s="68"/>
      <c r="L1701" s="5"/>
      <c r="M1701" s="5"/>
      <c r="N1701" s="5"/>
      <c r="O1701" s="5"/>
    </row>
    <row r="1702" spans="1:15">
      <c r="A1702" s="121" t="s">
        <v>97</v>
      </c>
      <c r="B1702" s="126" t="s">
        <v>76</v>
      </c>
      <c r="C1702" s="32">
        <v>-8600</v>
      </c>
      <c r="D1702" s="103"/>
      <c r="E1702" s="31">
        <v>596900</v>
      </c>
      <c r="F1702" s="32"/>
      <c r="G1702" s="32"/>
      <c r="H1702" s="32"/>
      <c r="I1702" s="32">
        <v>586000</v>
      </c>
      <c r="J1702" s="100">
        <f>+SUM(C1702:G1702)-(H1702+I1702)</f>
        <v>2300</v>
      </c>
      <c r="K1702" s="68"/>
      <c r="L1702" s="5"/>
      <c r="M1702" s="5"/>
      <c r="N1702" s="5"/>
      <c r="O1702" s="5"/>
    </row>
    <row r="1703" spans="1:15">
      <c r="A1703" s="121" t="s">
        <v>97</v>
      </c>
      <c r="B1703" s="126" t="s">
        <v>68</v>
      </c>
      <c r="C1703" s="32">
        <v>8884</v>
      </c>
      <c r="D1703" s="103"/>
      <c r="E1703" s="31">
        <v>618600</v>
      </c>
      <c r="F1703" s="32">
        <v>27000</v>
      </c>
      <c r="G1703" s="32"/>
      <c r="H1703" s="32">
        <v>301700</v>
      </c>
      <c r="I1703" s="32">
        <v>367000</v>
      </c>
      <c r="J1703" s="100">
        <f t="shared" ref="J1703" si="834">+SUM(C1703:G1703)-(H1703+I1703)</f>
        <v>-14216</v>
      </c>
      <c r="K1703" s="68"/>
      <c r="L1703" s="5"/>
      <c r="M1703" s="5"/>
      <c r="N1703" s="5"/>
      <c r="O1703" s="5"/>
    </row>
    <row r="1704" spans="1:15">
      <c r="A1704" s="118" t="s">
        <v>97</v>
      </c>
      <c r="B1704" s="127" t="s">
        <v>29</v>
      </c>
      <c r="C1704" s="51">
        <v>191600</v>
      </c>
      <c r="D1704" s="118"/>
      <c r="E1704" s="118">
        <v>777000</v>
      </c>
      <c r="F1704" s="51"/>
      <c r="G1704" s="51"/>
      <c r="H1704" s="51"/>
      <c r="I1704" s="51">
        <v>825300</v>
      </c>
      <c r="J1704" s="123">
        <f>+SUM(C1704:G1704)-(H1704+I1704)</f>
        <v>143300</v>
      </c>
      <c r="K1704" s="68"/>
      <c r="L1704" s="5"/>
      <c r="M1704" s="5"/>
      <c r="N1704" s="5"/>
      <c r="O1704" s="5"/>
    </row>
    <row r="1705" spans="1:15">
      <c r="A1705" s="122" t="s">
        <v>97</v>
      </c>
      <c r="B1705" s="128" t="s">
        <v>83</v>
      </c>
      <c r="C1705" s="119">
        <v>233614</v>
      </c>
      <c r="D1705" s="122"/>
      <c r="E1705" s="122"/>
      <c r="F1705" s="122"/>
      <c r="G1705" s="122"/>
      <c r="H1705" s="119"/>
      <c r="I1705" s="119"/>
      <c r="J1705" s="120">
        <f>+SUM(C1705:G1705)-(H1705+I1705)</f>
        <v>233614</v>
      </c>
      <c r="K1705" s="68"/>
      <c r="L1705" s="5"/>
      <c r="M1705" s="5"/>
      <c r="N1705" s="5"/>
      <c r="O1705" s="5"/>
    </row>
    <row r="1706" spans="1:15">
      <c r="A1706" s="122" t="s">
        <v>97</v>
      </c>
      <c r="B1706" s="128" t="s">
        <v>82</v>
      </c>
      <c r="C1706" s="119">
        <v>249769</v>
      </c>
      <c r="D1706" s="122"/>
      <c r="E1706" s="122"/>
      <c r="F1706" s="122"/>
      <c r="G1706" s="122"/>
      <c r="H1706" s="119"/>
      <c r="I1706" s="119"/>
      <c r="J1706" s="120">
        <f t="shared" ref="J1706:J1711" si="835">+SUM(C1706:G1706)-(H1706+I1706)</f>
        <v>249769</v>
      </c>
      <c r="K1706" s="68"/>
      <c r="L1706" s="5"/>
      <c r="M1706" s="5"/>
      <c r="N1706" s="5"/>
      <c r="O1706" s="5"/>
    </row>
    <row r="1707" spans="1:15">
      <c r="A1707" s="121" t="s">
        <v>97</v>
      </c>
      <c r="B1707" s="126" t="s">
        <v>34</v>
      </c>
      <c r="C1707" s="32">
        <v>-3510</v>
      </c>
      <c r="D1707" s="31"/>
      <c r="E1707" s="31">
        <v>240100</v>
      </c>
      <c r="F1707" s="31"/>
      <c r="G1707" s="31"/>
      <c r="H1707" s="32"/>
      <c r="I1707" s="32">
        <v>181500</v>
      </c>
      <c r="J1707" s="30">
        <f t="shared" si="835"/>
        <v>55090</v>
      </c>
      <c r="K1707" s="68"/>
      <c r="L1707" s="5"/>
      <c r="M1707" s="5"/>
      <c r="N1707" s="5"/>
      <c r="O1707" s="5"/>
    </row>
    <row r="1708" spans="1:15">
      <c r="A1708" s="121" t="s">
        <v>97</v>
      </c>
      <c r="B1708" s="126" t="s">
        <v>92</v>
      </c>
      <c r="C1708" s="32">
        <v>0</v>
      </c>
      <c r="D1708" s="31"/>
      <c r="E1708" s="31">
        <v>5000</v>
      </c>
      <c r="F1708" s="31"/>
      <c r="G1708" s="31"/>
      <c r="H1708" s="32"/>
      <c r="I1708" s="32">
        <v>5000</v>
      </c>
      <c r="J1708" s="30">
        <f t="shared" si="835"/>
        <v>0</v>
      </c>
      <c r="K1708" s="68"/>
      <c r="L1708" s="5"/>
      <c r="M1708" s="5"/>
      <c r="N1708" s="5"/>
      <c r="O1708" s="5"/>
    </row>
    <row r="1709" spans="1:15">
      <c r="A1709" s="121" t="s">
        <v>97</v>
      </c>
      <c r="B1709" s="126" t="s">
        <v>28</v>
      </c>
      <c r="C1709" s="32">
        <v>111200</v>
      </c>
      <c r="D1709" s="31"/>
      <c r="E1709" s="31">
        <v>704000</v>
      </c>
      <c r="F1709" s="31"/>
      <c r="G1709" s="31"/>
      <c r="H1709" s="32"/>
      <c r="I1709" s="32">
        <v>704500</v>
      </c>
      <c r="J1709" s="30">
        <f t="shared" si="835"/>
        <v>110700</v>
      </c>
      <c r="K1709" s="68"/>
      <c r="L1709" s="5"/>
      <c r="M1709" s="5"/>
      <c r="N1709" s="5"/>
      <c r="O1709" s="5"/>
    </row>
    <row r="1710" spans="1:15">
      <c r="A1710" s="121" t="s">
        <v>97</v>
      </c>
      <c r="B1710" s="126" t="s">
        <v>93</v>
      </c>
      <c r="C1710" s="32">
        <v>-32081</v>
      </c>
      <c r="D1710" s="31"/>
      <c r="E1710" s="31">
        <v>0</v>
      </c>
      <c r="F1710" s="31"/>
      <c r="G1710" s="31"/>
      <c r="H1710" s="32"/>
      <c r="I1710" s="32">
        <v>0</v>
      </c>
      <c r="J1710" s="30">
        <f t="shared" si="835"/>
        <v>-32081</v>
      </c>
      <c r="K1710" s="68"/>
      <c r="L1710" s="5"/>
      <c r="M1710" s="5"/>
      <c r="N1710" s="5"/>
      <c r="O1710" s="5"/>
    </row>
    <row r="1711" spans="1:15">
      <c r="A1711" s="121" t="s">
        <v>97</v>
      </c>
      <c r="B1711" s="127" t="s">
        <v>31</v>
      </c>
      <c r="C1711" s="51">
        <v>5300</v>
      </c>
      <c r="D1711" s="118"/>
      <c r="E1711" s="118">
        <v>10000</v>
      </c>
      <c r="F1711" s="118"/>
      <c r="G1711" s="129"/>
      <c r="H1711" s="51"/>
      <c r="I1711" s="51">
        <v>8000</v>
      </c>
      <c r="J1711" s="30">
        <f t="shared" si="835"/>
        <v>7300</v>
      </c>
      <c r="K1711" s="68"/>
      <c r="L1711" s="5"/>
      <c r="M1711" s="5"/>
      <c r="N1711" s="5"/>
      <c r="O1711" s="5"/>
    </row>
    <row r="1712" spans="1:15">
      <c r="A1712" s="34" t="s">
        <v>59</v>
      </c>
      <c r="B1712" s="35"/>
      <c r="C1712" s="35"/>
      <c r="D1712" s="35"/>
      <c r="E1712" s="35"/>
      <c r="F1712" s="35"/>
      <c r="G1712" s="35"/>
      <c r="H1712" s="35"/>
      <c r="I1712" s="35"/>
      <c r="J1712" s="36"/>
      <c r="K1712" s="68"/>
      <c r="L1712" s="5"/>
      <c r="M1712" s="5"/>
      <c r="N1712" s="5"/>
      <c r="O1712" s="5"/>
    </row>
    <row r="1713" spans="1:15">
      <c r="A1713" s="27" t="s">
        <v>97</v>
      </c>
      <c r="B1713" s="37" t="s">
        <v>60</v>
      </c>
      <c r="C1713" s="38">
        <v>733034</v>
      </c>
      <c r="D1713" s="39">
        <v>4293000</v>
      </c>
      <c r="E1713" s="39"/>
      <c r="F1713" s="39"/>
      <c r="G1713" s="124"/>
      <c r="H1713" s="130">
        <v>3197225</v>
      </c>
      <c r="I1713" s="125">
        <v>1011040</v>
      </c>
      <c r="J1713" s="30">
        <f>+SUM(C1713:G1713)-(H1713+I1713)</f>
        <v>817769</v>
      </c>
      <c r="K1713" s="68"/>
      <c r="L1713" s="5"/>
      <c r="M1713" s="5"/>
      <c r="N1713" s="5"/>
      <c r="O1713" s="5"/>
    </row>
    <row r="1714" spans="1:15">
      <c r="A1714" s="43" t="s">
        <v>61</v>
      </c>
      <c r="B1714" s="24"/>
      <c r="C1714" s="35"/>
      <c r="D1714" s="24"/>
      <c r="E1714" s="24"/>
      <c r="F1714" s="24"/>
      <c r="G1714" s="24"/>
      <c r="H1714" s="24"/>
      <c r="I1714" s="24"/>
      <c r="J1714" s="36"/>
      <c r="L1714" s="5"/>
      <c r="M1714" s="5"/>
      <c r="N1714" s="5"/>
      <c r="O1714" s="5"/>
    </row>
    <row r="1715" spans="1:15">
      <c r="A1715" s="27" t="s">
        <v>97</v>
      </c>
      <c r="B1715" s="37" t="s">
        <v>62</v>
      </c>
      <c r="C1715" s="124">
        <v>19184971</v>
      </c>
      <c r="D1715" s="131"/>
      <c r="E1715" s="49"/>
      <c r="F1715" s="49"/>
      <c r="G1715" s="49"/>
      <c r="H1715" s="51">
        <v>4000000</v>
      </c>
      <c r="I1715" s="53">
        <v>472051</v>
      </c>
      <c r="J1715" s="30">
        <f>+SUM(C1715:G1715)-(H1715+I1715)</f>
        <v>14712920</v>
      </c>
      <c r="K1715" s="68"/>
      <c r="L1715" s="5"/>
      <c r="M1715" s="5"/>
      <c r="N1715" s="5"/>
      <c r="O1715" s="5"/>
    </row>
    <row r="1716" spans="1:15">
      <c r="A1716" s="27" t="s">
        <v>97</v>
      </c>
      <c r="B1716" s="37" t="s">
        <v>63</v>
      </c>
      <c r="C1716" s="124">
        <v>14419055</v>
      </c>
      <c r="D1716" s="49"/>
      <c r="E1716" s="48"/>
      <c r="F1716" s="48"/>
      <c r="G1716" s="48"/>
      <c r="H1716" s="32">
        <v>293000</v>
      </c>
      <c r="I1716" s="50">
        <v>5764972</v>
      </c>
      <c r="J1716" s="30">
        <f>SUM(C1716:G1716)-(H1716+I1716)</f>
        <v>8361083</v>
      </c>
      <c r="K1716" s="68"/>
      <c r="L1716" s="5"/>
      <c r="M1716" s="5"/>
      <c r="N1716" s="5"/>
      <c r="O1716" s="5"/>
    </row>
    <row r="1717" spans="1:15" ht="15.75">
      <c r="C1717" s="9"/>
      <c r="I1717" s="9"/>
      <c r="J1717" s="104">
        <f>+SUM(J1699:J1716)</f>
        <v>24676603</v>
      </c>
      <c r="L1717" s="5"/>
      <c r="M1717" s="5"/>
      <c r="N1717" s="5"/>
      <c r="O1717" s="5"/>
    </row>
    <row r="1718" spans="1:15" ht="16.5">
      <c r="A1718" s="10"/>
      <c r="B1718" s="11"/>
      <c r="C1718" s="12"/>
      <c r="D1718" s="12"/>
      <c r="E1718" s="12"/>
      <c r="F1718" s="12"/>
      <c r="G1718" s="12"/>
      <c r="H1718" s="12"/>
      <c r="I1718" s="12"/>
      <c r="J1718" s="132"/>
      <c r="L1718" s="5"/>
      <c r="M1718" s="5"/>
      <c r="N1718" s="5"/>
      <c r="O1718" s="5"/>
    </row>
    <row r="1719" spans="1:15">
      <c r="A1719" s="16" t="s">
        <v>51</v>
      </c>
      <c r="B1719" s="16"/>
      <c r="C1719" s="16"/>
      <c r="D1719" s="17"/>
      <c r="E1719" s="17"/>
      <c r="F1719" s="17"/>
      <c r="G1719" s="17"/>
      <c r="H1719" s="17"/>
      <c r="I1719" s="17"/>
      <c r="L1719" s="5"/>
      <c r="M1719" s="5"/>
      <c r="N1719" s="5"/>
      <c r="O1719" s="5"/>
    </row>
    <row r="1720" spans="1:15">
      <c r="A1720" s="18" t="s">
        <v>86</v>
      </c>
      <c r="B1720" s="18"/>
      <c r="C1720" s="18"/>
      <c r="D1720" s="18"/>
      <c r="E1720" s="18"/>
      <c r="F1720" s="18"/>
      <c r="G1720" s="18"/>
      <c r="H1720" s="18"/>
      <c r="I1720" s="18"/>
      <c r="J1720" s="17"/>
      <c r="L1720" s="5"/>
      <c r="M1720" s="5"/>
      <c r="N1720" s="5"/>
      <c r="O1720" s="5"/>
    </row>
    <row r="1721" spans="1:15">
      <c r="A1721" s="19"/>
      <c r="B1721" s="17"/>
      <c r="C1721" s="20"/>
      <c r="D1721" s="20"/>
      <c r="E1721" s="20"/>
      <c r="F1721" s="20"/>
      <c r="G1721" s="20"/>
      <c r="H1721" s="17"/>
      <c r="I1721" s="17"/>
      <c r="J1721" s="18"/>
      <c r="L1721" s="5"/>
      <c r="M1721" s="5"/>
      <c r="N1721" s="5"/>
      <c r="O1721" s="5"/>
    </row>
    <row r="1722" spans="1:15">
      <c r="A1722" s="166" t="s">
        <v>52</v>
      </c>
      <c r="B1722" s="168" t="s">
        <v>53</v>
      </c>
      <c r="C1722" s="170" t="s">
        <v>87</v>
      </c>
      <c r="D1722" s="171" t="s">
        <v>54</v>
      </c>
      <c r="E1722" s="172"/>
      <c r="F1722" s="172"/>
      <c r="G1722" s="173"/>
      <c r="H1722" s="174" t="s">
        <v>55</v>
      </c>
      <c r="I1722" s="162" t="s">
        <v>56</v>
      </c>
      <c r="J1722" s="17"/>
      <c r="L1722" s="5"/>
      <c r="M1722" s="5"/>
      <c r="N1722" s="5"/>
      <c r="O1722" s="5"/>
    </row>
    <row r="1723" spans="1:15" ht="25.5">
      <c r="A1723" s="167"/>
      <c r="B1723" s="169"/>
      <c r="C1723" s="22"/>
      <c r="D1723" s="21" t="s">
        <v>23</v>
      </c>
      <c r="E1723" s="21" t="s">
        <v>24</v>
      </c>
      <c r="F1723" s="22" t="s">
        <v>90</v>
      </c>
      <c r="G1723" s="21" t="s">
        <v>57</v>
      </c>
      <c r="H1723" s="175"/>
      <c r="I1723" s="163"/>
      <c r="J1723" s="164" t="s">
        <v>88</v>
      </c>
      <c r="L1723" s="5"/>
      <c r="M1723" s="5"/>
      <c r="N1723" s="5"/>
      <c r="O1723" s="5"/>
    </row>
    <row r="1724" spans="1:15">
      <c r="A1724" s="23"/>
      <c r="B1724" s="24" t="s">
        <v>58</v>
      </c>
      <c r="C1724" s="25"/>
      <c r="D1724" s="25"/>
      <c r="E1724" s="25"/>
      <c r="F1724" s="25"/>
      <c r="G1724" s="25"/>
      <c r="H1724" s="25"/>
      <c r="I1724" s="26"/>
      <c r="J1724" s="165"/>
      <c r="L1724" s="5"/>
      <c r="M1724" s="5"/>
      <c r="N1724" s="5"/>
      <c r="O1724" s="5"/>
    </row>
    <row r="1725" spans="1:15" ht="16.5">
      <c r="A1725" s="27" t="s">
        <v>89</v>
      </c>
      <c r="B1725" s="8" t="s">
        <v>75</v>
      </c>
      <c r="C1725" s="28" t="e">
        <f>+#REF!</f>
        <v>#REF!</v>
      </c>
      <c r="D1725" s="29"/>
      <c r="E1725" s="29">
        <v>271100</v>
      </c>
      <c r="F1725" s="29">
        <f>112800+126500</f>
        <v>239300</v>
      </c>
      <c r="G1725" s="29"/>
      <c r="H1725" s="55"/>
      <c r="I1725" s="33">
        <v>521950</v>
      </c>
      <c r="J1725" s="30" t="e">
        <f>+SUM(C1725:G1725)-(H1725+I1725)</f>
        <v>#REF!</v>
      </c>
      <c r="L1725" s="5"/>
      <c r="M1725" s="5"/>
      <c r="N1725" s="5"/>
      <c r="O1725" s="5"/>
    </row>
    <row r="1726" spans="1:15" ht="16.5">
      <c r="A1726" s="27" t="s">
        <v>89</v>
      </c>
      <c r="B1726" s="8" t="s">
        <v>46</v>
      </c>
      <c r="C1726" s="28" t="e">
        <f>+C1490</f>
        <v>#REF!</v>
      </c>
      <c r="D1726" s="29"/>
      <c r="E1726" s="29">
        <v>625000</v>
      </c>
      <c r="F1726" s="29"/>
      <c r="G1726" s="29"/>
      <c r="H1726" s="55">
        <v>247500</v>
      </c>
      <c r="I1726" s="33">
        <v>371500</v>
      </c>
      <c r="J1726" s="30" t="e">
        <f t="shared" ref="J1726:J1727" si="836">+SUM(C1726:G1726)-(H1726+I1726)</f>
        <v>#REF!</v>
      </c>
      <c r="L1726" s="5"/>
      <c r="M1726" s="5"/>
      <c r="N1726" s="5"/>
      <c r="O1726" s="5"/>
    </row>
    <row r="1727" spans="1:15" ht="16.5">
      <c r="A1727" s="27" t="s">
        <v>89</v>
      </c>
      <c r="B1727" s="8" t="s">
        <v>30</v>
      </c>
      <c r="C1727" s="28" t="e">
        <f>+C1491</f>
        <v>#REF!</v>
      </c>
      <c r="D1727" s="29"/>
      <c r="E1727" s="29">
        <v>60000</v>
      </c>
      <c r="F1727" s="99"/>
      <c r="G1727" s="99"/>
      <c r="H1727" s="32"/>
      <c r="I1727" s="54">
        <v>67200</v>
      </c>
      <c r="J1727" s="100" t="e">
        <f t="shared" si="836"/>
        <v>#REF!</v>
      </c>
      <c r="L1727" s="5"/>
      <c r="M1727" s="5"/>
      <c r="N1727" s="5"/>
      <c r="O1727" s="5"/>
    </row>
    <row r="1728" spans="1:15" ht="16.5">
      <c r="A1728" s="27" t="s">
        <v>89</v>
      </c>
      <c r="B1728" s="8" t="s">
        <v>76</v>
      </c>
      <c r="C1728" s="28" t="e">
        <f>+C1492</f>
        <v>#REF!</v>
      </c>
      <c r="D1728" s="56"/>
      <c r="E1728" s="29">
        <v>140000</v>
      </c>
      <c r="F1728" s="99">
        <v>270500</v>
      </c>
      <c r="G1728" s="99"/>
      <c r="H1728" s="32"/>
      <c r="I1728" s="32">
        <v>417300</v>
      </c>
      <c r="J1728" s="100" t="e">
        <f>+SUM(C1728:G1728)-(H1728+I1728)</f>
        <v>#REF!</v>
      </c>
      <c r="L1728" s="5"/>
      <c r="M1728" s="5"/>
      <c r="N1728" s="5"/>
      <c r="O1728" s="5"/>
    </row>
    <row r="1729" spans="1:15" ht="16.5">
      <c r="A1729" s="27" t="s">
        <v>89</v>
      </c>
      <c r="B1729" s="8" t="s">
        <v>68</v>
      </c>
      <c r="C1729" s="28">
        <v>15984</v>
      </c>
      <c r="D1729" s="56"/>
      <c r="E1729" s="29">
        <v>256400</v>
      </c>
      <c r="F1729" s="99"/>
      <c r="G1729" s="99"/>
      <c r="H1729" s="32"/>
      <c r="I1729" s="33">
        <v>263500</v>
      </c>
      <c r="J1729" s="100">
        <f t="shared" ref="J1729" si="837">+SUM(C1729:G1729)-(H1729+I1729)</f>
        <v>8884</v>
      </c>
      <c r="L1729" s="5"/>
      <c r="M1729" s="5"/>
      <c r="N1729" s="5"/>
      <c r="O1729" s="5"/>
    </row>
    <row r="1730" spans="1:15" ht="16.5">
      <c r="A1730" s="27" t="s">
        <v>89</v>
      </c>
      <c r="B1730" s="8" t="s">
        <v>29</v>
      </c>
      <c r="C1730" s="28" t="e">
        <f t="shared" ref="C1730:C1734" si="838">+C1493</f>
        <v>#REF!</v>
      </c>
      <c r="D1730" s="29"/>
      <c r="E1730" s="29">
        <v>858500</v>
      </c>
      <c r="F1730" s="99"/>
      <c r="G1730" s="99"/>
      <c r="H1730" s="32"/>
      <c r="I1730" s="33">
        <v>645000</v>
      </c>
      <c r="J1730" s="100" t="e">
        <f>+SUM(C1730:G1730)-(H1730+I1730)</f>
        <v>#REF!</v>
      </c>
      <c r="L1730" s="5"/>
      <c r="M1730" s="5"/>
      <c r="N1730" s="5"/>
      <c r="O1730" s="5"/>
    </row>
    <row r="1731" spans="1:15" ht="16.5">
      <c r="A1731" s="27" t="s">
        <v>89</v>
      </c>
      <c r="B1731" s="8" t="s">
        <v>34</v>
      </c>
      <c r="C1731" s="28" t="e">
        <f t="shared" si="838"/>
        <v>#REF!</v>
      </c>
      <c r="D1731" s="29"/>
      <c r="E1731" s="29">
        <v>800700</v>
      </c>
      <c r="F1731" s="29"/>
      <c r="G1731" s="29"/>
      <c r="H1731" s="32">
        <v>262300</v>
      </c>
      <c r="I1731" s="33">
        <v>543600</v>
      </c>
      <c r="J1731" s="30" t="e">
        <f>+SUM(C1731:G1731)-(H1731+I1731)</f>
        <v>#REF!</v>
      </c>
      <c r="L1731" s="5"/>
      <c r="M1731" s="5"/>
      <c r="N1731" s="5"/>
      <c r="O1731" s="5"/>
    </row>
    <row r="1732" spans="1:15" ht="16.5">
      <c r="A1732" s="27" t="s">
        <v>89</v>
      </c>
      <c r="B1732" s="8" t="s">
        <v>28</v>
      </c>
      <c r="C1732" s="28" t="e">
        <f t="shared" si="838"/>
        <v>#REF!</v>
      </c>
      <c r="D1732" s="29"/>
      <c r="E1732" s="29">
        <v>971600</v>
      </c>
      <c r="F1732" s="29"/>
      <c r="G1732" s="29"/>
      <c r="H1732" s="32">
        <v>200000</v>
      </c>
      <c r="I1732" s="33">
        <v>639450</v>
      </c>
      <c r="J1732" s="30" t="e">
        <f t="shared" ref="J1732:J1733" si="839">+SUM(C1732:G1732)-(H1732+I1732)</f>
        <v>#REF!</v>
      </c>
      <c r="L1732" s="5"/>
      <c r="M1732" s="5"/>
      <c r="N1732" s="5"/>
      <c r="O1732" s="5"/>
    </row>
    <row r="1733" spans="1:15" ht="16.5">
      <c r="A1733" s="27" t="s">
        <v>89</v>
      </c>
      <c r="B1733" s="8" t="s">
        <v>5</v>
      </c>
      <c r="C1733" s="28" t="e">
        <f t="shared" si="838"/>
        <v>#REF!</v>
      </c>
      <c r="D1733" s="29"/>
      <c r="E1733" s="29"/>
      <c r="F1733" s="29"/>
      <c r="G1733" s="29"/>
      <c r="H1733" s="32"/>
      <c r="I1733" s="54">
        <v>23000</v>
      </c>
      <c r="J1733" s="30" t="e">
        <f t="shared" si="839"/>
        <v>#REF!</v>
      </c>
      <c r="L1733" s="5"/>
      <c r="M1733" s="5"/>
      <c r="N1733" s="5"/>
      <c r="O1733" s="5"/>
    </row>
    <row r="1734" spans="1:15" ht="16.5">
      <c r="A1734" s="27" t="s">
        <v>89</v>
      </c>
      <c r="B1734" s="8" t="s">
        <v>31</v>
      </c>
      <c r="C1734" s="28" t="e">
        <f t="shared" si="838"/>
        <v>#REF!</v>
      </c>
      <c r="D1734" s="29"/>
      <c r="E1734" s="29"/>
      <c r="F1734" s="29"/>
      <c r="G1734" s="29"/>
      <c r="H1734" s="32"/>
      <c r="I1734" s="33">
        <v>0</v>
      </c>
      <c r="J1734" s="30" t="e">
        <f>+SUM(C1734:G1734)-(H1734+I1734)</f>
        <v>#REF!</v>
      </c>
      <c r="L1734" s="5"/>
      <c r="M1734" s="5"/>
      <c r="N1734" s="5"/>
      <c r="O1734" s="5"/>
    </row>
    <row r="1735" spans="1:15" ht="16.5">
      <c r="A1735" s="106" t="s">
        <v>89</v>
      </c>
      <c r="B1735" s="107" t="s">
        <v>91</v>
      </c>
      <c r="C1735" s="108">
        <v>3721074</v>
      </c>
      <c r="D1735" s="109"/>
      <c r="E1735" s="110"/>
      <c r="F1735" s="109"/>
      <c r="G1735" s="111"/>
      <c r="H1735" s="108">
        <v>3721074</v>
      </c>
      <c r="I1735" s="112"/>
      <c r="J1735" s="113">
        <f>+SUM(C1735:G1735)-(H1735+I1735)</f>
        <v>0</v>
      </c>
      <c r="L1735" s="5"/>
      <c r="M1735" s="5"/>
      <c r="N1735" s="5"/>
      <c r="O1735" s="5"/>
    </row>
    <row r="1736" spans="1:15">
      <c r="A1736" s="34" t="s">
        <v>59</v>
      </c>
      <c r="B1736" s="35"/>
      <c r="C1736" s="35"/>
      <c r="D1736" s="35"/>
      <c r="E1736" s="35"/>
      <c r="F1736" s="35"/>
      <c r="G1736" s="35"/>
      <c r="H1736" s="35"/>
      <c r="I1736" s="35"/>
      <c r="J1736" s="36"/>
      <c r="L1736" s="5"/>
      <c r="M1736" s="5"/>
      <c r="N1736" s="5"/>
      <c r="O1736" s="5"/>
    </row>
    <row r="1737" spans="1:15">
      <c r="A1737" s="27" t="s">
        <v>89</v>
      </c>
      <c r="B1737" s="37" t="s">
        <v>60</v>
      </c>
      <c r="C1737" s="38" t="e">
        <f>+C1489</f>
        <v>#REF!</v>
      </c>
      <c r="D1737" s="39">
        <v>5000000</v>
      </c>
      <c r="E1737" s="39"/>
      <c r="F1737" s="39"/>
      <c r="G1737" s="40">
        <v>200000</v>
      </c>
      <c r="H1737" s="47">
        <v>3983300</v>
      </c>
      <c r="I1737" s="41">
        <v>776245</v>
      </c>
      <c r="J1737" s="42" t="e">
        <f>+SUM(C1737:G1737)-(H1737+I1737)</f>
        <v>#REF!</v>
      </c>
      <c r="L1737" s="5"/>
      <c r="M1737" s="5"/>
      <c r="N1737" s="5"/>
      <c r="O1737" s="5"/>
    </row>
    <row r="1738" spans="1:15">
      <c r="A1738" s="43" t="s">
        <v>61</v>
      </c>
      <c r="B1738" s="24"/>
      <c r="C1738" s="35"/>
      <c r="D1738" s="24"/>
      <c r="E1738" s="24"/>
      <c r="F1738" s="24"/>
      <c r="G1738" s="24"/>
      <c r="H1738" s="24"/>
      <c r="I1738" s="24"/>
      <c r="J1738" s="36"/>
      <c r="L1738" s="5"/>
      <c r="M1738" s="5"/>
      <c r="N1738" s="5"/>
      <c r="O1738" s="5"/>
    </row>
    <row r="1739" spans="1:15">
      <c r="A1739" s="27" t="s">
        <v>89</v>
      </c>
      <c r="B1739" s="37" t="s">
        <v>62</v>
      </c>
      <c r="C1739" s="44" t="e">
        <f>+#REF!</f>
        <v>#REF!</v>
      </c>
      <c r="D1739" s="52">
        <v>19826114</v>
      </c>
      <c r="E1739" s="49"/>
      <c r="F1739" s="49"/>
      <c r="G1739" s="49"/>
      <c r="H1739" s="51">
        <v>5000000</v>
      </c>
      <c r="I1739" s="53">
        <v>455737</v>
      </c>
      <c r="J1739" s="30" t="e">
        <f>+SUM(C1739:G1739)-(H1739+I1739)</f>
        <v>#REF!</v>
      </c>
      <c r="L1739" s="5"/>
      <c r="M1739" s="5"/>
      <c r="N1739" s="5"/>
      <c r="O1739" s="5"/>
    </row>
    <row r="1740" spans="1:15">
      <c r="A1740" s="27" t="s">
        <v>89</v>
      </c>
      <c r="B1740" s="37" t="s">
        <v>63</v>
      </c>
      <c r="C1740" s="44" t="e">
        <f>+C1488</f>
        <v>#REF!</v>
      </c>
      <c r="D1740" s="49">
        <v>13119140</v>
      </c>
      <c r="E1740" s="48"/>
      <c r="F1740" s="48"/>
      <c r="G1740" s="48"/>
      <c r="H1740" s="32"/>
      <c r="I1740" s="50">
        <v>3445919</v>
      </c>
      <c r="J1740" s="30" t="e">
        <f>SUM(C1740:G1740)-(H1740+I1740)</f>
        <v>#REF!</v>
      </c>
      <c r="L1740" s="5"/>
      <c r="M1740" s="5"/>
      <c r="N1740" s="5"/>
      <c r="O1740" s="5"/>
    </row>
    <row r="1741" spans="1:15">
      <c r="A1741" s="147" t="s">
        <v>89</v>
      </c>
      <c r="B1741" s="144" t="s">
        <v>82</v>
      </c>
      <c r="C1741" s="148">
        <v>249769</v>
      </c>
      <c r="D1741" s="49"/>
      <c r="E1741" s="49"/>
      <c r="F1741" s="49"/>
      <c r="G1741" s="49"/>
      <c r="H1741" s="32"/>
      <c r="I1741" s="50"/>
      <c r="J1741" s="149">
        <f>SUM(C1741:G1741)-(H1741+I1741)</f>
        <v>249769</v>
      </c>
      <c r="L1741" s="5"/>
      <c r="M1741" s="5"/>
      <c r="N1741" s="5"/>
      <c r="O1741" s="5"/>
    </row>
    <row r="1742" spans="1:15">
      <c r="A1742" s="147" t="s">
        <v>89</v>
      </c>
      <c r="B1742" s="145" t="s">
        <v>83</v>
      </c>
      <c r="C1742" s="148">
        <v>233614</v>
      </c>
      <c r="D1742" s="49"/>
      <c r="E1742" s="49"/>
      <c r="F1742" s="49"/>
      <c r="G1742" s="49"/>
      <c r="H1742" s="32"/>
      <c r="I1742" s="50"/>
      <c r="J1742" s="149">
        <f>SUM(C1742:G1742)-(H1742+I1742)</f>
        <v>233614</v>
      </c>
      <c r="L1742" s="5"/>
      <c r="M1742" s="5"/>
      <c r="N1742" s="5"/>
      <c r="O1742" s="5"/>
    </row>
    <row r="1743" spans="1:15">
      <c r="A1743" s="147" t="s">
        <v>89</v>
      </c>
      <c r="B1743" s="146" t="s">
        <v>84</v>
      </c>
      <c r="C1743" s="148">
        <v>330169</v>
      </c>
      <c r="D1743" s="150"/>
      <c r="E1743" s="150"/>
      <c r="F1743" s="150"/>
      <c r="G1743" s="150"/>
      <c r="H1743" s="150"/>
      <c r="I1743" s="150"/>
      <c r="J1743" s="149">
        <f>SUM(C1743:G1743)-(H1743+I1743)</f>
        <v>330169</v>
      </c>
      <c r="L1743" s="5"/>
      <c r="M1743" s="5"/>
      <c r="N1743" s="5"/>
      <c r="O1743" s="5"/>
    </row>
    <row r="1744" spans="1:15" ht="15.75">
      <c r="C1744" s="9"/>
      <c r="I1744" s="9"/>
      <c r="J1744" s="104" t="e">
        <f>+SUM(J1725:J1743)</f>
        <v>#REF!</v>
      </c>
      <c r="K1744" s="105" t="e">
        <f>+J1744-I1501</f>
        <v>#REF!</v>
      </c>
      <c r="L1744" s="5"/>
      <c r="M1744" s="5"/>
      <c r="N1744" s="5"/>
      <c r="O1744" s="5"/>
    </row>
    <row r="1746" spans="1:15">
      <c r="A1746" s="16" t="s">
        <v>51</v>
      </c>
      <c r="B1746" s="16"/>
      <c r="C1746" s="16"/>
      <c r="D1746" s="17"/>
      <c r="E1746" s="17"/>
      <c r="F1746" s="17"/>
      <c r="G1746" s="17"/>
      <c r="H1746" s="17"/>
      <c r="I1746" s="17"/>
      <c r="L1746" s="5"/>
      <c r="M1746" s="5"/>
      <c r="N1746" s="5"/>
      <c r="O1746" s="5"/>
    </row>
    <row r="1747" spans="1:15">
      <c r="A1747" s="18" t="s">
        <v>77</v>
      </c>
      <c r="B1747" s="18"/>
      <c r="C1747" s="18"/>
      <c r="D1747" s="18"/>
      <c r="E1747" s="18"/>
      <c r="F1747" s="18"/>
      <c r="G1747" s="18"/>
      <c r="H1747" s="18"/>
      <c r="I1747" s="18"/>
      <c r="J1747" s="17"/>
      <c r="L1747" s="5"/>
      <c r="M1747" s="5"/>
      <c r="N1747" s="5"/>
      <c r="O1747" s="5"/>
    </row>
    <row r="1748" spans="1:15">
      <c r="A1748" s="19"/>
      <c r="B1748" s="17"/>
      <c r="C1748" s="20"/>
      <c r="D1748" s="20"/>
      <c r="E1748" s="20"/>
      <c r="F1748" s="20"/>
      <c r="G1748" s="20"/>
      <c r="H1748" s="17"/>
      <c r="I1748" s="17"/>
      <c r="J1748" s="18"/>
      <c r="L1748" s="5"/>
      <c r="M1748" s="5"/>
      <c r="N1748" s="5"/>
      <c r="O1748" s="5"/>
    </row>
    <row r="1749" spans="1:15">
      <c r="A1749" s="166" t="s">
        <v>52</v>
      </c>
      <c r="B1749" s="168" t="s">
        <v>53</v>
      </c>
      <c r="C1749" s="170" t="s">
        <v>79</v>
      </c>
      <c r="D1749" s="171" t="s">
        <v>54</v>
      </c>
      <c r="E1749" s="172"/>
      <c r="F1749" s="172"/>
      <c r="G1749" s="173"/>
      <c r="H1749" s="174" t="s">
        <v>55</v>
      </c>
      <c r="I1749" s="162" t="s">
        <v>56</v>
      </c>
      <c r="J1749" s="17"/>
      <c r="L1749" s="5"/>
      <c r="M1749" s="5"/>
      <c r="N1749" s="5"/>
      <c r="O1749" s="5"/>
    </row>
    <row r="1750" spans="1:15" ht="25.5">
      <c r="A1750" s="167"/>
      <c r="B1750" s="169"/>
      <c r="C1750" s="22"/>
      <c r="D1750" s="21" t="s">
        <v>23</v>
      </c>
      <c r="E1750" s="21" t="s">
        <v>24</v>
      </c>
      <c r="F1750" s="22" t="s">
        <v>68</v>
      </c>
      <c r="G1750" s="21" t="s">
        <v>57</v>
      </c>
      <c r="H1750" s="175"/>
      <c r="I1750" s="163"/>
      <c r="J1750" s="164" t="s">
        <v>85</v>
      </c>
      <c r="L1750" s="5"/>
      <c r="M1750" s="5"/>
      <c r="N1750" s="5"/>
      <c r="O1750" s="5"/>
    </row>
    <row r="1751" spans="1:15">
      <c r="A1751" s="23"/>
      <c r="B1751" s="24" t="s">
        <v>58</v>
      </c>
      <c r="C1751" s="25"/>
      <c r="D1751" s="25"/>
      <c r="E1751" s="25"/>
      <c r="F1751" s="25"/>
      <c r="G1751" s="25"/>
      <c r="H1751" s="25"/>
      <c r="I1751" s="26"/>
      <c r="J1751" s="165"/>
      <c r="L1751" s="5"/>
      <c r="M1751" s="5"/>
      <c r="N1751" s="5"/>
      <c r="O1751" s="5"/>
    </row>
    <row r="1752" spans="1:15" ht="16.5">
      <c r="A1752" s="27" t="s">
        <v>78</v>
      </c>
      <c r="B1752" s="8" t="s">
        <v>75</v>
      </c>
      <c r="C1752" s="28">
        <v>0</v>
      </c>
      <c r="D1752" s="29"/>
      <c r="E1752" s="29">
        <v>40000</v>
      </c>
      <c r="F1752" s="29"/>
      <c r="G1752" s="29"/>
      <c r="H1752" s="55"/>
      <c r="I1752" s="33">
        <v>39200</v>
      </c>
      <c r="J1752" s="30">
        <f>+SUM(C1752:G1752)-(H1752+I1752)</f>
        <v>800</v>
      </c>
      <c r="L1752" s="5"/>
      <c r="M1752" s="5"/>
      <c r="N1752" s="5"/>
      <c r="O1752" s="5"/>
    </row>
    <row r="1753" spans="1:15" ht="16.5">
      <c r="A1753" s="27" t="s">
        <v>78</v>
      </c>
      <c r="B1753" s="8" t="str">
        <f>+A1490</f>
        <v>JUILLET</v>
      </c>
      <c r="C1753" s="28">
        <v>19060</v>
      </c>
      <c r="D1753" s="29"/>
      <c r="E1753" s="29">
        <v>20000</v>
      </c>
      <c r="F1753" s="29"/>
      <c r="G1753" s="29"/>
      <c r="H1753" s="55"/>
      <c r="I1753" s="33">
        <v>36000</v>
      </c>
      <c r="J1753" s="30">
        <f t="shared" ref="J1753:J1760" si="840">+SUM(C1753:G1753)-(H1753+I1753)</f>
        <v>3060</v>
      </c>
      <c r="L1753" s="5"/>
      <c r="M1753" s="5"/>
      <c r="N1753" s="5"/>
      <c r="O1753" s="5"/>
    </row>
    <row r="1754" spans="1:15" ht="16.5">
      <c r="A1754" s="27" t="s">
        <v>78</v>
      </c>
      <c r="B1754" s="8" t="str">
        <f>+A1491</f>
        <v>JUILLET</v>
      </c>
      <c r="C1754" s="28">
        <v>8395</v>
      </c>
      <c r="D1754" s="29"/>
      <c r="E1754" s="29">
        <v>20000</v>
      </c>
      <c r="F1754" s="99"/>
      <c r="G1754" s="99"/>
      <c r="H1754" s="32"/>
      <c r="I1754" s="54">
        <v>20000</v>
      </c>
      <c r="J1754" s="100">
        <f t="shared" si="840"/>
        <v>8395</v>
      </c>
      <c r="L1754" s="5"/>
      <c r="M1754" s="5"/>
      <c r="N1754" s="5"/>
      <c r="O1754" s="5"/>
    </row>
    <row r="1755" spans="1:15" ht="16.5">
      <c r="A1755" s="27" t="s">
        <v>78</v>
      </c>
      <c r="B1755" s="8" t="str">
        <f>+A1492</f>
        <v>JUILLET</v>
      </c>
      <c r="C1755" s="28">
        <v>0</v>
      </c>
      <c r="D1755" s="56"/>
      <c r="E1755" s="29">
        <v>100000</v>
      </c>
      <c r="F1755" s="99">
        <v>102200</v>
      </c>
      <c r="G1755" s="99"/>
      <c r="H1755" s="32"/>
      <c r="I1755" s="32">
        <v>204000</v>
      </c>
      <c r="J1755" s="100">
        <f>+SUM(C1755:G1755)-(H1755+I1755)</f>
        <v>-1800</v>
      </c>
      <c r="L1755" s="5"/>
      <c r="M1755" s="5"/>
      <c r="N1755" s="5"/>
      <c r="O1755" s="5"/>
    </row>
    <row r="1756" spans="1:15" ht="16.5">
      <c r="A1756" s="27" t="s">
        <v>78</v>
      </c>
      <c r="B1756" s="8" t="e">
        <f>+#REF!</f>
        <v>#REF!</v>
      </c>
      <c r="C1756" s="28">
        <v>7559</v>
      </c>
      <c r="D1756" s="56"/>
      <c r="E1756" s="29">
        <v>866200</v>
      </c>
      <c r="F1756" s="99"/>
      <c r="G1756" s="99"/>
      <c r="H1756" s="32">
        <v>252200</v>
      </c>
      <c r="I1756" s="33">
        <v>605575</v>
      </c>
      <c r="J1756" s="100">
        <f t="shared" si="840"/>
        <v>15984</v>
      </c>
      <c r="L1756" s="5"/>
      <c r="M1756" s="5"/>
      <c r="N1756" s="5"/>
      <c r="O1756" s="5"/>
    </row>
    <row r="1757" spans="1:15" ht="16.5">
      <c r="A1757" s="27" t="s">
        <v>78</v>
      </c>
      <c r="B1757" s="8" t="str">
        <f t="shared" ref="B1757:B1760" si="841">+A1493</f>
        <v>JUILLET</v>
      </c>
      <c r="C1757" s="28">
        <v>214000</v>
      </c>
      <c r="D1757" s="29"/>
      <c r="E1757" s="29">
        <v>724100</v>
      </c>
      <c r="F1757" s="99"/>
      <c r="G1757" s="99"/>
      <c r="H1757" s="32"/>
      <c r="I1757" s="33">
        <v>960000</v>
      </c>
      <c r="J1757" s="100">
        <f>+SUM(C1757:G1757)-(H1757+I1757)</f>
        <v>-21900</v>
      </c>
      <c r="L1757" s="5"/>
      <c r="M1757" s="5"/>
      <c r="N1757" s="5"/>
      <c r="O1757" s="5"/>
    </row>
    <row r="1758" spans="1:15" ht="16.5">
      <c r="A1758" s="27" t="s">
        <v>78</v>
      </c>
      <c r="B1758" s="8" t="str">
        <f t="shared" si="841"/>
        <v>JUILLET</v>
      </c>
      <c r="C1758" s="28">
        <v>-13805</v>
      </c>
      <c r="D1758" s="29"/>
      <c r="E1758" s="29">
        <v>333400</v>
      </c>
      <c r="F1758" s="29">
        <v>150000</v>
      </c>
      <c r="G1758" s="29"/>
      <c r="H1758" s="32">
        <v>129000</v>
      </c>
      <c r="I1758" s="33">
        <v>338905</v>
      </c>
      <c r="J1758" s="30">
        <f>+SUM(C1758:G1758)-(H1758+I1758)</f>
        <v>1690</v>
      </c>
      <c r="L1758" s="5"/>
      <c r="M1758" s="5"/>
      <c r="N1758" s="5"/>
      <c r="O1758" s="5"/>
    </row>
    <row r="1759" spans="1:15" ht="16.5">
      <c r="A1759" s="27" t="s">
        <v>78</v>
      </c>
      <c r="B1759" s="8" t="str">
        <f t="shared" si="841"/>
        <v>JUILLET</v>
      </c>
      <c r="C1759" s="28">
        <v>84350</v>
      </c>
      <c r="D1759" s="29"/>
      <c r="E1759" s="29">
        <v>669400</v>
      </c>
      <c r="F1759" s="29"/>
      <c r="G1759" s="29"/>
      <c r="H1759" s="32">
        <v>100000</v>
      </c>
      <c r="I1759" s="33">
        <v>674700</v>
      </c>
      <c r="J1759" s="30">
        <f>+SUM(C1759:G1759)-(H1759+I1759)</f>
        <v>-20950</v>
      </c>
      <c r="L1759" s="5"/>
      <c r="M1759" s="5"/>
      <c r="N1759" s="5"/>
      <c r="O1759" s="5"/>
    </row>
    <row r="1760" spans="1:15" ht="16.5">
      <c r="A1760" s="27" t="s">
        <v>78</v>
      </c>
      <c r="B1760" s="8" t="str">
        <f t="shared" si="841"/>
        <v>JUILLET</v>
      </c>
      <c r="C1760" s="28">
        <v>-216251</v>
      </c>
      <c r="D1760" s="29"/>
      <c r="E1760" s="29">
        <v>242000</v>
      </c>
      <c r="F1760" s="29"/>
      <c r="G1760" s="29"/>
      <c r="H1760" s="32"/>
      <c r="I1760" s="54">
        <v>34830</v>
      </c>
      <c r="J1760" s="30">
        <f t="shared" si="840"/>
        <v>-9081</v>
      </c>
      <c r="L1760" s="5"/>
      <c r="M1760" s="5"/>
      <c r="N1760" s="5"/>
      <c r="O1760" s="5"/>
    </row>
    <row r="1761" spans="1:15" ht="16.5">
      <c r="A1761" s="27" t="s">
        <v>78</v>
      </c>
      <c r="B1761" s="8" t="s">
        <v>32</v>
      </c>
      <c r="C1761" s="28">
        <v>2025</v>
      </c>
      <c r="D1761" s="29"/>
      <c r="E1761" s="29">
        <v>25000</v>
      </c>
      <c r="F1761" s="29"/>
      <c r="G1761" s="29"/>
      <c r="H1761" s="32">
        <v>3025</v>
      </c>
      <c r="I1761" s="33">
        <v>24000</v>
      </c>
      <c r="J1761" s="30">
        <f>+SUM(C1761:G1761)-(H1761+I1761)</f>
        <v>0</v>
      </c>
      <c r="L1761" s="5"/>
      <c r="M1761" s="5"/>
      <c r="N1761" s="5"/>
      <c r="O1761" s="5"/>
    </row>
    <row r="1762" spans="1:15" ht="16.5">
      <c r="A1762" s="27" t="s">
        <v>78</v>
      </c>
      <c r="B1762" s="8" t="s">
        <v>31</v>
      </c>
      <c r="C1762" s="28">
        <v>10000</v>
      </c>
      <c r="D1762" s="31"/>
      <c r="E1762" s="29">
        <v>0</v>
      </c>
      <c r="F1762" s="31"/>
      <c r="G1762" s="31"/>
      <c r="H1762" s="32"/>
      <c r="I1762" s="33">
        <v>4700</v>
      </c>
      <c r="J1762" s="30">
        <f>+SUM(C1762:G1762)-(H1762+I1762)</f>
        <v>5300</v>
      </c>
      <c r="L1762" s="5"/>
      <c r="M1762" s="5"/>
      <c r="N1762" s="5"/>
      <c r="O1762" s="5"/>
    </row>
    <row r="1763" spans="1:15">
      <c r="A1763" s="34" t="s">
        <v>59</v>
      </c>
      <c r="B1763" s="35"/>
      <c r="C1763" s="35"/>
      <c r="D1763" s="35"/>
      <c r="E1763" s="35"/>
      <c r="F1763" s="35"/>
      <c r="G1763" s="35"/>
      <c r="H1763" s="35"/>
      <c r="I1763" s="35"/>
      <c r="J1763" s="36"/>
      <c r="L1763" s="5"/>
      <c r="M1763" s="5"/>
      <c r="N1763" s="5"/>
      <c r="O1763" s="5"/>
    </row>
    <row r="1764" spans="1:15">
      <c r="A1764" s="27" t="s">
        <v>78</v>
      </c>
      <c r="B1764" s="37" t="s">
        <v>60</v>
      </c>
      <c r="C1764" s="38">
        <v>791675</v>
      </c>
      <c r="D1764" s="39">
        <v>3185100</v>
      </c>
      <c r="E1764" s="39"/>
      <c r="F1764" s="39"/>
      <c r="G1764" s="40">
        <v>237025</v>
      </c>
      <c r="H1764" s="47">
        <v>3045100</v>
      </c>
      <c r="I1764" s="41">
        <v>876121</v>
      </c>
      <c r="J1764" s="42">
        <f>+SUM(C1764:G1764)-(H1764+I1764)</f>
        <v>292579</v>
      </c>
      <c r="L1764" s="5"/>
      <c r="M1764" s="5"/>
      <c r="N1764" s="5"/>
      <c r="O1764" s="5"/>
    </row>
    <row r="1765" spans="1:15">
      <c r="A1765" s="43" t="s">
        <v>61</v>
      </c>
      <c r="B1765" s="24"/>
      <c r="C1765" s="35"/>
      <c r="D1765" s="24"/>
      <c r="E1765" s="24"/>
      <c r="F1765" s="24"/>
      <c r="G1765" s="24"/>
      <c r="H1765" s="24"/>
      <c r="I1765" s="24"/>
      <c r="J1765" s="36"/>
      <c r="L1765" s="5"/>
      <c r="M1765" s="5"/>
      <c r="N1765" s="5"/>
      <c r="O1765" s="5"/>
    </row>
    <row r="1766" spans="1:15">
      <c r="A1766" s="27" t="s">
        <v>78</v>
      </c>
      <c r="B1766" s="37" t="s">
        <v>62</v>
      </c>
      <c r="C1766" s="44">
        <v>8039273</v>
      </c>
      <c r="D1766" s="52">
        <v>0</v>
      </c>
      <c r="E1766" s="49"/>
      <c r="F1766" s="49"/>
      <c r="G1766" s="49"/>
      <c r="H1766" s="51">
        <v>3000000</v>
      </c>
      <c r="I1766" s="53">
        <v>224679</v>
      </c>
      <c r="J1766" s="30">
        <f>+SUM(C1766:G1766)-(H1766+I1766)</f>
        <v>4814594</v>
      </c>
      <c r="L1766" s="5"/>
      <c r="M1766" s="5"/>
      <c r="N1766" s="5"/>
      <c r="O1766" s="5"/>
    </row>
    <row r="1767" spans="1:15">
      <c r="A1767" s="27" t="s">
        <v>78</v>
      </c>
      <c r="B1767" s="37" t="s">
        <v>63</v>
      </c>
      <c r="C1767" s="44">
        <v>13283340</v>
      </c>
      <c r="D1767" s="49">
        <v>0</v>
      </c>
      <c r="E1767" s="48"/>
      <c r="F1767" s="48"/>
      <c r="G1767" s="48"/>
      <c r="H1767" s="32">
        <v>185100</v>
      </c>
      <c r="I1767" s="50">
        <v>8352406</v>
      </c>
      <c r="J1767" s="30">
        <f>SUM(C1767:G1767)-(H1767+I1767)</f>
        <v>4745834</v>
      </c>
    </row>
    <row r="1768" spans="1:15">
      <c r="A1768" s="45" t="s">
        <v>78</v>
      </c>
      <c r="B1768" s="144" t="s">
        <v>81</v>
      </c>
      <c r="C1768" s="44">
        <v>3721074</v>
      </c>
      <c r="D1768" s="45"/>
      <c r="E1768" s="45"/>
      <c r="F1768" s="45"/>
      <c r="G1768" s="45"/>
      <c r="H1768" s="45"/>
      <c r="I1768" s="45"/>
      <c r="J1768" s="100">
        <f>SUM(C1768:G1768)-(H1768+I1768)</f>
        <v>3721074</v>
      </c>
    </row>
    <row r="1769" spans="1:15">
      <c r="A1769" s="45" t="s">
        <v>78</v>
      </c>
      <c r="B1769" s="144" t="s">
        <v>82</v>
      </c>
      <c r="C1769" s="44">
        <v>249769</v>
      </c>
      <c r="D1769" s="49"/>
      <c r="E1769" s="49"/>
      <c r="F1769" s="49"/>
      <c r="G1769" s="49"/>
      <c r="H1769" s="32"/>
      <c r="I1769" s="50"/>
      <c r="J1769" s="100">
        <f>SUM(C1769:G1769)-(H1769+I1769)</f>
        <v>249769</v>
      </c>
    </row>
    <row r="1770" spans="1:15">
      <c r="A1770" s="45" t="s">
        <v>78</v>
      </c>
      <c r="B1770" s="145" t="s">
        <v>83</v>
      </c>
      <c r="C1770" s="44">
        <v>233614</v>
      </c>
      <c r="D1770" s="49"/>
      <c r="E1770" s="49"/>
      <c r="F1770" s="49"/>
      <c r="G1770" s="49"/>
      <c r="H1770" s="32"/>
      <c r="I1770" s="50"/>
      <c r="J1770" s="100">
        <f>SUM(C1770:G1770)-(H1770+I1770)</f>
        <v>233614</v>
      </c>
    </row>
    <row r="1771" spans="1:15">
      <c r="A1771" s="45" t="s">
        <v>78</v>
      </c>
      <c r="B1771" s="146" t="s">
        <v>84</v>
      </c>
      <c r="C1771" s="44">
        <v>330169</v>
      </c>
      <c r="D1771" s="45"/>
      <c r="E1771" s="45"/>
      <c r="F1771" s="45"/>
      <c r="G1771" s="45"/>
      <c r="H1771" s="45"/>
      <c r="I1771" s="45"/>
      <c r="J1771" s="100">
        <f>SUM(C1771:G1771)-(H1771+I1771)</f>
        <v>330169</v>
      </c>
    </row>
    <row r="1772" spans="1:15" ht="15.75">
      <c r="C1772" s="9"/>
      <c r="I1772" s="9"/>
      <c r="J1772" s="104">
        <f>+SUM(J1752:J1771)</f>
        <v>14369131</v>
      </c>
    </row>
    <row r="1773" spans="1:15">
      <c r="C1773" s="9"/>
      <c r="I1773" s="9"/>
      <c r="J1773" s="9"/>
    </row>
    <row r="1774" spans="1:15">
      <c r="A1774" s="69" t="s">
        <v>64</v>
      </c>
      <c r="B1774" s="69"/>
      <c r="C1774" s="69"/>
      <c r="D1774" s="69"/>
      <c r="E1774" s="69"/>
      <c r="F1774" s="69"/>
      <c r="G1774" s="69"/>
      <c r="H1774" s="69"/>
      <c r="I1774" s="69"/>
      <c r="J1774" s="17"/>
      <c r="L1774" s="70"/>
      <c r="M1774" s="70"/>
      <c r="N1774" s="70"/>
      <c r="O1774" s="70"/>
    </row>
    <row r="1775" spans="1:15">
      <c r="A1775" s="19"/>
      <c r="B1775" s="17"/>
      <c r="C1775" s="71"/>
      <c r="D1775" s="71"/>
      <c r="E1775" s="71"/>
      <c r="F1775" s="71"/>
      <c r="G1775" s="71"/>
      <c r="H1775" s="17"/>
      <c r="I1775" s="17"/>
      <c r="J1775" s="69"/>
      <c r="L1775" s="70"/>
      <c r="M1775" s="70"/>
      <c r="N1775" s="70"/>
      <c r="O1775" s="70"/>
    </row>
    <row r="1776" spans="1:15">
      <c r="A1776" s="166" t="s">
        <v>52</v>
      </c>
      <c r="B1776" s="168" t="s">
        <v>53</v>
      </c>
      <c r="C1776" s="170" t="s">
        <v>66</v>
      </c>
      <c r="D1776" s="199" t="s">
        <v>54</v>
      </c>
      <c r="E1776" s="200"/>
      <c r="F1776" s="200"/>
      <c r="G1776" s="201"/>
      <c r="H1776" s="202" t="s">
        <v>55</v>
      </c>
      <c r="I1776" s="204" t="s">
        <v>56</v>
      </c>
      <c r="J1776" s="17"/>
      <c r="L1776" s="70"/>
      <c r="M1776" s="70"/>
      <c r="N1776" s="70"/>
      <c r="O1776" s="70"/>
    </row>
    <row r="1777" spans="1:15">
      <c r="A1777" s="167"/>
      <c r="B1777" s="169"/>
      <c r="C1777" s="22"/>
      <c r="D1777" s="21" t="s">
        <v>23</v>
      </c>
      <c r="E1777" s="21" t="s">
        <v>24</v>
      </c>
      <c r="F1777" s="22" t="s">
        <v>68</v>
      </c>
      <c r="G1777" s="21" t="s">
        <v>57</v>
      </c>
      <c r="H1777" s="203"/>
      <c r="I1777" s="205"/>
      <c r="J1777" s="164" t="s">
        <v>67</v>
      </c>
      <c r="L1777" s="70"/>
      <c r="M1777" s="70"/>
      <c r="N1777" s="70"/>
      <c r="O1777" s="70"/>
    </row>
    <row r="1778" spans="1:15">
      <c r="A1778" s="72"/>
      <c r="B1778" s="73" t="s">
        <v>58</v>
      </c>
      <c r="C1778" s="74"/>
      <c r="D1778" s="74"/>
      <c r="E1778" s="74"/>
      <c r="F1778" s="74"/>
      <c r="G1778" s="74"/>
      <c r="H1778" s="74"/>
      <c r="I1778" s="75"/>
      <c r="J1778" s="165"/>
      <c r="L1778" s="70"/>
      <c r="M1778" s="70"/>
      <c r="N1778" s="70"/>
      <c r="O1778" s="70"/>
    </row>
    <row r="1779" spans="1:15" ht="16.5">
      <c r="A1779" s="76" t="s">
        <v>65</v>
      </c>
      <c r="B1779" s="8" t="s">
        <v>46</v>
      </c>
      <c r="C1779" s="77">
        <v>40560</v>
      </c>
      <c r="D1779" s="29"/>
      <c r="E1779" s="29">
        <v>0</v>
      </c>
      <c r="F1779" s="29"/>
      <c r="G1779" s="29"/>
      <c r="H1779" s="78"/>
      <c r="I1779" s="79">
        <v>21500</v>
      </c>
      <c r="J1779" s="30">
        <f>+SUM(C1779:G1779)-(H1779+I1779)</f>
        <v>19060</v>
      </c>
      <c r="L1779" s="70"/>
      <c r="M1779" s="70"/>
      <c r="N1779" s="70"/>
      <c r="O1779" s="70"/>
    </row>
    <row r="1780" spans="1:15" ht="16.5">
      <c r="A1780" s="76" t="s">
        <v>65</v>
      </c>
      <c r="B1780" s="8" t="s">
        <v>27</v>
      </c>
      <c r="C1780" s="77">
        <v>227975</v>
      </c>
      <c r="D1780" s="29"/>
      <c r="E1780" s="29">
        <v>119600</v>
      </c>
      <c r="F1780" s="29"/>
      <c r="G1780" s="29"/>
      <c r="H1780" s="78">
        <v>1635</v>
      </c>
      <c r="I1780" s="79">
        <v>345940</v>
      </c>
      <c r="J1780" s="30">
        <f t="shared" ref="J1780:J1787" si="842">+SUM(C1780:G1780)-(H1780+I1780)</f>
        <v>0</v>
      </c>
      <c r="L1780" s="70"/>
      <c r="M1780" s="70"/>
      <c r="N1780" s="70"/>
      <c r="O1780" s="70"/>
    </row>
    <row r="1781" spans="1:15" ht="16.5">
      <c r="A1781" s="76" t="s">
        <v>65</v>
      </c>
      <c r="B1781" s="8" t="s">
        <v>30</v>
      </c>
      <c r="C1781" s="77">
        <v>-605</v>
      </c>
      <c r="D1781" s="29"/>
      <c r="E1781" s="29">
        <v>30000</v>
      </c>
      <c r="F1781" s="29"/>
      <c r="G1781" s="29"/>
      <c r="H1781" s="80"/>
      <c r="I1781" s="81">
        <v>21000</v>
      </c>
      <c r="J1781" s="30">
        <f t="shared" si="842"/>
        <v>8395</v>
      </c>
      <c r="L1781" s="70"/>
      <c r="M1781" s="70"/>
      <c r="N1781" s="70"/>
      <c r="O1781" s="70"/>
    </row>
    <row r="1782" spans="1:15" ht="16.5">
      <c r="A1782" s="76" t="s">
        <v>65</v>
      </c>
      <c r="B1782" s="98" t="s">
        <v>25</v>
      </c>
      <c r="C1782" s="77">
        <v>264659</v>
      </c>
      <c r="D1782" s="99"/>
      <c r="E1782" s="99">
        <v>325000</v>
      </c>
      <c r="F1782" s="99"/>
      <c r="G1782" s="99"/>
      <c r="H1782" s="32">
        <v>75000</v>
      </c>
      <c r="I1782" s="32">
        <v>507100</v>
      </c>
      <c r="J1782" s="100">
        <f t="shared" si="842"/>
        <v>7559</v>
      </c>
      <c r="L1782" s="70"/>
      <c r="M1782" s="70"/>
      <c r="N1782" s="70"/>
      <c r="O1782" s="70"/>
    </row>
    <row r="1783" spans="1:15" ht="16.5">
      <c r="A1783" s="76" t="s">
        <v>65</v>
      </c>
      <c r="B1783" s="98" t="s">
        <v>47</v>
      </c>
      <c r="C1783" s="77">
        <v>272500</v>
      </c>
      <c r="D1783" s="99"/>
      <c r="E1783" s="99">
        <v>695000</v>
      </c>
      <c r="F1783" s="99"/>
      <c r="G1783" s="99"/>
      <c r="H1783" s="32"/>
      <c r="I1783" s="77">
        <v>753500</v>
      </c>
      <c r="J1783" s="100">
        <f t="shared" si="842"/>
        <v>214000</v>
      </c>
      <c r="L1783" s="70"/>
      <c r="M1783" s="70"/>
      <c r="N1783" s="70"/>
      <c r="O1783" s="70"/>
    </row>
    <row r="1784" spans="1:15" ht="16.5">
      <c r="A1784" s="76" t="s">
        <v>65</v>
      </c>
      <c r="B1784" s="8" t="s">
        <v>34</v>
      </c>
      <c r="C1784" s="77">
        <v>284595</v>
      </c>
      <c r="D1784" s="29"/>
      <c r="E1784" s="29">
        <v>275000</v>
      </c>
      <c r="F1784" s="29">
        <v>60000</v>
      </c>
      <c r="G1784" s="29"/>
      <c r="H1784" s="80"/>
      <c r="I1784" s="79">
        <v>633400</v>
      </c>
      <c r="J1784" s="30">
        <f t="shared" si="842"/>
        <v>-13805</v>
      </c>
      <c r="L1784" s="70"/>
      <c r="M1784" s="70"/>
      <c r="N1784" s="70"/>
      <c r="O1784" s="70"/>
    </row>
    <row r="1785" spans="1:15" ht="16.5">
      <c r="A1785" s="76" t="s">
        <v>65</v>
      </c>
      <c r="B1785" s="8" t="s">
        <v>26</v>
      </c>
      <c r="C1785" s="77">
        <v>-1750</v>
      </c>
      <c r="D1785" s="29"/>
      <c r="E1785" s="29">
        <v>96400</v>
      </c>
      <c r="F1785" s="29"/>
      <c r="G1785" s="29"/>
      <c r="H1785" s="80">
        <v>950</v>
      </c>
      <c r="I1785" s="79">
        <v>93700</v>
      </c>
      <c r="J1785" s="30">
        <f t="shared" si="842"/>
        <v>0</v>
      </c>
      <c r="L1785" s="70"/>
      <c r="M1785" s="70"/>
      <c r="N1785" s="70"/>
      <c r="O1785" s="70"/>
    </row>
    <row r="1786" spans="1:15" ht="16.5">
      <c r="A1786" s="76" t="s">
        <v>65</v>
      </c>
      <c r="B1786" s="8" t="s">
        <v>28</v>
      </c>
      <c r="C1786" s="77">
        <v>265600</v>
      </c>
      <c r="D1786" s="29"/>
      <c r="E1786" s="29">
        <v>855600</v>
      </c>
      <c r="F1786" s="29"/>
      <c r="G1786" s="29"/>
      <c r="H1786" s="80"/>
      <c r="I1786" s="79">
        <v>1036850</v>
      </c>
      <c r="J1786" s="30">
        <f t="shared" si="842"/>
        <v>84350</v>
      </c>
      <c r="L1786" s="70"/>
      <c r="M1786" s="70"/>
      <c r="N1786" s="70"/>
      <c r="O1786" s="70"/>
    </row>
    <row r="1787" spans="1:15" ht="16.5">
      <c r="A1787" s="76" t="s">
        <v>65</v>
      </c>
      <c r="B1787" s="8" t="s">
        <v>48</v>
      </c>
      <c r="C1787" s="77">
        <f t="shared" ref="C1787" si="843">+C1760</f>
        <v>-216251</v>
      </c>
      <c r="D1787" s="29"/>
      <c r="E1787" s="29">
        <v>0</v>
      </c>
      <c r="F1787" s="29"/>
      <c r="G1787" s="29"/>
      <c r="H1787" s="80"/>
      <c r="I1787" s="81">
        <v>0</v>
      </c>
      <c r="J1787" s="30">
        <f t="shared" si="842"/>
        <v>-216251</v>
      </c>
      <c r="L1787" s="70"/>
      <c r="M1787" s="70"/>
      <c r="N1787" s="70"/>
      <c r="O1787" s="70"/>
    </row>
    <row r="1788" spans="1:15" ht="16.5">
      <c r="A1788" s="76" t="s">
        <v>65</v>
      </c>
      <c r="B1788" s="8" t="s">
        <v>32</v>
      </c>
      <c r="C1788" s="77">
        <v>1025</v>
      </c>
      <c r="D1788" s="29"/>
      <c r="E1788" s="29">
        <v>25000</v>
      </c>
      <c r="F1788" s="29"/>
      <c r="G1788" s="29"/>
      <c r="H1788" s="80"/>
      <c r="I1788" s="79">
        <v>24000</v>
      </c>
      <c r="J1788" s="30">
        <f>+SUM(C1788:G1788)-(H1788+I1788)</f>
        <v>2025</v>
      </c>
      <c r="L1788" s="70"/>
      <c r="M1788" s="70"/>
      <c r="N1788" s="70"/>
      <c r="O1788" s="70"/>
    </row>
    <row r="1789" spans="1:15" ht="16.5">
      <c r="A1789" s="31" t="s">
        <v>65</v>
      </c>
      <c r="B1789" s="8" t="s">
        <v>31</v>
      </c>
      <c r="C1789" s="77">
        <v>0</v>
      </c>
      <c r="D1789" s="31"/>
      <c r="E1789" s="31">
        <v>10000</v>
      </c>
      <c r="F1789" s="31"/>
      <c r="G1789" s="31"/>
      <c r="H1789" s="80"/>
      <c r="I1789" s="79">
        <v>0</v>
      </c>
      <c r="J1789" s="30">
        <f>+SUM(C1789:G1789)-(H1789+I1789)</f>
        <v>10000</v>
      </c>
      <c r="L1789" s="70"/>
      <c r="M1789" s="70"/>
      <c r="N1789" s="70"/>
      <c r="O1789" s="70"/>
    </row>
    <row r="1790" spans="1:15">
      <c r="A1790" s="82" t="s">
        <v>59</v>
      </c>
      <c r="B1790" s="83"/>
      <c r="C1790" s="83"/>
      <c r="D1790" s="83"/>
      <c r="E1790" s="83"/>
      <c r="F1790" s="83"/>
      <c r="G1790" s="83"/>
      <c r="H1790" s="83"/>
      <c r="I1790" s="83"/>
      <c r="J1790" s="84"/>
      <c r="L1790" s="70"/>
      <c r="M1790" s="70"/>
      <c r="N1790" s="70"/>
      <c r="O1790" s="70"/>
    </row>
    <row r="1791" spans="1:15">
      <c r="A1791" s="31" t="s">
        <v>65</v>
      </c>
      <c r="B1791" s="37" t="s">
        <v>60</v>
      </c>
      <c r="C1791" s="38">
        <v>954796</v>
      </c>
      <c r="D1791" s="29">
        <v>3000000</v>
      </c>
      <c r="E1791" s="29"/>
      <c r="F1791" s="29"/>
      <c r="G1791" s="85">
        <v>17585</v>
      </c>
      <c r="H1791" s="86">
        <v>2431600</v>
      </c>
      <c r="I1791" s="87">
        <v>749106</v>
      </c>
      <c r="J1791" s="42">
        <f>+SUM(C1791:G1791)-(H1791+I1791)</f>
        <v>791675</v>
      </c>
      <c r="L1791" s="70"/>
      <c r="M1791" s="70"/>
      <c r="N1791" s="70"/>
      <c r="O1791" s="70"/>
    </row>
    <row r="1792" spans="1:15">
      <c r="A1792" s="88" t="s">
        <v>61</v>
      </c>
      <c r="B1792" s="73"/>
      <c r="C1792" s="83"/>
      <c r="D1792" s="73"/>
      <c r="E1792" s="73"/>
      <c r="F1792" s="73"/>
      <c r="G1792" s="73"/>
      <c r="H1792" s="73"/>
      <c r="I1792" s="73"/>
      <c r="J1792" s="84"/>
      <c r="L1792" s="70"/>
      <c r="M1792" s="70"/>
      <c r="N1792" s="70"/>
      <c r="O1792" s="70"/>
    </row>
    <row r="1793" spans="1:15">
      <c r="A1793" s="31" t="s">
        <v>65</v>
      </c>
      <c r="B1793" s="37" t="s">
        <v>62</v>
      </c>
      <c r="C1793" s="77">
        <v>705838</v>
      </c>
      <c r="D1793" s="89">
        <v>10801800</v>
      </c>
      <c r="E1793" s="90"/>
      <c r="F1793" s="90"/>
      <c r="G1793" s="90"/>
      <c r="H1793" s="91">
        <v>3000000</v>
      </c>
      <c r="I1793" s="92">
        <v>468365</v>
      </c>
      <c r="J1793" s="30">
        <f>+SUM(C1793:G1793)-(H1793+I1793)</f>
        <v>8039273</v>
      </c>
      <c r="L1793" s="70"/>
      <c r="M1793" s="70"/>
      <c r="N1793" s="70"/>
      <c r="O1793" s="70"/>
    </row>
    <row r="1794" spans="1:15">
      <c r="A1794" s="31" t="s">
        <v>65</v>
      </c>
      <c r="B1794" s="37" t="s">
        <v>63</v>
      </c>
      <c r="C1794" s="77">
        <v>14874402</v>
      </c>
      <c r="D1794" s="90">
        <v>3279785</v>
      </c>
      <c r="E1794" s="93"/>
      <c r="F1794" s="93"/>
      <c r="G1794" s="93"/>
      <c r="H1794" s="94"/>
      <c r="I1794" s="95">
        <v>4870847</v>
      </c>
      <c r="J1794" s="30">
        <f>SUM(C1794:G1794)-(H1794+I1794)</f>
        <v>13283340</v>
      </c>
      <c r="L1794" s="70"/>
      <c r="M1794" s="70"/>
      <c r="N1794" s="70"/>
      <c r="O1794" s="70"/>
    </row>
    <row r="1795" spans="1:15">
      <c r="L1795" s="70"/>
      <c r="M1795" s="70"/>
      <c r="N1795" s="70"/>
      <c r="O1795" s="70"/>
    </row>
    <row r="1796" spans="1:15">
      <c r="C1796" s="96">
        <f>+SUM(C1779:C1794)</f>
        <v>17673344</v>
      </c>
      <c r="I1796" s="96">
        <f>SUM(I1779:I1794)</f>
        <v>9525308</v>
      </c>
      <c r="J1796" s="96">
        <f>+SUM(J1779:J1794)</f>
        <v>22229621</v>
      </c>
      <c r="L1796" s="70"/>
      <c r="M1796" s="70"/>
      <c r="N1796" s="70"/>
      <c r="O1796" s="70"/>
    </row>
    <row r="1797" spans="1:15">
      <c r="C1797" s="9"/>
      <c r="I1797" s="9"/>
      <c r="J1797" s="9"/>
    </row>
    <row r="1798" spans="1:15">
      <c r="A1798" s="62" t="s">
        <v>69</v>
      </c>
      <c r="B1798" s="62"/>
    </row>
    <row r="1799" spans="1:15">
      <c r="A1799" s="63" t="s">
        <v>70</v>
      </c>
      <c r="B1799" s="63"/>
      <c r="C1799" s="63"/>
      <c r="D1799" s="63"/>
      <c r="E1799" s="63"/>
      <c r="F1799" s="63"/>
      <c r="G1799" s="63"/>
      <c r="H1799" s="63"/>
      <c r="I1799" s="63"/>
      <c r="J1799" s="63"/>
      <c r="L1799" s="5"/>
      <c r="M1799" s="5"/>
      <c r="N1799" s="5"/>
      <c r="O1799" s="5"/>
    </row>
    <row r="1801" spans="1:15" ht="30">
      <c r="A1801" s="187" t="s">
        <v>52</v>
      </c>
      <c r="B1801" s="187" t="s">
        <v>53</v>
      </c>
      <c r="C1801" s="198" t="s">
        <v>72</v>
      </c>
      <c r="D1801" s="193" t="s">
        <v>54</v>
      </c>
      <c r="E1801" s="193"/>
      <c r="F1801" s="193"/>
      <c r="G1801" s="193"/>
      <c r="H1801" s="194" t="s">
        <v>55</v>
      </c>
      <c r="I1801" s="196" t="s">
        <v>56</v>
      </c>
      <c r="J1801" s="189" t="s">
        <v>73</v>
      </c>
      <c r="K1801" s="190"/>
      <c r="L1801" s="5"/>
      <c r="M1801" s="5"/>
      <c r="N1801" s="5"/>
      <c r="O1801" s="5"/>
    </row>
    <row r="1802" spans="1:15">
      <c r="A1802" s="188"/>
      <c r="B1802" s="188"/>
      <c r="C1802" s="188"/>
      <c r="D1802" s="67" t="s">
        <v>23</v>
      </c>
      <c r="E1802" s="64" t="s">
        <v>24</v>
      </c>
      <c r="F1802" s="64" t="s">
        <v>26</v>
      </c>
      <c r="G1802" s="64" t="s">
        <v>57</v>
      </c>
      <c r="H1802" s="195"/>
      <c r="I1802" s="197"/>
      <c r="J1802" s="191"/>
      <c r="K1802" s="192"/>
      <c r="L1802" s="5"/>
      <c r="M1802" s="5"/>
      <c r="N1802" s="5"/>
      <c r="O1802" s="5"/>
    </row>
    <row r="1803" spans="1:15">
      <c r="A1803" s="45"/>
      <c r="B1803" s="45" t="s">
        <v>58</v>
      </c>
      <c r="C1803" s="47"/>
      <c r="D1803" s="47"/>
      <c r="E1803" s="47"/>
      <c r="F1803" s="47"/>
      <c r="G1803" s="47"/>
      <c r="H1803" s="47"/>
      <c r="I1803" s="47"/>
      <c r="J1803" s="47"/>
      <c r="K1803" s="45"/>
      <c r="L1803" s="5"/>
      <c r="M1803" s="5"/>
      <c r="N1803" s="5"/>
      <c r="O1803" s="5"/>
    </row>
    <row r="1804" spans="1:15">
      <c r="A1804" s="45" t="s">
        <v>71</v>
      </c>
      <c r="B1804" s="45" t="s">
        <v>46</v>
      </c>
      <c r="C1804" s="47">
        <v>89360</v>
      </c>
      <c r="D1804" s="47"/>
      <c r="E1804" s="47">
        <v>13000</v>
      </c>
      <c r="F1804" s="47"/>
      <c r="G1804" s="47"/>
      <c r="H1804" s="47"/>
      <c r="I1804" s="47">
        <v>61800</v>
      </c>
      <c r="J1804" s="47">
        <v>40560</v>
      </c>
      <c r="K1804" s="45"/>
      <c r="L1804" s="5"/>
      <c r="M1804" s="5"/>
      <c r="N1804" s="5"/>
      <c r="O1804" s="5"/>
    </row>
    <row r="1805" spans="1:15">
      <c r="A1805" s="45" t="s">
        <v>71</v>
      </c>
      <c r="B1805" s="45" t="s">
        <v>27</v>
      </c>
      <c r="C1805" s="47">
        <v>-1025</v>
      </c>
      <c r="D1805" s="47"/>
      <c r="E1805" s="47">
        <v>684500</v>
      </c>
      <c r="F1805" s="47"/>
      <c r="G1805" s="47"/>
      <c r="H1805" s="47"/>
      <c r="I1805" s="47">
        <v>455500</v>
      </c>
      <c r="J1805" s="47">
        <v>227975</v>
      </c>
      <c r="K1805" s="45"/>
      <c r="L1805" s="5"/>
      <c r="M1805" s="5"/>
      <c r="N1805" s="5"/>
      <c r="O1805" s="5"/>
    </row>
    <row r="1806" spans="1:15">
      <c r="A1806" s="45" t="s">
        <v>71</v>
      </c>
      <c r="B1806" s="45" t="s">
        <v>30</v>
      </c>
      <c r="C1806" s="47">
        <v>14395</v>
      </c>
      <c r="D1806" s="47"/>
      <c r="E1806" s="47">
        <v>40000</v>
      </c>
      <c r="F1806" s="47"/>
      <c r="G1806" s="47"/>
      <c r="H1806" s="47"/>
      <c r="I1806" s="47">
        <v>55000</v>
      </c>
      <c r="J1806" s="47">
        <v>-605</v>
      </c>
      <c r="K1806" s="45"/>
      <c r="L1806" s="5"/>
      <c r="M1806" s="5"/>
      <c r="N1806" s="5"/>
      <c r="O1806" s="5"/>
    </row>
    <row r="1807" spans="1:15">
      <c r="A1807" s="45" t="s">
        <v>71</v>
      </c>
      <c r="B1807" s="45" t="s">
        <v>25</v>
      </c>
      <c r="C1807" s="47">
        <v>8559</v>
      </c>
      <c r="D1807" s="47"/>
      <c r="E1807" s="47">
        <v>428750</v>
      </c>
      <c r="F1807" s="47">
        <v>280200</v>
      </c>
      <c r="G1807" s="47"/>
      <c r="H1807" s="47"/>
      <c r="I1807" s="47">
        <v>452850</v>
      </c>
      <c r="J1807" s="47">
        <v>264659</v>
      </c>
      <c r="K1807" s="45"/>
      <c r="L1807" s="5"/>
      <c r="M1807" s="5"/>
      <c r="N1807" s="5"/>
      <c r="O1807" s="5"/>
    </row>
    <row r="1808" spans="1:15">
      <c r="A1808" s="45" t="s">
        <v>71</v>
      </c>
      <c r="B1808" s="45" t="s">
        <v>47</v>
      </c>
      <c r="C1808" s="47">
        <v>-5750</v>
      </c>
      <c r="D1808" s="47"/>
      <c r="E1808" s="47">
        <v>1161750</v>
      </c>
      <c r="F1808" s="47"/>
      <c r="G1808" s="47"/>
      <c r="H1808" s="47">
        <v>124000</v>
      </c>
      <c r="I1808" s="47">
        <v>759500</v>
      </c>
      <c r="J1808" s="47">
        <v>272500</v>
      </c>
      <c r="K1808" s="45"/>
      <c r="L1808" s="5"/>
      <c r="M1808" s="5"/>
      <c r="N1808" s="5"/>
      <c r="O1808" s="5"/>
    </row>
    <row r="1809" spans="1:15">
      <c r="A1809" s="45" t="s">
        <v>71</v>
      </c>
      <c r="B1809" s="45" t="s">
        <v>34</v>
      </c>
      <c r="C1809" s="47">
        <v>12995</v>
      </c>
      <c r="D1809" s="47"/>
      <c r="E1809" s="47">
        <v>726000</v>
      </c>
      <c r="F1809" s="47"/>
      <c r="G1809" s="47"/>
      <c r="H1809" s="47"/>
      <c r="I1809" s="47">
        <v>454400</v>
      </c>
      <c r="J1809" s="47">
        <v>284595</v>
      </c>
      <c r="K1809" s="45"/>
      <c r="L1809" s="5"/>
      <c r="M1809" s="5"/>
      <c r="N1809" s="5"/>
      <c r="O1809" s="5"/>
    </row>
    <row r="1810" spans="1:15">
      <c r="A1810" s="45" t="s">
        <v>71</v>
      </c>
      <c r="B1810" s="45" t="s">
        <v>26</v>
      </c>
      <c r="C1810" s="47">
        <v>6050</v>
      </c>
      <c r="D1810" s="47"/>
      <c r="E1810" s="47">
        <v>736300</v>
      </c>
      <c r="F1810" s="47"/>
      <c r="G1810" s="47"/>
      <c r="H1810" s="47">
        <v>405200</v>
      </c>
      <c r="I1810" s="47">
        <v>338900</v>
      </c>
      <c r="J1810" s="47">
        <v>-1750</v>
      </c>
      <c r="K1810" s="45"/>
      <c r="L1810" s="5"/>
      <c r="M1810" s="5"/>
      <c r="N1810" s="5"/>
      <c r="O1810" s="5"/>
    </row>
    <row r="1811" spans="1:15">
      <c r="A1811" s="45" t="s">
        <v>71</v>
      </c>
      <c r="B1811" s="45" t="s">
        <v>28</v>
      </c>
      <c r="C1811" s="47">
        <v>142400</v>
      </c>
      <c r="D1811" s="47"/>
      <c r="E1811" s="47">
        <v>1014000</v>
      </c>
      <c r="F1811" s="47"/>
      <c r="G1811" s="47"/>
      <c r="H1811" s="47">
        <v>100000</v>
      </c>
      <c r="I1811" s="47">
        <v>790800</v>
      </c>
      <c r="J1811" s="47">
        <v>265600</v>
      </c>
      <c r="K1811" s="45"/>
      <c r="L1811" s="5"/>
      <c r="M1811" s="5"/>
      <c r="N1811" s="5"/>
      <c r="O1811" s="5"/>
    </row>
    <row r="1812" spans="1:15">
      <c r="A1812" s="45" t="s">
        <v>71</v>
      </c>
      <c r="B1812" s="45" t="s">
        <v>48</v>
      </c>
      <c r="C1812" s="47">
        <v>-221251.00072999997</v>
      </c>
      <c r="D1812" s="47"/>
      <c r="E1812" s="47">
        <v>485000</v>
      </c>
      <c r="F1812" s="47"/>
      <c r="G1812" s="47"/>
      <c r="H1812" s="47">
        <v>5000</v>
      </c>
      <c r="I1812" s="47">
        <v>475000</v>
      </c>
      <c r="J1812" s="47">
        <v>-216251.00072999997</v>
      </c>
      <c r="K1812" s="45"/>
      <c r="L1812" s="5"/>
      <c r="M1812" s="5"/>
      <c r="N1812" s="5"/>
      <c r="O1812" s="5"/>
    </row>
    <row r="1813" spans="1:15">
      <c r="A1813" s="45" t="s">
        <v>71</v>
      </c>
      <c r="B1813" s="45" t="s">
        <v>32</v>
      </c>
      <c r="C1813" s="47">
        <v>14225</v>
      </c>
      <c r="D1813" s="47"/>
      <c r="E1813" s="47">
        <v>30000</v>
      </c>
      <c r="F1813" s="47"/>
      <c r="G1813" s="47"/>
      <c r="H1813" s="47"/>
      <c r="I1813" s="47">
        <v>43200</v>
      </c>
      <c r="J1813" s="47">
        <v>1025</v>
      </c>
      <c r="K1813" s="45"/>
      <c r="L1813" s="5"/>
      <c r="M1813" s="5"/>
      <c r="N1813" s="5"/>
      <c r="O1813" s="5"/>
    </row>
    <row r="1814" spans="1:15">
      <c r="A1814" s="65" t="s">
        <v>59</v>
      </c>
      <c r="B1814" s="65"/>
      <c r="C1814" s="66"/>
      <c r="D1814" s="66"/>
      <c r="E1814" s="66"/>
      <c r="F1814" s="66"/>
      <c r="G1814" s="66"/>
      <c r="H1814" s="66"/>
      <c r="I1814" s="66"/>
      <c r="J1814" s="66"/>
      <c r="K1814" s="65"/>
      <c r="L1814" s="5"/>
      <c r="M1814" s="5"/>
      <c r="N1814" s="5"/>
      <c r="O1814" s="5"/>
    </row>
    <row r="1815" spans="1:15">
      <c r="A1815" s="45" t="s">
        <v>71</v>
      </c>
      <c r="B1815" s="45" t="s">
        <v>60</v>
      </c>
      <c r="C1815" s="47">
        <v>494738</v>
      </c>
      <c r="D1815" s="47">
        <v>6000000</v>
      </c>
      <c r="E1815" s="47"/>
      <c r="F1815" s="47"/>
      <c r="G1815" s="47">
        <v>105000</v>
      </c>
      <c r="H1815" s="47">
        <v>5070300</v>
      </c>
      <c r="I1815" s="47">
        <v>574642</v>
      </c>
      <c r="J1815" s="47">
        <v>954796</v>
      </c>
      <c r="K1815" s="45"/>
      <c r="L1815" s="5"/>
      <c r="M1815" s="5"/>
      <c r="N1815" s="5"/>
      <c r="O1815" s="5"/>
    </row>
    <row r="1816" spans="1:15">
      <c r="A1816" s="65" t="s">
        <v>61</v>
      </c>
      <c r="B1816" s="65"/>
      <c r="C1816" s="66"/>
      <c r="D1816" s="66"/>
      <c r="E1816" s="66"/>
      <c r="F1816" s="66"/>
      <c r="G1816" s="66"/>
      <c r="H1816" s="66"/>
      <c r="I1816" s="66"/>
      <c r="J1816" s="66"/>
      <c r="K1816" s="65"/>
      <c r="L1816" s="5"/>
      <c r="M1816" s="5"/>
      <c r="N1816" s="5"/>
      <c r="O1816" s="5"/>
    </row>
    <row r="1817" spans="1:15">
      <c r="A1817" s="45" t="s">
        <v>71</v>
      </c>
      <c r="B1817" s="45" t="s">
        <v>62</v>
      </c>
      <c r="C1817" s="47">
        <v>11363703</v>
      </c>
      <c r="D1817" s="47"/>
      <c r="E1817" s="47"/>
      <c r="F1817" s="47"/>
      <c r="G1817" s="47"/>
      <c r="H1817" s="47">
        <v>10000000</v>
      </c>
      <c r="I1817" s="47">
        <v>657865</v>
      </c>
      <c r="J1817" s="47">
        <v>705838</v>
      </c>
      <c r="K1817" s="45"/>
      <c r="L1817" s="5"/>
      <c r="M1817" s="5"/>
      <c r="N1817" s="5"/>
      <c r="O1817" s="5"/>
    </row>
    <row r="1818" spans="1:15">
      <c r="A1818" s="45" t="s">
        <v>71</v>
      </c>
      <c r="B1818" s="45" t="s">
        <v>63</v>
      </c>
      <c r="C1818" s="47">
        <v>4902843</v>
      </c>
      <c r="D1818" s="47">
        <v>17119140</v>
      </c>
      <c r="E1818" s="47"/>
      <c r="F1818" s="47"/>
      <c r="G1818" s="47"/>
      <c r="H1818" s="47"/>
      <c r="I1818" s="47">
        <v>7147581</v>
      </c>
      <c r="J1818" s="47">
        <v>14874402</v>
      </c>
      <c r="K1818" s="45"/>
      <c r="L1818" s="5"/>
      <c r="M1818" s="5"/>
      <c r="N1818" s="5"/>
      <c r="O1818" s="5"/>
    </row>
    <row r="1819" spans="1:15">
      <c r="A1819" s="45"/>
      <c r="B1819" s="45"/>
      <c r="C1819" s="47"/>
      <c r="D1819" s="47"/>
      <c r="E1819" s="47"/>
      <c r="F1819" s="47"/>
      <c r="G1819" s="47"/>
      <c r="H1819" s="47"/>
      <c r="I1819" s="47"/>
      <c r="J1819" s="47"/>
      <c r="K1819" s="45"/>
      <c r="L1819" s="5"/>
      <c r="M1819" s="5"/>
      <c r="N1819" s="5"/>
      <c r="O1819" s="5"/>
    </row>
    <row r="1820" spans="1:15">
      <c r="A1820" s="45"/>
      <c r="B1820" s="45"/>
      <c r="C1820" s="47"/>
      <c r="D1820" s="47"/>
      <c r="E1820" s="47"/>
      <c r="F1820" s="47"/>
      <c r="G1820" s="47"/>
      <c r="H1820" s="47"/>
      <c r="I1820" s="47">
        <v>12267038</v>
      </c>
      <c r="J1820" s="47">
        <v>17673343.99927</v>
      </c>
      <c r="K1820" s="45" t="b">
        <v>1</v>
      </c>
      <c r="L1820" s="5"/>
      <c r="M1820" s="5"/>
      <c r="N1820" s="5"/>
      <c r="O1820" s="5"/>
    </row>
    <row r="1821" spans="1:15">
      <c r="J1821" s="68" t="b">
        <v>1</v>
      </c>
      <c r="L1821" s="5"/>
      <c r="M1821" s="5"/>
      <c r="N1821" s="5"/>
      <c r="O1821" s="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D20"/>
  <sheetViews>
    <sheetView workbookViewId="0">
      <selection activeCell="G11" sqref="G11"/>
    </sheetView>
  </sheetViews>
  <sheetFormatPr baseColWidth="10" defaultColWidth="11.42578125" defaultRowHeight="15"/>
  <cols>
    <col min="1" max="1" width="21" customWidth="1"/>
    <col min="2" max="2" width="16.140625" customWidth="1"/>
    <col min="3" max="3" width="8" customWidth="1"/>
    <col min="4" max="4" width="12.5703125" customWidth="1"/>
    <col min="5" max="5" width="12.5703125" bestFit="1" customWidth="1"/>
  </cols>
  <sheetData>
    <row r="3" spans="1:4">
      <c r="A3" s="1" t="s">
        <v>324</v>
      </c>
      <c r="B3" t="s">
        <v>301</v>
      </c>
    </row>
    <row r="4" spans="1:4">
      <c r="A4" s="2" t="s">
        <v>351</v>
      </c>
      <c r="B4" s="370">
        <v>4625812</v>
      </c>
    </row>
    <row r="5" spans="1:4">
      <c r="A5" s="2" t="s">
        <v>363</v>
      </c>
      <c r="B5" s="370">
        <v>5266278</v>
      </c>
    </row>
    <row r="6" spans="1:4">
      <c r="A6" s="2" t="s">
        <v>325</v>
      </c>
      <c r="B6" s="370">
        <v>9892090</v>
      </c>
    </row>
    <row r="13" spans="1:4">
      <c r="A13" s="1" t="s">
        <v>301</v>
      </c>
      <c r="B13" s="1" t="s">
        <v>326</v>
      </c>
    </row>
    <row r="14" spans="1:4">
      <c r="A14" s="1" t="s">
        <v>324</v>
      </c>
      <c r="B14" t="s">
        <v>351</v>
      </c>
      <c r="C14" t="s">
        <v>363</v>
      </c>
      <c r="D14" t="s">
        <v>325</v>
      </c>
    </row>
    <row r="15" spans="1:4">
      <c r="A15" s="2" t="s">
        <v>196</v>
      </c>
      <c r="B15" s="370">
        <v>2709662</v>
      </c>
      <c r="C15" s="370"/>
      <c r="D15" s="370">
        <v>2709662</v>
      </c>
    </row>
    <row r="16" spans="1:4">
      <c r="A16" s="2" t="s">
        <v>197</v>
      </c>
      <c r="B16" s="370">
        <v>1916150</v>
      </c>
      <c r="C16" s="370">
        <v>5266278</v>
      </c>
      <c r="D16" s="370">
        <v>7182428</v>
      </c>
    </row>
    <row r="17" spans="1:4">
      <c r="A17" s="2" t="s">
        <v>325</v>
      </c>
      <c r="B17" s="370">
        <v>4625812</v>
      </c>
      <c r="C17" s="370">
        <v>5266278</v>
      </c>
      <c r="D17" s="370">
        <v>9892090</v>
      </c>
    </row>
    <row r="19" spans="1:4">
      <c r="C19" s="328">
        <f>(C16*100%)/D16</f>
        <v>0.7332169567171436</v>
      </c>
      <c r="D19" s="176" t="s">
        <v>198</v>
      </c>
    </row>
    <row r="20" spans="1:4">
      <c r="C20" s="328">
        <f>(B16*100%)/D16</f>
        <v>0.26678304328285646</v>
      </c>
      <c r="D20" s="176" t="s">
        <v>962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3:AM24"/>
  <sheetViews>
    <sheetView topLeftCell="A2" workbookViewId="0">
      <pane xSplit="1" topLeftCell="AG1" activePane="topRight" state="frozen"/>
      <selection pane="topRight" activeCell="AO13" sqref="AO13"/>
    </sheetView>
  </sheetViews>
  <sheetFormatPr baseColWidth="10" defaultColWidth="11.42578125" defaultRowHeight="15"/>
  <cols>
    <col min="1" max="1" width="21" customWidth="1"/>
    <col min="2" max="2" width="23.85546875" bestFit="1" customWidth="1"/>
    <col min="3" max="3" width="16.140625" customWidth="1"/>
    <col min="4" max="4" width="19.140625" customWidth="1"/>
    <col min="5" max="5" width="16.140625" customWidth="1"/>
    <col min="6" max="6" width="19.140625" customWidth="1"/>
    <col min="7" max="7" width="16.140625" customWidth="1"/>
    <col min="8" max="8" width="19.140625" customWidth="1"/>
    <col min="9" max="9" width="16.140625" customWidth="1"/>
    <col min="10" max="10" width="19.140625" customWidth="1"/>
    <col min="11" max="11" width="16.140625" customWidth="1"/>
    <col min="12" max="12" width="19.140625" customWidth="1"/>
    <col min="13" max="13" width="16.140625" customWidth="1"/>
    <col min="14" max="14" width="19.140625" customWidth="1"/>
    <col min="15" max="15" width="16.140625" customWidth="1"/>
    <col min="16" max="16" width="19.140625" customWidth="1"/>
    <col min="17" max="17" width="16.140625" customWidth="1"/>
    <col min="18" max="18" width="19.140625" customWidth="1"/>
    <col min="19" max="19" width="16.140625" customWidth="1"/>
    <col min="20" max="20" width="19.140625" customWidth="1"/>
    <col min="21" max="21" width="16.140625" customWidth="1"/>
    <col min="22" max="22" width="19.140625" customWidth="1"/>
    <col min="23" max="23" width="16.140625" customWidth="1"/>
    <col min="24" max="24" width="19.140625" customWidth="1"/>
    <col min="25" max="25" width="16.140625" customWidth="1"/>
    <col min="26" max="26" width="19.140625" customWidth="1"/>
    <col min="27" max="27" width="16.140625" customWidth="1"/>
    <col min="28" max="28" width="19.140625" customWidth="1"/>
    <col min="29" max="29" width="16.140625" customWidth="1"/>
    <col min="30" max="30" width="19.140625" customWidth="1"/>
    <col min="31" max="31" width="16.140625" customWidth="1"/>
    <col min="32" max="32" width="24.140625" customWidth="1"/>
    <col min="33" max="33" width="21" customWidth="1"/>
    <col min="34" max="34" width="24.140625" customWidth="1"/>
    <col min="35" max="35" width="17.42578125" customWidth="1"/>
    <col min="36" max="36" width="15" customWidth="1"/>
    <col min="37" max="37" width="16.140625" customWidth="1"/>
  </cols>
  <sheetData>
    <row r="3" spans="1:39">
      <c r="B3" s="1" t="s">
        <v>326</v>
      </c>
    </row>
    <row r="4" spans="1:39">
      <c r="B4" t="s">
        <v>776</v>
      </c>
      <c r="D4" t="s">
        <v>338</v>
      </c>
      <c r="F4" t="s">
        <v>399</v>
      </c>
      <c r="H4" t="s">
        <v>707</v>
      </c>
      <c r="J4" t="s">
        <v>348</v>
      </c>
      <c r="L4" t="s">
        <v>339</v>
      </c>
      <c r="N4" t="s">
        <v>168</v>
      </c>
      <c r="P4" t="s">
        <v>172</v>
      </c>
      <c r="R4" t="s">
        <v>3</v>
      </c>
      <c r="T4" t="s">
        <v>169</v>
      </c>
      <c r="V4" t="s">
        <v>347</v>
      </c>
      <c r="X4" t="s">
        <v>33</v>
      </c>
      <c r="Z4" t="s">
        <v>360</v>
      </c>
      <c r="AB4" t="s">
        <v>350</v>
      </c>
      <c r="AD4" t="s">
        <v>74</v>
      </c>
      <c r="AF4" t="s">
        <v>332</v>
      </c>
      <c r="AG4" t="s">
        <v>331</v>
      </c>
    </row>
    <row r="5" spans="1:39">
      <c r="A5" s="1" t="s">
        <v>324</v>
      </c>
      <c r="B5" t="s">
        <v>333</v>
      </c>
      <c r="C5" t="s">
        <v>301</v>
      </c>
      <c r="D5" t="s">
        <v>333</v>
      </c>
      <c r="E5" t="s">
        <v>301</v>
      </c>
      <c r="F5" t="s">
        <v>333</v>
      </c>
      <c r="G5" t="s">
        <v>301</v>
      </c>
      <c r="H5" t="s">
        <v>333</v>
      </c>
      <c r="I5" t="s">
        <v>301</v>
      </c>
      <c r="J5" t="s">
        <v>333</v>
      </c>
      <c r="K5" t="s">
        <v>301</v>
      </c>
      <c r="L5" t="s">
        <v>333</v>
      </c>
      <c r="M5" t="s">
        <v>301</v>
      </c>
      <c r="N5" t="s">
        <v>333</v>
      </c>
      <c r="O5" t="s">
        <v>301</v>
      </c>
      <c r="P5" t="s">
        <v>333</v>
      </c>
      <c r="Q5" t="s">
        <v>301</v>
      </c>
      <c r="R5" t="s">
        <v>333</v>
      </c>
      <c r="S5" t="s">
        <v>301</v>
      </c>
      <c r="T5" t="s">
        <v>333</v>
      </c>
      <c r="U5" t="s">
        <v>301</v>
      </c>
      <c r="V5" t="s">
        <v>333</v>
      </c>
      <c r="W5" t="s">
        <v>301</v>
      </c>
      <c r="X5" t="s">
        <v>333</v>
      </c>
      <c r="Y5" t="s">
        <v>301</v>
      </c>
      <c r="Z5" t="s">
        <v>333</v>
      </c>
      <c r="AA5" t="s">
        <v>301</v>
      </c>
      <c r="AB5" t="s">
        <v>333</v>
      </c>
      <c r="AC5" t="s">
        <v>301</v>
      </c>
      <c r="AD5" t="s">
        <v>333</v>
      </c>
      <c r="AE5" t="s">
        <v>301</v>
      </c>
      <c r="AJ5" s="45" t="s">
        <v>41</v>
      </c>
      <c r="AK5" s="45" t="s">
        <v>42</v>
      </c>
      <c r="AL5" s="45" t="s">
        <v>43</v>
      </c>
      <c r="AM5" s="45" t="s">
        <v>44</v>
      </c>
    </row>
    <row r="6" spans="1:39">
      <c r="A6" s="2" t="s">
        <v>464</v>
      </c>
      <c r="B6" s="370"/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70"/>
      <c r="N6" s="370"/>
      <c r="O6" s="370"/>
      <c r="P6" s="370"/>
      <c r="Q6" s="370"/>
      <c r="R6" s="370"/>
      <c r="S6" s="370"/>
      <c r="T6" s="370"/>
      <c r="U6" s="370"/>
      <c r="V6" s="370"/>
      <c r="W6" s="370"/>
      <c r="X6" s="370"/>
      <c r="Y6" s="370">
        <v>8000</v>
      </c>
      <c r="Z6" s="370"/>
      <c r="AA6" s="370">
        <v>3000</v>
      </c>
      <c r="AB6" s="370"/>
      <c r="AC6" s="370"/>
      <c r="AD6" s="370">
        <v>20000</v>
      </c>
      <c r="AE6" s="370">
        <v>9000</v>
      </c>
      <c r="AF6" s="370">
        <v>20000</v>
      </c>
      <c r="AG6" s="370">
        <v>20000</v>
      </c>
      <c r="AI6" s="177" t="str">
        <f>A6</f>
        <v>B14</v>
      </c>
      <c r="AJ6" s="47">
        <f>AD6</f>
        <v>20000</v>
      </c>
      <c r="AK6" s="47">
        <f>AE6</f>
        <v>9000</v>
      </c>
      <c r="AL6" s="47">
        <f>AG6-AK6</f>
        <v>11000</v>
      </c>
      <c r="AM6" s="177">
        <f>D6</f>
        <v>0</v>
      </c>
    </row>
    <row r="7" spans="1:39">
      <c r="A7" s="2" t="s">
        <v>23</v>
      </c>
      <c r="B7" s="370"/>
      <c r="C7" s="370">
        <v>23345</v>
      </c>
      <c r="D7" s="370"/>
      <c r="E7" s="370"/>
      <c r="F7" s="370"/>
      <c r="G7" s="370"/>
      <c r="H7" s="370"/>
      <c r="I7" s="370"/>
      <c r="J7" s="370"/>
      <c r="K7" s="370">
        <v>350000</v>
      </c>
      <c r="L7" s="370"/>
      <c r="M7" s="370"/>
      <c r="N7" s="370"/>
      <c r="O7" s="370"/>
      <c r="P7" s="370"/>
      <c r="Q7" s="370"/>
      <c r="R7" s="370"/>
      <c r="S7" s="370"/>
      <c r="T7" s="370"/>
      <c r="U7" s="370"/>
      <c r="V7" s="370"/>
      <c r="W7" s="370"/>
      <c r="X7" s="370"/>
      <c r="Y7" s="370"/>
      <c r="Z7" s="370"/>
      <c r="AA7" s="370"/>
      <c r="AB7" s="370"/>
      <c r="AC7" s="370"/>
      <c r="AD7" s="370"/>
      <c r="AE7" s="370">
        <v>6000000</v>
      </c>
      <c r="AF7" s="370"/>
      <c r="AG7" s="370">
        <v>6373345</v>
      </c>
      <c r="AI7" s="177" t="str">
        <f t="shared" ref="AI7:AI22" si="0">A7</f>
        <v>BCI</v>
      </c>
      <c r="AJ7" s="47">
        <f t="shared" ref="AJ7:AJ22" si="1">AD7</f>
        <v>0</v>
      </c>
      <c r="AK7" s="47">
        <f t="shared" ref="AK7:AK22" si="2">AE7</f>
        <v>6000000</v>
      </c>
      <c r="AL7" s="47">
        <f t="shared" ref="AL7:AL12" si="3">AG7-AK7</f>
        <v>373345</v>
      </c>
      <c r="AM7" s="177">
        <v>0</v>
      </c>
    </row>
    <row r="8" spans="1:39">
      <c r="A8" s="2" t="s">
        <v>146</v>
      </c>
      <c r="B8" s="370"/>
      <c r="C8" s="370">
        <v>25366</v>
      </c>
      <c r="D8" s="370"/>
      <c r="E8" s="370"/>
      <c r="F8" s="370"/>
      <c r="G8" s="370"/>
      <c r="H8" s="370"/>
      <c r="I8" s="370"/>
      <c r="J8" s="370"/>
      <c r="K8" s="370"/>
      <c r="L8" s="370"/>
      <c r="M8" s="370"/>
      <c r="N8" s="370"/>
      <c r="O8" s="370">
        <v>2497711</v>
      </c>
      <c r="P8" s="370"/>
      <c r="Q8" s="370">
        <v>500000</v>
      </c>
      <c r="R8" s="370"/>
      <c r="S8" s="370"/>
      <c r="T8" s="370"/>
      <c r="U8" s="370"/>
      <c r="V8" s="370"/>
      <c r="W8" s="370"/>
      <c r="X8" s="370"/>
      <c r="Y8" s="370"/>
      <c r="Z8" s="370"/>
      <c r="AA8" s="370"/>
      <c r="AB8" s="370"/>
      <c r="AC8" s="370"/>
      <c r="AD8" s="370"/>
      <c r="AE8" s="370">
        <v>2000000</v>
      </c>
      <c r="AF8" s="370"/>
      <c r="AG8" s="370">
        <v>5023077</v>
      </c>
      <c r="AI8" s="177" t="str">
        <f t="shared" si="0"/>
        <v>BCI-Sous Compte</v>
      </c>
      <c r="AJ8" s="47">
        <f t="shared" si="1"/>
        <v>0</v>
      </c>
      <c r="AK8" s="47">
        <f t="shared" si="2"/>
        <v>2000000</v>
      </c>
      <c r="AL8" s="47">
        <f t="shared" si="3"/>
        <v>3023077</v>
      </c>
      <c r="AM8" s="177">
        <v>0</v>
      </c>
    </row>
    <row r="9" spans="1:39">
      <c r="A9" s="2" t="s">
        <v>24</v>
      </c>
      <c r="B9" s="370"/>
      <c r="C9" s="370"/>
      <c r="D9" s="370"/>
      <c r="E9" s="370">
        <v>1014000</v>
      </c>
      <c r="F9" s="370"/>
      <c r="G9" s="370">
        <v>90100</v>
      </c>
      <c r="H9" s="370"/>
      <c r="I9" s="370"/>
      <c r="J9" s="370"/>
      <c r="K9" s="370">
        <v>160000</v>
      </c>
      <c r="L9" s="370"/>
      <c r="M9" s="370">
        <v>555200</v>
      </c>
      <c r="N9" s="370"/>
      <c r="O9" s="370">
        <v>307610</v>
      </c>
      <c r="P9" s="370"/>
      <c r="Q9" s="370">
        <v>114098</v>
      </c>
      <c r="R9" s="370"/>
      <c r="S9" s="370">
        <v>196625</v>
      </c>
      <c r="T9" s="370"/>
      <c r="U9" s="370">
        <v>606000</v>
      </c>
      <c r="V9" s="370"/>
      <c r="W9" s="370">
        <v>223160</v>
      </c>
      <c r="X9" s="370"/>
      <c r="Y9" s="370"/>
      <c r="Z9" s="370"/>
      <c r="AA9" s="370">
        <v>8000</v>
      </c>
      <c r="AB9" s="370"/>
      <c r="AC9" s="370"/>
      <c r="AD9" s="370">
        <v>10029000</v>
      </c>
      <c r="AE9" s="370">
        <v>6380500</v>
      </c>
      <c r="AF9" s="370">
        <v>10029000</v>
      </c>
      <c r="AG9" s="370">
        <v>9655293</v>
      </c>
      <c r="AI9" s="177" t="str">
        <f t="shared" si="0"/>
        <v>Caisse</v>
      </c>
      <c r="AJ9" s="47">
        <f t="shared" si="1"/>
        <v>10029000</v>
      </c>
      <c r="AK9" s="47">
        <f t="shared" si="2"/>
        <v>6380500</v>
      </c>
      <c r="AL9" s="47">
        <f>AG9-AK9</f>
        <v>3274793</v>
      </c>
      <c r="AM9" s="177">
        <v>0</v>
      </c>
    </row>
    <row r="10" spans="1:39">
      <c r="A10" s="2" t="s">
        <v>46</v>
      </c>
      <c r="B10" s="370"/>
      <c r="C10" s="370"/>
      <c r="D10" s="370"/>
      <c r="E10" s="370"/>
      <c r="F10" s="370"/>
      <c r="G10" s="370"/>
      <c r="H10" s="370"/>
      <c r="I10" s="370">
        <v>13000</v>
      </c>
      <c r="J10" s="370"/>
      <c r="K10" s="370"/>
      <c r="L10" s="370"/>
      <c r="M10" s="370"/>
      <c r="N10" s="370"/>
      <c r="O10" s="370"/>
      <c r="P10" s="370"/>
      <c r="Q10" s="370"/>
      <c r="R10" s="370"/>
      <c r="S10" s="370"/>
      <c r="T10" s="370"/>
      <c r="U10" s="370"/>
      <c r="V10" s="370"/>
      <c r="W10" s="370"/>
      <c r="X10" s="370"/>
      <c r="Y10" s="370">
        <v>73800</v>
      </c>
      <c r="Z10" s="370"/>
      <c r="AA10" s="370">
        <v>345000</v>
      </c>
      <c r="AB10" s="370"/>
      <c r="AC10" s="370"/>
      <c r="AD10" s="370">
        <v>910000</v>
      </c>
      <c r="AE10" s="370">
        <v>20000</v>
      </c>
      <c r="AF10" s="370">
        <v>910000</v>
      </c>
      <c r="AG10" s="370">
        <v>451800</v>
      </c>
      <c r="AI10" s="177" t="str">
        <f t="shared" si="0"/>
        <v>Crépin</v>
      </c>
      <c r="AJ10" s="47">
        <f t="shared" si="1"/>
        <v>910000</v>
      </c>
      <c r="AK10" s="47">
        <f t="shared" si="2"/>
        <v>20000</v>
      </c>
      <c r="AL10" s="47">
        <f t="shared" si="3"/>
        <v>431800</v>
      </c>
      <c r="AM10" s="177">
        <v>0</v>
      </c>
    </row>
    <row r="11" spans="1:39">
      <c r="A11" s="2" t="s">
        <v>300</v>
      </c>
      <c r="B11" s="370"/>
      <c r="C11" s="370"/>
      <c r="D11" s="370"/>
      <c r="E11" s="370"/>
      <c r="F11" s="370"/>
      <c r="G11" s="370"/>
      <c r="H11" s="370"/>
      <c r="I11" s="370"/>
      <c r="J11" s="370"/>
      <c r="K11" s="370"/>
      <c r="L11" s="370"/>
      <c r="M11" s="370"/>
      <c r="N11" s="370"/>
      <c r="O11" s="370"/>
      <c r="P11" s="370"/>
      <c r="Q11" s="370"/>
      <c r="R11" s="370"/>
      <c r="S11" s="370"/>
      <c r="T11" s="370"/>
      <c r="U11" s="370"/>
      <c r="V11" s="370"/>
      <c r="W11" s="370"/>
      <c r="X11" s="370"/>
      <c r="Y11" s="370">
        <v>7000</v>
      </c>
      <c r="Z11" s="370"/>
      <c r="AA11" s="370">
        <v>85950</v>
      </c>
      <c r="AB11" s="370"/>
      <c r="AC11" s="370"/>
      <c r="AD11" s="370">
        <v>213000</v>
      </c>
      <c r="AE11" s="370"/>
      <c r="AF11" s="370">
        <v>213000</v>
      </c>
      <c r="AG11" s="370">
        <v>92950</v>
      </c>
      <c r="AI11" s="177" t="str">
        <f t="shared" si="0"/>
        <v>DOVI</v>
      </c>
      <c r="AJ11" s="47">
        <f t="shared" si="1"/>
        <v>213000</v>
      </c>
      <c r="AK11" s="47">
        <f t="shared" si="2"/>
        <v>0</v>
      </c>
      <c r="AL11" s="47">
        <v>116950</v>
      </c>
      <c r="AM11" s="177">
        <v>0</v>
      </c>
    </row>
    <row r="12" spans="1:39">
      <c r="A12" s="2" t="s">
        <v>30</v>
      </c>
      <c r="B12" s="370"/>
      <c r="C12" s="370"/>
      <c r="D12" s="370"/>
      <c r="E12" s="370"/>
      <c r="F12" s="370"/>
      <c r="G12" s="370"/>
      <c r="H12" s="370"/>
      <c r="I12" s="370"/>
      <c r="J12" s="370"/>
      <c r="K12" s="370"/>
      <c r="L12" s="370"/>
      <c r="M12" s="370"/>
      <c r="N12" s="370"/>
      <c r="O12" s="370"/>
      <c r="P12" s="370"/>
      <c r="Q12" s="370"/>
      <c r="R12" s="370"/>
      <c r="S12" s="370"/>
      <c r="T12" s="370"/>
      <c r="U12" s="370"/>
      <c r="V12" s="370"/>
      <c r="W12" s="370"/>
      <c r="X12" s="370"/>
      <c r="Y12" s="370">
        <v>86000</v>
      </c>
      <c r="Z12" s="370"/>
      <c r="AA12" s="370">
        <v>140000</v>
      </c>
      <c r="AB12" s="370"/>
      <c r="AC12" s="370"/>
      <c r="AD12" s="370">
        <v>323000</v>
      </c>
      <c r="AE12" s="370"/>
      <c r="AF12" s="370">
        <v>323000</v>
      </c>
      <c r="AG12" s="370">
        <v>226000</v>
      </c>
      <c r="AI12" s="177" t="str">
        <f t="shared" si="0"/>
        <v>Evariste</v>
      </c>
      <c r="AJ12" s="47">
        <f t="shared" si="1"/>
        <v>323000</v>
      </c>
      <c r="AK12" s="47">
        <f t="shared" si="2"/>
        <v>0</v>
      </c>
      <c r="AL12" s="47">
        <f t="shared" si="3"/>
        <v>226000</v>
      </c>
      <c r="AM12" s="177">
        <v>0</v>
      </c>
    </row>
    <row r="13" spans="1:39">
      <c r="A13" s="2" t="s">
        <v>141</v>
      </c>
      <c r="B13" s="370"/>
      <c r="C13" s="370"/>
      <c r="D13" s="370"/>
      <c r="E13" s="370"/>
      <c r="F13" s="370"/>
      <c r="G13" s="370"/>
      <c r="H13" s="370"/>
      <c r="I13" s="370"/>
      <c r="J13" s="370"/>
      <c r="K13" s="370"/>
      <c r="L13" s="370"/>
      <c r="M13" s="370"/>
      <c r="N13" s="370"/>
      <c r="O13" s="370"/>
      <c r="P13" s="370"/>
      <c r="Q13" s="370"/>
      <c r="R13" s="370"/>
      <c r="S13" s="370"/>
      <c r="T13" s="370"/>
      <c r="U13" s="370"/>
      <c r="V13" s="370"/>
      <c r="W13" s="370"/>
      <c r="X13" s="370"/>
      <c r="Y13" s="370">
        <v>35000</v>
      </c>
      <c r="Z13" s="370"/>
      <c r="AA13" s="370"/>
      <c r="AB13" s="370"/>
      <c r="AC13" s="370"/>
      <c r="AD13" s="370">
        <v>20000</v>
      </c>
      <c r="AE13" s="370"/>
      <c r="AF13" s="370">
        <v>20000</v>
      </c>
      <c r="AG13" s="370">
        <v>35000</v>
      </c>
      <c r="AI13" s="177" t="str">
        <f t="shared" si="0"/>
        <v>Grace</v>
      </c>
      <c r="AJ13" s="47">
        <f t="shared" si="1"/>
        <v>20000</v>
      </c>
      <c r="AK13" s="47">
        <f t="shared" si="2"/>
        <v>0</v>
      </c>
      <c r="AL13" s="47">
        <f t="shared" ref="AL13:AL21" si="4">AG13-AK13</f>
        <v>35000</v>
      </c>
      <c r="AM13" s="177">
        <v>0</v>
      </c>
    </row>
    <row r="14" spans="1:39">
      <c r="A14" s="2" t="s">
        <v>195</v>
      </c>
      <c r="B14" s="370"/>
      <c r="C14" s="370"/>
      <c r="D14" s="370"/>
      <c r="E14" s="370"/>
      <c r="F14" s="370"/>
      <c r="G14" s="370"/>
      <c r="H14" s="370"/>
      <c r="I14" s="370">
        <v>21000</v>
      </c>
      <c r="J14" s="370"/>
      <c r="K14" s="370"/>
      <c r="L14" s="370"/>
      <c r="M14" s="370"/>
      <c r="N14" s="370"/>
      <c r="O14" s="370"/>
      <c r="P14" s="370"/>
      <c r="Q14" s="370"/>
      <c r="R14" s="370"/>
      <c r="S14" s="370"/>
      <c r="T14" s="370"/>
      <c r="U14" s="370"/>
      <c r="V14" s="370"/>
      <c r="W14" s="370"/>
      <c r="X14" s="370"/>
      <c r="Y14" s="370">
        <v>36000</v>
      </c>
      <c r="Z14" s="370"/>
      <c r="AA14" s="370">
        <v>50000</v>
      </c>
      <c r="AB14" s="370"/>
      <c r="AC14" s="370"/>
      <c r="AD14" s="370">
        <v>102000</v>
      </c>
      <c r="AE14" s="370"/>
      <c r="AF14" s="370">
        <v>102000</v>
      </c>
      <c r="AG14" s="370">
        <v>107000</v>
      </c>
      <c r="AI14" s="177" t="str">
        <f t="shared" si="0"/>
        <v>Hurielle</v>
      </c>
      <c r="AJ14" s="47">
        <f t="shared" si="1"/>
        <v>102000</v>
      </c>
      <c r="AK14" s="47">
        <f t="shared" si="2"/>
        <v>0</v>
      </c>
      <c r="AL14" s="47">
        <f t="shared" si="4"/>
        <v>107000</v>
      </c>
      <c r="AM14" s="177">
        <v>0</v>
      </c>
    </row>
    <row r="15" spans="1:39">
      <c r="A15" s="2" t="s">
        <v>306</v>
      </c>
      <c r="B15" s="370"/>
      <c r="C15" s="370"/>
      <c r="D15" s="370"/>
      <c r="E15" s="370"/>
      <c r="F15" s="370"/>
      <c r="G15" s="370"/>
      <c r="H15" s="370"/>
      <c r="I15" s="370"/>
      <c r="J15" s="370"/>
      <c r="K15" s="370"/>
      <c r="L15" s="370"/>
      <c r="M15" s="370"/>
      <c r="N15" s="370"/>
      <c r="O15" s="370"/>
      <c r="P15" s="370"/>
      <c r="Q15" s="370"/>
      <c r="R15" s="370"/>
      <c r="S15" s="370"/>
      <c r="T15" s="370"/>
      <c r="U15" s="370"/>
      <c r="V15" s="370"/>
      <c r="W15" s="370"/>
      <c r="X15" s="370"/>
      <c r="Y15" s="370">
        <v>120600</v>
      </c>
      <c r="Z15" s="370"/>
      <c r="AA15" s="370">
        <v>350000</v>
      </c>
      <c r="AB15" s="370"/>
      <c r="AC15" s="370">
        <v>22500</v>
      </c>
      <c r="AD15" s="370">
        <v>528000</v>
      </c>
      <c r="AE15" s="370"/>
      <c r="AF15" s="370">
        <v>528000</v>
      </c>
      <c r="AG15" s="370">
        <v>493100</v>
      </c>
      <c r="AI15" s="177" t="str">
        <f t="shared" si="0"/>
        <v>IT87</v>
      </c>
      <c r="AJ15" s="47">
        <f t="shared" si="1"/>
        <v>528000</v>
      </c>
      <c r="AK15" s="47">
        <f t="shared" si="2"/>
        <v>0</v>
      </c>
      <c r="AL15" s="47">
        <f t="shared" si="4"/>
        <v>493100</v>
      </c>
      <c r="AM15" s="177">
        <v>0</v>
      </c>
    </row>
    <row r="16" spans="1:39">
      <c r="A16" s="2" t="s">
        <v>92</v>
      </c>
      <c r="B16" s="370"/>
      <c r="C16" s="370"/>
      <c r="D16" s="370"/>
      <c r="E16" s="370"/>
      <c r="F16" s="370"/>
      <c r="G16" s="370"/>
      <c r="H16" s="370"/>
      <c r="I16" s="370"/>
      <c r="J16" s="370"/>
      <c r="K16" s="370"/>
      <c r="L16" s="370"/>
      <c r="M16" s="370"/>
      <c r="N16" s="370"/>
      <c r="O16" s="370"/>
      <c r="P16" s="370"/>
      <c r="Q16" s="370"/>
      <c r="R16" s="370"/>
      <c r="S16" s="370"/>
      <c r="T16" s="370"/>
      <c r="U16" s="370"/>
      <c r="V16" s="370"/>
      <c r="W16" s="370"/>
      <c r="X16" s="370"/>
      <c r="Y16" s="370">
        <v>32500</v>
      </c>
      <c r="Z16" s="370"/>
      <c r="AA16" s="370"/>
      <c r="AB16" s="370"/>
      <c r="AC16" s="370"/>
      <c r="AD16" s="370">
        <v>340000</v>
      </c>
      <c r="AE16" s="370"/>
      <c r="AF16" s="370">
        <v>340000</v>
      </c>
      <c r="AG16" s="370">
        <v>32500</v>
      </c>
      <c r="AI16" s="177" t="str">
        <f t="shared" si="0"/>
        <v>Merveille</v>
      </c>
      <c r="AJ16" s="47">
        <f t="shared" si="1"/>
        <v>340000</v>
      </c>
      <c r="AK16" s="47">
        <f t="shared" si="2"/>
        <v>0</v>
      </c>
      <c r="AL16" s="47">
        <f t="shared" si="4"/>
        <v>32500</v>
      </c>
      <c r="AM16" s="177">
        <v>0</v>
      </c>
    </row>
    <row r="17" spans="1:39">
      <c r="A17" s="2" t="s">
        <v>293</v>
      </c>
      <c r="B17" s="370"/>
      <c r="C17" s="370"/>
      <c r="D17" s="370"/>
      <c r="E17" s="370"/>
      <c r="F17" s="370"/>
      <c r="G17" s="370"/>
      <c r="H17" s="370"/>
      <c r="I17" s="370">
        <v>31000</v>
      </c>
      <c r="J17" s="370"/>
      <c r="K17" s="370"/>
      <c r="L17" s="370"/>
      <c r="M17" s="370"/>
      <c r="N17" s="370"/>
      <c r="O17" s="370"/>
      <c r="P17" s="370"/>
      <c r="Q17" s="370"/>
      <c r="R17" s="370"/>
      <c r="S17" s="370"/>
      <c r="T17" s="370"/>
      <c r="U17" s="370"/>
      <c r="V17" s="370"/>
      <c r="W17" s="370"/>
      <c r="X17" s="370"/>
      <c r="Y17" s="370">
        <v>90500</v>
      </c>
      <c r="Z17" s="370"/>
      <c r="AA17" s="370">
        <v>220000</v>
      </c>
      <c r="AB17" s="370"/>
      <c r="AC17" s="370"/>
      <c r="AD17" s="370">
        <v>404000</v>
      </c>
      <c r="AE17" s="370"/>
      <c r="AF17" s="370">
        <v>404000</v>
      </c>
      <c r="AG17" s="370">
        <v>341500</v>
      </c>
      <c r="AI17" s="177" t="str">
        <f t="shared" si="0"/>
        <v>Oracle</v>
      </c>
      <c r="AJ17" s="47">
        <f t="shared" si="1"/>
        <v>404000</v>
      </c>
      <c r="AK17" s="47">
        <f t="shared" si="2"/>
        <v>0</v>
      </c>
      <c r="AL17" s="47">
        <f t="shared" si="4"/>
        <v>341500</v>
      </c>
      <c r="AM17" s="177">
        <v>0</v>
      </c>
    </row>
    <row r="18" spans="1:39">
      <c r="A18" s="2" t="s">
        <v>28</v>
      </c>
      <c r="B18" s="370"/>
      <c r="C18" s="370"/>
      <c r="D18" s="370"/>
      <c r="E18" s="370"/>
      <c r="F18" s="370"/>
      <c r="G18" s="370"/>
      <c r="H18" s="370"/>
      <c r="I18" s="370"/>
      <c r="J18" s="370"/>
      <c r="K18" s="370"/>
      <c r="L18" s="370"/>
      <c r="M18" s="370">
        <v>10500</v>
      </c>
      <c r="N18" s="370"/>
      <c r="O18" s="370">
        <v>127725</v>
      </c>
      <c r="P18" s="370"/>
      <c r="Q18" s="370"/>
      <c r="R18" s="370"/>
      <c r="S18" s="370"/>
      <c r="T18" s="370"/>
      <c r="U18" s="370"/>
      <c r="V18" s="370"/>
      <c r="W18" s="370">
        <v>2100</v>
      </c>
      <c r="X18" s="370"/>
      <c r="Y18" s="370">
        <v>94900</v>
      </c>
      <c r="Z18" s="370"/>
      <c r="AA18" s="370">
        <v>380000</v>
      </c>
      <c r="AB18" s="370"/>
      <c r="AC18" s="370">
        <v>25000</v>
      </c>
      <c r="AD18" s="370">
        <v>643500</v>
      </c>
      <c r="AE18" s="370"/>
      <c r="AF18" s="370">
        <v>643500</v>
      </c>
      <c r="AG18" s="370">
        <v>640225</v>
      </c>
      <c r="AI18" s="177" t="str">
        <f t="shared" si="0"/>
        <v>P29</v>
      </c>
      <c r="AJ18" s="47">
        <f t="shared" si="1"/>
        <v>643500</v>
      </c>
      <c r="AK18" s="47">
        <f t="shared" si="2"/>
        <v>0</v>
      </c>
      <c r="AL18" s="47">
        <f t="shared" si="4"/>
        <v>640225</v>
      </c>
      <c r="AM18" s="177">
        <v>0</v>
      </c>
    </row>
    <row r="19" spans="1:39">
      <c r="A19" s="2" t="s">
        <v>456</v>
      </c>
      <c r="B19" s="370"/>
      <c r="C19" s="370"/>
      <c r="D19" s="370"/>
      <c r="E19" s="370"/>
      <c r="F19" s="370"/>
      <c r="G19" s="370"/>
      <c r="H19" s="370"/>
      <c r="I19" s="370"/>
      <c r="J19" s="370"/>
      <c r="K19" s="370"/>
      <c r="L19" s="370"/>
      <c r="M19" s="370"/>
      <c r="N19" s="370"/>
      <c r="O19" s="370"/>
      <c r="P19" s="370"/>
      <c r="Q19" s="370"/>
      <c r="R19" s="370"/>
      <c r="S19" s="370"/>
      <c r="T19" s="370"/>
      <c r="U19" s="370"/>
      <c r="V19" s="370"/>
      <c r="W19" s="370"/>
      <c r="X19" s="370"/>
      <c r="Y19" s="370">
        <v>28000</v>
      </c>
      <c r="Z19" s="370"/>
      <c r="AA19" s="370">
        <v>14000</v>
      </c>
      <c r="AB19" s="370"/>
      <c r="AC19" s="370"/>
      <c r="AD19" s="370">
        <v>60000</v>
      </c>
      <c r="AE19" s="370"/>
      <c r="AF19" s="370">
        <v>60000</v>
      </c>
      <c r="AG19" s="370">
        <v>42000</v>
      </c>
      <c r="AI19" s="177" t="str">
        <f t="shared" si="0"/>
        <v>Romain</v>
      </c>
      <c r="AJ19" s="47">
        <f t="shared" si="1"/>
        <v>60000</v>
      </c>
      <c r="AK19" s="47">
        <f t="shared" si="2"/>
        <v>0</v>
      </c>
      <c r="AL19" s="47">
        <f t="shared" si="4"/>
        <v>42000</v>
      </c>
      <c r="AM19" s="177">
        <v>0</v>
      </c>
    </row>
    <row r="20" spans="1:39">
      <c r="A20" s="2" t="s">
        <v>263</v>
      </c>
      <c r="B20" s="370"/>
      <c r="C20" s="370"/>
      <c r="D20" s="370"/>
      <c r="E20" s="370"/>
      <c r="F20" s="370"/>
      <c r="G20" s="370"/>
      <c r="H20" s="370"/>
      <c r="I20" s="370"/>
      <c r="J20" s="370"/>
      <c r="K20" s="370"/>
      <c r="L20" s="370"/>
      <c r="M20" s="370"/>
      <c r="N20" s="370"/>
      <c r="O20" s="370"/>
      <c r="P20" s="370"/>
      <c r="Q20" s="370"/>
      <c r="R20" s="370"/>
      <c r="S20" s="370"/>
      <c r="T20" s="370"/>
      <c r="U20" s="370"/>
      <c r="V20" s="370"/>
      <c r="W20" s="370"/>
      <c r="X20" s="370"/>
      <c r="Y20" s="370">
        <v>123000</v>
      </c>
      <c r="Z20" s="370"/>
      <c r="AA20" s="370">
        <v>455000</v>
      </c>
      <c r="AB20" s="370"/>
      <c r="AC20" s="370">
        <v>123800</v>
      </c>
      <c r="AD20" s="370">
        <v>757000</v>
      </c>
      <c r="AE20" s="370"/>
      <c r="AF20" s="370">
        <v>757000</v>
      </c>
      <c r="AG20" s="370">
        <v>701800</v>
      </c>
      <c r="AI20" s="177" t="str">
        <f t="shared" si="0"/>
        <v>T73</v>
      </c>
      <c r="AJ20" s="47">
        <f t="shared" si="1"/>
        <v>757000</v>
      </c>
      <c r="AK20" s="47">
        <f t="shared" si="2"/>
        <v>0</v>
      </c>
      <c r="AL20" s="47">
        <f t="shared" si="4"/>
        <v>701800</v>
      </c>
      <c r="AM20" s="177">
        <v>0</v>
      </c>
    </row>
    <row r="21" spans="1:39">
      <c r="A21" s="2" t="s">
        <v>455</v>
      </c>
      <c r="B21" s="370"/>
      <c r="C21" s="370"/>
      <c r="D21" s="370"/>
      <c r="E21" s="370"/>
      <c r="F21" s="370"/>
      <c r="G21" s="370"/>
      <c r="H21" s="370"/>
      <c r="I21" s="370"/>
      <c r="J21" s="370"/>
      <c r="K21" s="370"/>
      <c r="L21" s="370"/>
      <c r="M21" s="370"/>
      <c r="N21" s="370"/>
      <c r="O21" s="370"/>
      <c r="P21" s="370"/>
      <c r="Q21" s="370"/>
      <c r="R21" s="370"/>
      <c r="S21" s="370"/>
      <c r="T21" s="370"/>
      <c r="U21" s="370"/>
      <c r="V21" s="370"/>
      <c r="W21" s="370"/>
      <c r="X21" s="370"/>
      <c r="Y21" s="370">
        <v>28000</v>
      </c>
      <c r="Z21" s="370"/>
      <c r="AA21" s="370">
        <v>14000</v>
      </c>
      <c r="AB21" s="370"/>
      <c r="AC21" s="370"/>
      <c r="AD21" s="370">
        <v>60000</v>
      </c>
      <c r="AE21" s="370"/>
      <c r="AF21" s="370">
        <v>60000</v>
      </c>
      <c r="AG21" s="370">
        <v>42000</v>
      </c>
      <c r="AI21" s="177" t="str">
        <f t="shared" si="0"/>
        <v>Tropperçu</v>
      </c>
      <c r="AJ21" s="47">
        <f t="shared" si="1"/>
        <v>60000</v>
      </c>
      <c r="AK21" s="47">
        <f t="shared" si="2"/>
        <v>0</v>
      </c>
      <c r="AL21" s="47">
        <f t="shared" si="4"/>
        <v>42000</v>
      </c>
      <c r="AM21" s="177">
        <v>0</v>
      </c>
    </row>
    <row r="22" spans="1:39">
      <c r="A22" s="2" t="s">
        <v>325</v>
      </c>
      <c r="B22" s="370"/>
      <c r="C22" s="370">
        <v>48711</v>
      </c>
      <c r="D22" s="370"/>
      <c r="E22" s="370">
        <v>1014000</v>
      </c>
      <c r="F22" s="370"/>
      <c r="G22" s="370">
        <v>90100</v>
      </c>
      <c r="H22" s="370"/>
      <c r="I22" s="370">
        <v>65000</v>
      </c>
      <c r="J22" s="370"/>
      <c r="K22" s="370">
        <v>510000</v>
      </c>
      <c r="L22" s="370"/>
      <c r="M22" s="370">
        <v>565700</v>
      </c>
      <c r="N22" s="370"/>
      <c r="O22" s="370">
        <v>2933046</v>
      </c>
      <c r="P22" s="370"/>
      <c r="Q22" s="370">
        <v>614098</v>
      </c>
      <c r="R22" s="370"/>
      <c r="S22" s="370">
        <v>196625</v>
      </c>
      <c r="T22" s="370"/>
      <c r="U22" s="370">
        <v>606000</v>
      </c>
      <c r="V22" s="370"/>
      <c r="W22" s="370">
        <v>225260</v>
      </c>
      <c r="X22" s="370"/>
      <c r="Y22" s="370">
        <v>763300</v>
      </c>
      <c r="Z22" s="370"/>
      <c r="AA22" s="370">
        <v>2064950</v>
      </c>
      <c r="AB22" s="370"/>
      <c r="AC22" s="370">
        <v>171300</v>
      </c>
      <c r="AD22" s="370">
        <v>14409500</v>
      </c>
      <c r="AE22" s="370">
        <v>14409500</v>
      </c>
      <c r="AF22" s="370">
        <v>14409500</v>
      </c>
      <c r="AG22" s="370">
        <v>24277590</v>
      </c>
      <c r="AI22" s="177" t="str">
        <f t="shared" si="0"/>
        <v>Total général</v>
      </c>
      <c r="AJ22" s="47">
        <f t="shared" si="1"/>
        <v>14409500</v>
      </c>
      <c r="AK22" s="47">
        <f t="shared" si="2"/>
        <v>14409500</v>
      </c>
      <c r="AL22" s="47">
        <f>SUM(AL6:AL21)</f>
        <v>9892090</v>
      </c>
      <c r="AM22" s="47">
        <f>SUM(AM6:AM21)</f>
        <v>0</v>
      </c>
    </row>
    <row r="24" spans="1:39">
      <c r="AJ24" s="186">
        <f>AJ22-AK22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Q468"/>
  <sheetViews>
    <sheetView tabSelected="1" zoomScale="64" zoomScaleNormal="64" workbookViewId="0">
      <pane ySplit="12" topLeftCell="A13" activePane="bottomLeft" state="frozen"/>
      <selection pane="bottomLeft" activeCell="J7" sqref="J7"/>
    </sheetView>
  </sheetViews>
  <sheetFormatPr baseColWidth="10" defaultColWidth="9.140625" defaultRowHeight="15.75"/>
  <cols>
    <col min="1" max="1" width="12.42578125" style="217" customWidth="1"/>
    <col min="2" max="2" width="80.5703125" customWidth="1"/>
    <col min="3" max="3" width="21.5703125" customWidth="1"/>
    <col min="4" max="4" width="16.28515625" customWidth="1"/>
    <col min="5" max="5" width="14.42578125" customWidth="1"/>
    <col min="6" max="6" width="12.140625" style="276" customWidth="1"/>
    <col min="7" max="7" width="16.5703125" customWidth="1"/>
    <col min="8" max="8" width="20.42578125" customWidth="1"/>
    <col min="9" max="9" width="13.28515625" customWidth="1"/>
    <col min="10" max="10" width="9.42578125" customWidth="1"/>
    <col min="12" max="12" width="11.28515625" customWidth="1"/>
    <col min="13" max="13" width="18.28515625" customWidth="1"/>
    <col min="14" max="14" width="17.85546875" customWidth="1"/>
    <col min="15" max="15" width="9.140625" style="212"/>
  </cols>
  <sheetData>
    <row r="1" spans="1:17">
      <c r="A1" s="206" t="s">
        <v>365</v>
      </c>
      <c r="B1" s="206"/>
      <c r="C1" s="206"/>
      <c r="D1" s="206"/>
      <c r="E1" s="207"/>
      <c r="F1" s="207"/>
      <c r="G1" s="206"/>
      <c r="H1" s="206"/>
      <c r="I1" s="209"/>
      <c r="J1" s="206"/>
      <c r="K1" s="206"/>
      <c r="L1" s="206"/>
      <c r="M1" s="206"/>
      <c r="N1" s="206"/>
      <c r="O1" s="210"/>
    </row>
    <row r="2" spans="1:17" s="215" customFormat="1">
      <c r="A2" s="214"/>
      <c r="B2" s="220" t="s">
        <v>366</v>
      </c>
      <c r="C2" s="221">
        <v>22361030</v>
      </c>
      <c r="D2" s="222"/>
      <c r="E2" s="223"/>
      <c r="F2" s="329"/>
      <c r="G2" s="224"/>
      <c r="J2" s="225"/>
      <c r="M2" s="222"/>
      <c r="O2" s="226"/>
    </row>
    <row r="3" spans="1:17" s="215" customFormat="1">
      <c r="A3" s="214"/>
      <c r="C3" s="222"/>
      <c r="D3" s="222"/>
      <c r="E3" s="223"/>
      <c r="F3" s="329"/>
      <c r="G3" s="224"/>
      <c r="J3" s="225"/>
      <c r="M3" s="222"/>
      <c r="O3" s="226"/>
    </row>
    <row r="4" spans="1:17" s="215" customFormat="1">
      <c r="A4" s="214"/>
      <c r="B4" s="227" t="s">
        <v>6</v>
      </c>
      <c r="C4" s="228" t="s">
        <v>7</v>
      </c>
      <c r="D4" s="222"/>
      <c r="E4" s="223"/>
      <c r="F4" s="329"/>
      <c r="G4" s="224"/>
      <c r="I4" s="178"/>
      <c r="J4" s="225"/>
      <c r="M4" s="222"/>
      <c r="O4" s="226"/>
    </row>
    <row r="5" spans="1:17" s="215" customFormat="1">
      <c r="A5" s="214"/>
      <c r="B5" s="219" t="s">
        <v>8</v>
      </c>
      <c r="C5" s="229">
        <f>SUM(E13:E1006)</f>
        <v>14409500</v>
      </c>
      <c r="D5" s="222"/>
      <c r="E5" s="230" t="s">
        <v>99</v>
      </c>
      <c r="F5" s="329"/>
      <c r="G5" s="224"/>
      <c r="H5" s="231"/>
      <c r="J5" s="225"/>
      <c r="M5" s="222"/>
      <c r="O5" s="226"/>
    </row>
    <row r="6" spans="1:17" s="215" customFormat="1">
      <c r="A6" s="214"/>
      <c r="B6" s="219" t="s">
        <v>9</v>
      </c>
      <c r="C6" s="229">
        <f>SUM(F13:F1007)</f>
        <v>24301590</v>
      </c>
      <c r="D6" s="222"/>
      <c r="E6" s="232">
        <f>+C7-Récapitulatif!I22</f>
        <v>0</v>
      </c>
      <c r="F6" s="329"/>
      <c r="G6" s="224"/>
      <c r="J6" s="233"/>
      <c r="K6" s="234"/>
      <c r="M6" s="222"/>
      <c r="O6" s="226"/>
    </row>
    <row r="7" spans="1:17" s="215" customFormat="1">
      <c r="A7" s="214"/>
      <c r="B7" s="235" t="s">
        <v>10</v>
      </c>
      <c r="C7" s="236">
        <f>C2+C5-C6</f>
        <v>12468940</v>
      </c>
      <c r="D7" s="237">
        <f>C7-Récapitulatif!I22</f>
        <v>0</v>
      </c>
      <c r="E7" s="223"/>
      <c r="F7" s="329"/>
      <c r="G7" s="224"/>
      <c r="J7" s="225"/>
      <c r="K7" s="234"/>
      <c r="M7" s="222"/>
      <c r="O7" s="226"/>
    </row>
    <row r="8" spans="1:17" s="215" customFormat="1">
      <c r="A8" s="214"/>
      <c r="C8" s="222"/>
      <c r="D8" s="222"/>
      <c r="E8" s="223"/>
      <c r="F8" s="329"/>
      <c r="G8" s="224"/>
      <c r="J8" s="225"/>
      <c r="M8" s="222"/>
      <c r="O8" s="226"/>
    </row>
    <row r="9" spans="1:17" s="215" customFormat="1">
      <c r="F9" s="178"/>
      <c r="O9" s="238"/>
    </row>
    <row r="10" spans="1:17" s="215" customFormat="1">
      <c r="F10" s="178"/>
      <c r="O10" s="238"/>
    </row>
    <row r="11" spans="1:17" s="215" customFormat="1">
      <c r="F11" s="178"/>
      <c r="O11" s="238"/>
    </row>
    <row r="12" spans="1:17" s="215" customFormat="1">
      <c r="A12" s="242" t="s">
        <v>0</v>
      </c>
      <c r="B12" s="243" t="s">
        <v>11</v>
      </c>
      <c r="C12" s="244" t="s">
        <v>12</v>
      </c>
      <c r="D12" s="244" t="s">
        <v>13</v>
      </c>
      <c r="E12" s="245" t="s">
        <v>14</v>
      </c>
      <c r="F12" s="335" t="s">
        <v>15</v>
      </c>
      <c r="G12" s="246" t="s">
        <v>16</v>
      </c>
      <c r="H12" s="243" t="s">
        <v>17</v>
      </c>
      <c r="I12" s="243" t="s">
        <v>18</v>
      </c>
      <c r="J12" s="244" t="s">
        <v>19</v>
      </c>
      <c r="K12" s="243" t="s">
        <v>20</v>
      </c>
      <c r="L12" s="243" t="s">
        <v>21</v>
      </c>
      <c r="M12" s="247" t="s">
        <v>80</v>
      </c>
      <c r="N12" s="247" t="s">
        <v>364</v>
      </c>
      <c r="O12" s="243" t="s">
        <v>22</v>
      </c>
      <c r="P12" s="219"/>
      <c r="Q12" s="219"/>
    </row>
    <row r="13" spans="1:17" s="215" customFormat="1">
      <c r="A13" s="216">
        <v>45352</v>
      </c>
      <c r="B13" s="225" t="s">
        <v>366</v>
      </c>
      <c r="C13" s="225"/>
      <c r="D13" s="225"/>
      <c r="E13" s="239"/>
      <c r="F13" s="240"/>
      <c r="G13" s="241">
        <f>+C2</f>
        <v>22361030</v>
      </c>
      <c r="H13" s="225"/>
      <c r="I13" s="219"/>
      <c r="J13" s="225"/>
      <c r="K13" s="225"/>
      <c r="L13" s="225"/>
      <c r="M13" s="225"/>
      <c r="N13" s="225"/>
      <c r="O13" s="225"/>
      <c r="P13" s="225"/>
      <c r="Q13" s="225"/>
    </row>
    <row r="14" spans="1:17" s="215" customFormat="1">
      <c r="A14" s="216">
        <v>45352</v>
      </c>
      <c r="B14" s="225" t="s">
        <v>372</v>
      </c>
      <c r="C14" s="225" t="s">
        <v>74</v>
      </c>
      <c r="D14" s="225"/>
      <c r="E14" s="239">
        <v>2000000</v>
      </c>
      <c r="F14" s="240"/>
      <c r="G14" s="241">
        <f t="shared" ref="G14:G77" si="0">G13+E14-F14</f>
        <v>24361030</v>
      </c>
      <c r="H14" s="225" t="s">
        <v>24</v>
      </c>
      <c r="I14" s="219" t="s">
        <v>791</v>
      </c>
      <c r="M14" s="225"/>
      <c r="N14" s="225"/>
      <c r="O14" s="225"/>
      <c r="P14" s="225"/>
      <c r="Q14" s="225"/>
    </row>
    <row r="15" spans="1:17" s="215" customFormat="1">
      <c r="A15" s="216">
        <v>45352</v>
      </c>
      <c r="B15" s="225" t="s">
        <v>373</v>
      </c>
      <c r="C15" s="225" t="s">
        <v>338</v>
      </c>
      <c r="D15" s="225" t="s">
        <v>153</v>
      </c>
      <c r="E15" s="239"/>
      <c r="F15" s="240">
        <v>150000</v>
      </c>
      <c r="G15" s="241">
        <f t="shared" si="0"/>
        <v>24211030</v>
      </c>
      <c r="H15" s="225" t="s">
        <v>24</v>
      </c>
      <c r="I15" s="219" t="s">
        <v>374</v>
      </c>
      <c r="J15" s="215" t="s">
        <v>351</v>
      </c>
      <c r="K15" s="215" t="s">
        <v>196</v>
      </c>
      <c r="L15" s="215" t="s">
        <v>928</v>
      </c>
      <c r="M15" s="225"/>
      <c r="N15" s="225"/>
      <c r="O15" s="225"/>
      <c r="P15" s="225"/>
      <c r="Q15" s="225"/>
    </row>
    <row r="16" spans="1:17" s="215" customFormat="1">
      <c r="A16" s="216">
        <v>45352</v>
      </c>
      <c r="B16" s="225" t="s">
        <v>375</v>
      </c>
      <c r="C16" s="225" t="s">
        <v>338</v>
      </c>
      <c r="D16" s="225" t="s">
        <v>153</v>
      </c>
      <c r="E16" s="239"/>
      <c r="F16" s="240">
        <v>20000</v>
      </c>
      <c r="G16" s="241">
        <f t="shared" si="0"/>
        <v>24191030</v>
      </c>
      <c r="H16" s="225" t="s">
        <v>24</v>
      </c>
      <c r="I16" s="219" t="s">
        <v>376</v>
      </c>
      <c r="J16" s="215" t="s">
        <v>351</v>
      </c>
      <c r="K16" s="215" t="s">
        <v>196</v>
      </c>
      <c r="L16" s="215" t="s">
        <v>928</v>
      </c>
      <c r="M16" s="225"/>
      <c r="N16" s="225"/>
      <c r="O16" s="225"/>
      <c r="P16" s="225"/>
      <c r="Q16" s="225"/>
    </row>
    <row r="17" spans="1:17" s="215" customFormat="1">
      <c r="A17" s="216">
        <v>45352</v>
      </c>
      <c r="B17" s="225" t="s">
        <v>377</v>
      </c>
      <c r="C17" s="225" t="s">
        <v>338</v>
      </c>
      <c r="D17" s="240" t="s">
        <v>362</v>
      </c>
      <c r="E17" s="239"/>
      <c r="F17" s="240">
        <v>40000</v>
      </c>
      <c r="G17" s="241">
        <f t="shared" si="0"/>
        <v>24151030</v>
      </c>
      <c r="H17" s="225" t="s">
        <v>24</v>
      </c>
      <c r="I17" s="219" t="s">
        <v>378</v>
      </c>
      <c r="J17" s="215" t="s">
        <v>351</v>
      </c>
      <c r="K17" s="215" t="s">
        <v>196</v>
      </c>
      <c r="L17" s="215" t="s">
        <v>928</v>
      </c>
      <c r="M17" s="225"/>
      <c r="N17" s="225"/>
      <c r="O17" s="225"/>
      <c r="P17" s="225"/>
      <c r="Q17" s="225"/>
    </row>
    <row r="18" spans="1:17" s="178" customFormat="1" ht="16.5">
      <c r="A18" s="336">
        <v>45352</v>
      </c>
      <c r="B18" s="337" t="s">
        <v>379</v>
      </c>
      <c r="C18" s="337" t="s">
        <v>168</v>
      </c>
      <c r="D18" s="337" t="s">
        <v>153</v>
      </c>
      <c r="E18" s="338"/>
      <c r="F18" s="330">
        <v>118435</v>
      </c>
      <c r="G18" s="339">
        <f t="shared" si="0"/>
        <v>24032595</v>
      </c>
      <c r="H18" s="337" t="s">
        <v>24</v>
      </c>
      <c r="I18" s="331" t="s">
        <v>380</v>
      </c>
      <c r="J18" s="337" t="s">
        <v>363</v>
      </c>
      <c r="K18" s="337" t="s">
        <v>197</v>
      </c>
      <c r="L18" s="337" t="s">
        <v>928</v>
      </c>
      <c r="M18" s="337" t="s">
        <v>968</v>
      </c>
      <c r="N18" s="337" t="s">
        <v>929</v>
      </c>
      <c r="O18" s="340"/>
      <c r="P18" s="337"/>
      <c r="Q18" s="337"/>
    </row>
    <row r="19" spans="1:17" s="178" customFormat="1">
      <c r="A19" s="336">
        <v>45352</v>
      </c>
      <c r="B19" s="337" t="s">
        <v>381</v>
      </c>
      <c r="C19" s="337" t="s">
        <v>169</v>
      </c>
      <c r="D19" s="337" t="s">
        <v>2</v>
      </c>
      <c r="E19" s="338"/>
      <c r="F19" s="330">
        <v>37000</v>
      </c>
      <c r="G19" s="339">
        <f t="shared" si="0"/>
        <v>23995595</v>
      </c>
      <c r="H19" s="337" t="s">
        <v>24</v>
      </c>
      <c r="I19" s="331" t="s">
        <v>382</v>
      </c>
      <c r="J19" s="337" t="s">
        <v>363</v>
      </c>
      <c r="K19" s="337" t="s">
        <v>197</v>
      </c>
      <c r="L19" s="337" t="s">
        <v>928</v>
      </c>
      <c r="M19" s="337" t="s">
        <v>969</v>
      </c>
      <c r="N19" s="337" t="s">
        <v>939</v>
      </c>
      <c r="O19" s="337"/>
      <c r="P19" s="337"/>
      <c r="Q19" s="337"/>
    </row>
    <row r="20" spans="1:17" s="178" customFormat="1">
      <c r="A20" s="336">
        <v>45352</v>
      </c>
      <c r="B20" s="337" t="s">
        <v>383</v>
      </c>
      <c r="C20" s="337" t="s">
        <v>169</v>
      </c>
      <c r="D20" s="330" t="s">
        <v>152</v>
      </c>
      <c r="F20" s="331">
        <v>53000</v>
      </c>
      <c r="G20" s="339">
        <f t="shared" si="0"/>
        <v>23942595</v>
      </c>
      <c r="H20" s="331" t="s">
        <v>24</v>
      </c>
      <c r="I20" s="337" t="s">
        <v>384</v>
      </c>
      <c r="J20" s="337" t="s">
        <v>363</v>
      </c>
      <c r="K20" s="337" t="s">
        <v>197</v>
      </c>
      <c r="L20" s="337" t="s">
        <v>928</v>
      </c>
      <c r="M20" s="337" t="s">
        <v>970</v>
      </c>
      <c r="N20" s="337" t="s">
        <v>939</v>
      </c>
      <c r="O20" s="337"/>
      <c r="P20" s="337"/>
      <c r="Q20" s="337"/>
    </row>
    <row r="21" spans="1:17" s="178" customFormat="1">
      <c r="A21" s="336">
        <v>45352</v>
      </c>
      <c r="B21" s="337" t="s">
        <v>385</v>
      </c>
      <c r="C21" s="337" t="s">
        <v>169</v>
      </c>
      <c r="D21" s="330" t="s">
        <v>386</v>
      </c>
      <c r="F21" s="331">
        <v>57000</v>
      </c>
      <c r="G21" s="339">
        <f t="shared" si="0"/>
        <v>23885595</v>
      </c>
      <c r="H21" s="331" t="s">
        <v>24</v>
      </c>
      <c r="I21" s="337" t="s">
        <v>387</v>
      </c>
      <c r="J21" s="337" t="s">
        <v>363</v>
      </c>
      <c r="K21" s="337" t="s">
        <v>197</v>
      </c>
      <c r="L21" s="337" t="s">
        <v>928</v>
      </c>
      <c r="M21" s="337" t="s">
        <v>971</v>
      </c>
      <c r="N21" s="337" t="s">
        <v>939</v>
      </c>
      <c r="O21" s="337"/>
      <c r="P21" s="337"/>
      <c r="Q21" s="337"/>
    </row>
    <row r="22" spans="1:17" s="178" customFormat="1">
      <c r="A22" s="336">
        <v>45352</v>
      </c>
      <c r="B22" s="337" t="s">
        <v>388</v>
      </c>
      <c r="C22" s="337" t="s">
        <v>169</v>
      </c>
      <c r="D22" s="330" t="s">
        <v>153</v>
      </c>
      <c r="F22" s="331">
        <v>10000</v>
      </c>
      <c r="G22" s="339">
        <f t="shared" si="0"/>
        <v>23875595</v>
      </c>
      <c r="H22" s="331" t="s">
        <v>24</v>
      </c>
      <c r="I22" s="337" t="s">
        <v>389</v>
      </c>
      <c r="J22" s="337" t="s">
        <v>363</v>
      </c>
      <c r="K22" s="337" t="s">
        <v>197</v>
      </c>
      <c r="L22" s="337" t="s">
        <v>928</v>
      </c>
      <c r="M22" s="337" t="s">
        <v>972</v>
      </c>
      <c r="N22" s="337" t="s">
        <v>939</v>
      </c>
      <c r="O22" s="337"/>
      <c r="P22" s="337"/>
      <c r="Q22" s="337"/>
    </row>
    <row r="23" spans="1:17" s="178" customFormat="1">
      <c r="A23" s="336">
        <v>45352</v>
      </c>
      <c r="B23" s="337" t="s">
        <v>390</v>
      </c>
      <c r="C23" s="337" t="s">
        <v>169</v>
      </c>
      <c r="D23" s="330" t="s">
        <v>2</v>
      </c>
      <c r="F23" s="331">
        <v>5000</v>
      </c>
      <c r="G23" s="339">
        <f t="shared" si="0"/>
        <v>23870595</v>
      </c>
      <c r="H23" s="331" t="s">
        <v>24</v>
      </c>
      <c r="I23" s="337" t="s">
        <v>391</v>
      </c>
      <c r="J23" s="337" t="s">
        <v>363</v>
      </c>
      <c r="K23" s="337" t="s">
        <v>197</v>
      </c>
      <c r="L23" s="337" t="s">
        <v>928</v>
      </c>
      <c r="M23" s="337" t="s">
        <v>973</v>
      </c>
      <c r="N23" s="337" t="s">
        <v>939</v>
      </c>
      <c r="O23" s="337"/>
      <c r="P23" s="337"/>
      <c r="Q23" s="337"/>
    </row>
    <row r="24" spans="1:17" s="178" customFormat="1">
      <c r="A24" s="336">
        <v>45352</v>
      </c>
      <c r="B24" s="337" t="s">
        <v>392</v>
      </c>
      <c r="C24" s="337" t="s">
        <v>169</v>
      </c>
      <c r="D24" s="330" t="s">
        <v>152</v>
      </c>
      <c r="E24" s="337"/>
      <c r="F24" s="331">
        <v>10000</v>
      </c>
      <c r="G24" s="339">
        <f t="shared" si="0"/>
        <v>23860595</v>
      </c>
      <c r="H24" s="331" t="s">
        <v>24</v>
      </c>
      <c r="I24" s="337" t="s">
        <v>393</v>
      </c>
      <c r="J24" s="337" t="s">
        <v>363</v>
      </c>
      <c r="K24" s="337" t="s">
        <v>197</v>
      </c>
      <c r="L24" s="337" t="s">
        <v>928</v>
      </c>
      <c r="M24" s="337" t="s">
        <v>974</v>
      </c>
      <c r="N24" s="337" t="s">
        <v>939</v>
      </c>
      <c r="O24" s="337"/>
      <c r="P24" s="337"/>
      <c r="Q24" s="337"/>
    </row>
    <row r="25" spans="1:17" s="178" customFormat="1">
      <c r="A25" s="336">
        <v>45352</v>
      </c>
      <c r="B25" s="330" t="s">
        <v>394</v>
      </c>
      <c r="C25" s="337" t="s">
        <v>169</v>
      </c>
      <c r="D25" s="330" t="s">
        <v>386</v>
      </c>
      <c r="F25" s="333">
        <v>21000</v>
      </c>
      <c r="G25" s="339">
        <f t="shared" si="0"/>
        <v>23839595</v>
      </c>
      <c r="H25" s="337" t="s">
        <v>24</v>
      </c>
      <c r="I25" s="337" t="s">
        <v>395</v>
      </c>
      <c r="J25" s="337" t="s">
        <v>363</v>
      </c>
      <c r="K25" s="337" t="s">
        <v>197</v>
      </c>
      <c r="L25" s="337" t="s">
        <v>928</v>
      </c>
      <c r="M25" s="337" t="s">
        <v>975</v>
      </c>
      <c r="N25" s="337" t="s">
        <v>939</v>
      </c>
      <c r="O25" s="337"/>
      <c r="P25" s="337"/>
      <c r="Q25" s="337"/>
    </row>
    <row r="26" spans="1:17" s="178" customFormat="1">
      <c r="A26" s="336">
        <v>45352</v>
      </c>
      <c r="B26" s="337" t="s">
        <v>396</v>
      </c>
      <c r="C26" s="337" t="s">
        <v>169</v>
      </c>
      <c r="D26" s="337" t="s">
        <v>153</v>
      </c>
      <c r="E26" s="338"/>
      <c r="F26" s="330">
        <v>11000</v>
      </c>
      <c r="G26" s="339">
        <f t="shared" si="0"/>
        <v>23828595</v>
      </c>
      <c r="H26" s="337" t="s">
        <v>24</v>
      </c>
      <c r="I26" s="331" t="s">
        <v>397</v>
      </c>
      <c r="J26" s="337" t="s">
        <v>363</v>
      </c>
      <c r="K26" s="337" t="s">
        <v>197</v>
      </c>
      <c r="L26" s="337" t="s">
        <v>928</v>
      </c>
      <c r="M26" s="337" t="s">
        <v>976</v>
      </c>
      <c r="N26" s="337" t="s">
        <v>939</v>
      </c>
      <c r="O26" s="337"/>
      <c r="P26" s="337"/>
      <c r="Q26" s="337"/>
    </row>
    <row r="27" spans="1:17" s="178" customFormat="1">
      <c r="A27" s="336">
        <v>45352</v>
      </c>
      <c r="B27" s="337" t="s">
        <v>398</v>
      </c>
      <c r="C27" s="337" t="s">
        <v>399</v>
      </c>
      <c r="D27" s="337" t="s">
        <v>312</v>
      </c>
      <c r="E27" s="338"/>
      <c r="F27" s="330">
        <v>45050</v>
      </c>
      <c r="G27" s="339">
        <f t="shared" si="0"/>
        <v>23783545</v>
      </c>
      <c r="H27" s="337" t="s">
        <v>24</v>
      </c>
      <c r="I27" s="331" t="s">
        <v>400</v>
      </c>
      <c r="J27" s="337" t="s">
        <v>363</v>
      </c>
      <c r="K27" s="337" t="s">
        <v>197</v>
      </c>
      <c r="L27" s="337" t="s">
        <v>928</v>
      </c>
      <c r="M27" s="337" t="s">
        <v>977</v>
      </c>
      <c r="N27" s="337" t="s">
        <v>931</v>
      </c>
      <c r="O27" s="337"/>
      <c r="P27" s="337"/>
      <c r="Q27" s="337"/>
    </row>
    <row r="28" spans="1:17" s="178" customFormat="1">
      <c r="A28" s="336">
        <v>45352</v>
      </c>
      <c r="B28" s="337" t="s">
        <v>28</v>
      </c>
      <c r="C28" s="337" t="s">
        <v>74</v>
      </c>
      <c r="D28" s="337"/>
      <c r="E28" s="338"/>
      <c r="F28" s="330">
        <v>40000</v>
      </c>
      <c r="G28" s="339">
        <f t="shared" si="0"/>
        <v>23743545</v>
      </c>
      <c r="H28" s="337" t="s">
        <v>24</v>
      </c>
      <c r="I28" s="331" t="s">
        <v>793</v>
      </c>
      <c r="J28" s="337"/>
      <c r="K28" s="337"/>
      <c r="L28" s="337"/>
      <c r="M28" s="337"/>
      <c r="N28" s="337"/>
      <c r="O28" s="337"/>
      <c r="P28" s="337"/>
      <c r="Q28" s="337"/>
    </row>
    <row r="29" spans="1:17" s="178" customFormat="1">
      <c r="A29" s="336">
        <v>45352</v>
      </c>
      <c r="B29" s="337" t="s">
        <v>306</v>
      </c>
      <c r="C29" s="337" t="s">
        <v>74</v>
      </c>
      <c r="D29" s="330"/>
      <c r="E29" s="337"/>
      <c r="F29" s="330">
        <v>40000</v>
      </c>
      <c r="G29" s="339">
        <f t="shared" si="0"/>
        <v>23703545</v>
      </c>
      <c r="H29" s="331" t="s">
        <v>24</v>
      </c>
      <c r="I29" s="331" t="s">
        <v>794</v>
      </c>
      <c r="M29" s="337"/>
      <c r="N29" s="337"/>
      <c r="O29" s="337"/>
      <c r="P29" s="337"/>
      <c r="Q29" s="337"/>
    </row>
    <row r="30" spans="1:17" s="178" customFormat="1">
      <c r="A30" s="336">
        <v>45352</v>
      </c>
      <c r="B30" s="337" t="s">
        <v>263</v>
      </c>
      <c r="C30" s="337" t="s">
        <v>74</v>
      </c>
      <c r="D30" s="337"/>
      <c r="E30" s="338"/>
      <c r="F30" s="330">
        <v>20000</v>
      </c>
      <c r="G30" s="339">
        <f t="shared" si="0"/>
        <v>23683545</v>
      </c>
      <c r="H30" s="337" t="s">
        <v>24</v>
      </c>
      <c r="I30" s="331" t="s">
        <v>795</v>
      </c>
      <c r="J30" s="337"/>
      <c r="K30" s="337"/>
      <c r="L30" s="337"/>
      <c r="M30" s="337"/>
      <c r="N30" s="337"/>
      <c r="O30" s="337"/>
      <c r="P30" s="337"/>
      <c r="Q30" s="337"/>
    </row>
    <row r="31" spans="1:17" s="178" customFormat="1">
      <c r="A31" s="336">
        <v>45352</v>
      </c>
      <c r="B31" s="337" t="s">
        <v>401</v>
      </c>
      <c r="C31" s="337" t="s">
        <v>74</v>
      </c>
      <c r="D31" s="330"/>
      <c r="E31" s="337"/>
      <c r="F31" s="331">
        <v>10500</v>
      </c>
      <c r="G31" s="339">
        <f t="shared" si="0"/>
        <v>23673045</v>
      </c>
      <c r="H31" s="331" t="s">
        <v>24</v>
      </c>
      <c r="I31" s="331" t="s">
        <v>796</v>
      </c>
      <c r="M31" s="337"/>
      <c r="N31" s="337"/>
      <c r="O31" s="337"/>
      <c r="P31" s="337"/>
      <c r="Q31" s="337"/>
    </row>
    <row r="32" spans="1:17" s="178" customFormat="1">
      <c r="A32" s="336">
        <v>45352</v>
      </c>
      <c r="B32" s="330" t="s">
        <v>544</v>
      </c>
      <c r="C32" s="178" t="s">
        <v>776</v>
      </c>
      <c r="D32" s="331" t="s">
        <v>312</v>
      </c>
      <c r="F32" s="333">
        <v>25366</v>
      </c>
      <c r="G32" s="339">
        <f t="shared" si="0"/>
        <v>23647679</v>
      </c>
      <c r="H32" s="178" t="s">
        <v>146</v>
      </c>
      <c r="I32" s="178" t="s">
        <v>545</v>
      </c>
      <c r="J32" s="337" t="s">
        <v>363</v>
      </c>
      <c r="K32" s="178" t="s">
        <v>197</v>
      </c>
      <c r="L32" s="178" t="s">
        <v>928</v>
      </c>
      <c r="M32" s="337" t="s">
        <v>978</v>
      </c>
      <c r="N32" s="338" t="s">
        <v>930</v>
      </c>
      <c r="O32" s="337"/>
      <c r="P32" s="337"/>
      <c r="Q32" s="337"/>
    </row>
    <row r="33" spans="1:17" s="178" customFormat="1">
      <c r="A33" s="336">
        <v>45352</v>
      </c>
      <c r="B33" s="337" t="s">
        <v>632</v>
      </c>
      <c r="C33" s="337" t="s">
        <v>74</v>
      </c>
      <c r="D33" s="337"/>
      <c r="E33" s="338">
        <v>40000</v>
      </c>
      <c r="F33" s="330"/>
      <c r="G33" s="339">
        <f t="shared" si="0"/>
        <v>23687679</v>
      </c>
      <c r="H33" s="337" t="s">
        <v>28</v>
      </c>
      <c r="I33" s="337" t="s">
        <v>906</v>
      </c>
      <c r="J33" s="337"/>
      <c r="K33" s="337"/>
      <c r="L33" s="337"/>
      <c r="M33" s="337"/>
      <c r="N33" s="337"/>
      <c r="O33" s="337"/>
      <c r="P33" s="337"/>
      <c r="Q33" s="337"/>
    </row>
    <row r="34" spans="1:17" s="178" customFormat="1">
      <c r="A34" s="336">
        <v>45352</v>
      </c>
      <c r="B34" s="178" t="s">
        <v>632</v>
      </c>
      <c r="C34" s="337" t="s">
        <v>74</v>
      </c>
      <c r="D34" s="331"/>
      <c r="E34" s="178">
        <v>10500</v>
      </c>
      <c r="G34" s="339">
        <f t="shared" si="0"/>
        <v>23698179</v>
      </c>
      <c r="H34" s="331" t="s">
        <v>28</v>
      </c>
      <c r="I34" s="337" t="s">
        <v>907</v>
      </c>
      <c r="M34" s="337"/>
      <c r="N34" s="337"/>
      <c r="P34" s="337"/>
      <c r="Q34" s="337"/>
    </row>
    <row r="35" spans="1:17" s="178" customFormat="1">
      <c r="A35" s="336">
        <v>45352</v>
      </c>
      <c r="B35" s="178" t="s">
        <v>633</v>
      </c>
      <c r="C35" s="225" t="s">
        <v>339</v>
      </c>
      <c r="D35" s="330" t="s">
        <v>386</v>
      </c>
      <c r="F35" s="178">
        <v>10500</v>
      </c>
      <c r="G35" s="339">
        <f t="shared" si="0"/>
        <v>23687679</v>
      </c>
      <c r="H35" s="331" t="s">
        <v>28</v>
      </c>
      <c r="I35" s="337" t="s">
        <v>635</v>
      </c>
      <c r="J35" s="178" t="s">
        <v>351</v>
      </c>
      <c r="K35" s="178" t="s">
        <v>196</v>
      </c>
      <c r="L35" s="178" t="s">
        <v>928</v>
      </c>
      <c r="M35" s="337"/>
      <c r="N35" s="337"/>
      <c r="P35" s="337"/>
      <c r="Q35" s="337"/>
    </row>
    <row r="36" spans="1:17" s="178" customFormat="1">
      <c r="A36" s="336">
        <v>45352</v>
      </c>
      <c r="B36" s="330" t="s">
        <v>726</v>
      </c>
      <c r="C36" s="337" t="s">
        <v>74</v>
      </c>
      <c r="D36" s="330"/>
      <c r="E36" s="178">
        <v>40000</v>
      </c>
      <c r="F36" s="333"/>
      <c r="G36" s="339">
        <f t="shared" si="0"/>
        <v>23727679</v>
      </c>
      <c r="H36" s="337" t="s">
        <v>306</v>
      </c>
      <c r="I36" s="331" t="s">
        <v>915</v>
      </c>
      <c r="J36" s="337"/>
      <c r="L36" s="337"/>
      <c r="M36" s="337"/>
      <c r="N36" s="337"/>
      <c r="O36" s="337"/>
      <c r="P36" s="337"/>
      <c r="Q36" s="337"/>
    </row>
    <row r="37" spans="1:17" s="178" customFormat="1">
      <c r="A37" s="336">
        <v>45352</v>
      </c>
      <c r="B37" s="178" t="s">
        <v>774</v>
      </c>
      <c r="C37" s="337" t="s">
        <v>74</v>
      </c>
      <c r="F37" s="178">
        <v>2000000</v>
      </c>
      <c r="G37" s="339">
        <f t="shared" si="0"/>
        <v>21727679</v>
      </c>
      <c r="H37" s="331" t="s">
        <v>23</v>
      </c>
      <c r="I37" s="178" t="s">
        <v>787</v>
      </c>
      <c r="P37" s="337"/>
      <c r="Q37" s="337"/>
    </row>
    <row r="38" spans="1:17" s="178" customFormat="1">
      <c r="A38" s="336">
        <v>45353</v>
      </c>
      <c r="B38" s="337" t="s">
        <v>601</v>
      </c>
      <c r="C38" s="337" t="s">
        <v>74</v>
      </c>
      <c r="D38" s="330"/>
      <c r="E38" s="338">
        <v>20000</v>
      </c>
      <c r="F38" s="330"/>
      <c r="G38" s="339">
        <f t="shared" si="0"/>
        <v>21747679</v>
      </c>
      <c r="H38" s="337" t="s">
        <v>263</v>
      </c>
      <c r="I38" s="331" t="s">
        <v>893</v>
      </c>
      <c r="J38" s="337"/>
      <c r="K38" s="337"/>
      <c r="L38" s="337"/>
      <c r="M38" s="337"/>
      <c r="N38" s="337"/>
      <c r="O38" s="337"/>
      <c r="P38" s="337"/>
      <c r="Q38" s="337"/>
    </row>
    <row r="39" spans="1:17" s="178" customFormat="1">
      <c r="A39" s="336">
        <v>45354</v>
      </c>
      <c r="B39" s="330" t="s">
        <v>636</v>
      </c>
      <c r="C39" s="337" t="s">
        <v>33</v>
      </c>
      <c r="D39" s="330" t="s">
        <v>386</v>
      </c>
      <c r="E39" s="337"/>
      <c r="F39" s="331">
        <v>12000</v>
      </c>
      <c r="G39" s="339">
        <f t="shared" si="0"/>
        <v>21735679</v>
      </c>
      <c r="H39" s="331" t="s">
        <v>28</v>
      </c>
      <c r="I39" s="337" t="s">
        <v>637</v>
      </c>
      <c r="J39" s="337" t="s">
        <v>363</v>
      </c>
      <c r="K39" s="337" t="s">
        <v>197</v>
      </c>
      <c r="L39" s="337" t="s">
        <v>928</v>
      </c>
      <c r="M39" s="337" t="s">
        <v>979</v>
      </c>
      <c r="N39" s="337" t="s">
        <v>940</v>
      </c>
      <c r="O39" s="337"/>
      <c r="P39" s="337"/>
      <c r="Q39" s="337"/>
    </row>
    <row r="40" spans="1:17" s="178" customFormat="1">
      <c r="A40" s="336">
        <v>45355</v>
      </c>
      <c r="B40" s="337" t="s">
        <v>727</v>
      </c>
      <c r="C40" s="337" t="s">
        <v>33</v>
      </c>
      <c r="D40" s="330" t="s">
        <v>386</v>
      </c>
      <c r="E40" s="338"/>
      <c r="F40" s="330">
        <v>10000</v>
      </c>
      <c r="G40" s="339">
        <f t="shared" si="0"/>
        <v>21725679</v>
      </c>
      <c r="H40" s="337" t="s">
        <v>306</v>
      </c>
      <c r="I40" s="331" t="s">
        <v>749</v>
      </c>
      <c r="J40" s="337" t="s">
        <v>363</v>
      </c>
      <c r="K40" s="337" t="s">
        <v>197</v>
      </c>
      <c r="L40" s="337" t="s">
        <v>928</v>
      </c>
      <c r="M40" s="337" t="s">
        <v>980</v>
      </c>
      <c r="N40" s="337" t="s">
        <v>940</v>
      </c>
      <c r="O40" s="337"/>
      <c r="P40" s="337"/>
      <c r="Q40" s="337"/>
    </row>
    <row r="41" spans="1:17" s="178" customFormat="1">
      <c r="A41" s="336">
        <v>45355</v>
      </c>
      <c r="B41" s="337" t="s">
        <v>402</v>
      </c>
      <c r="C41" s="337" t="s">
        <v>74</v>
      </c>
      <c r="D41" s="330"/>
      <c r="E41" s="338"/>
      <c r="F41" s="330">
        <v>108000</v>
      </c>
      <c r="G41" s="339">
        <f t="shared" si="0"/>
        <v>21617679</v>
      </c>
      <c r="H41" s="337" t="s">
        <v>24</v>
      </c>
      <c r="I41" s="331" t="s">
        <v>797</v>
      </c>
      <c r="J41" s="337"/>
      <c r="K41" s="337"/>
      <c r="L41" s="337"/>
      <c r="M41" s="337"/>
      <c r="N41" s="337"/>
      <c r="O41" s="337"/>
      <c r="P41" s="337"/>
      <c r="Q41" s="337"/>
    </row>
    <row r="42" spans="1:17" s="178" customFormat="1">
      <c r="A42" s="336">
        <v>45355</v>
      </c>
      <c r="B42" s="337" t="s">
        <v>403</v>
      </c>
      <c r="C42" s="337" t="s">
        <v>347</v>
      </c>
      <c r="D42" s="337" t="s">
        <v>312</v>
      </c>
      <c r="E42" s="338"/>
      <c r="F42" s="330">
        <v>5670</v>
      </c>
      <c r="G42" s="339">
        <f t="shared" si="0"/>
        <v>21612009</v>
      </c>
      <c r="H42" s="337" t="s">
        <v>24</v>
      </c>
      <c r="I42" s="331" t="s">
        <v>404</v>
      </c>
      <c r="J42" s="337" t="s">
        <v>351</v>
      </c>
      <c r="K42" s="337" t="s">
        <v>197</v>
      </c>
      <c r="L42" s="337" t="s">
        <v>928</v>
      </c>
      <c r="M42" s="337" t="s">
        <v>981</v>
      </c>
      <c r="N42" s="337" t="s">
        <v>930</v>
      </c>
      <c r="O42" s="337"/>
      <c r="P42" s="337"/>
      <c r="Q42" s="337"/>
    </row>
    <row r="43" spans="1:17" s="178" customFormat="1">
      <c r="A43" s="336">
        <v>45355</v>
      </c>
      <c r="B43" s="337" t="s">
        <v>405</v>
      </c>
      <c r="C43" s="337" t="s">
        <v>338</v>
      </c>
      <c r="D43" s="337" t="s">
        <v>153</v>
      </c>
      <c r="E43" s="338"/>
      <c r="F43" s="330">
        <v>110000</v>
      </c>
      <c r="G43" s="339">
        <f t="shared" si="0"/>
        <v>21502009</v>
      </c>
      <c r="H43" s="337" t="s">
        <v>24</v>
      </c>
      <c r="I43" s="337" t="s">
        <v>406</v>
      </c>
      <c r="J43" s="178" t="s">
        <v>351</v>
      </c>
      <c r="K43" s="178" t="s">
        <v>196</v>
      </c>
      <c r="L43" s="178" t="s">
        <v>928</v>
      </c>
      <c r="M43" s="337"/>
      <c r="N43" s="337"/>
      <c r="O43" s="337"/>
      <c r="P43" s="337"/>
      <c r="Q43" s="337"/>
    </row>
    <row r="44" spans="1:17" s="178" customFormat="1">
      <c r="A44" s="336">
        <v>45355</v>
      </c>
      <c r="B44" s="337" t="s">
        <v>638</v>
      </c>
      <c r="C44" s="337" t="s">
        <v>360</v>
      </c>
      <c r="D44" s="330" t="s">
        <v>386</v>
      </c>
      <c r="E44" s="338"/>
      <c r="F44" s="330">
        <v>90000</v>
      </c>
      <c r="G44" s="339">
        <f t="shared" si="0"/>
        <v>21412009</v>
      </c>
      <c r="H44" s="337" t="s">
        <v>28</v>
      </c>
      <c r="I44" s="331" t="s">
        <v>639</v>
      </c>
      <c r="J44" s="337" t="s">
        <v>351</v>
      </c>
      <c r="K44" s="337" t="s">
        <v>197</v>
      </c>
      <c r="L44" s="337" t="s">
        <v>928</v>
      </c>
      <c r="M44" s="337" t="s">
        <v>982</v>
      </c>
      <c r="N44" s="337" t="s">
        <v>941</v>
      </c>
      <c r="O44" s="337"/>
      <c r="P44" s="337"/>
      <c r="Q44" s="337"/>
    </row>
    <row r="45" spans="1:17" s="178" customFormat="1">
      <c r="A45" s="336">
        <v>45355</v>
      </c>
      <c r="B45" s="337" t="s">
        <v>728</v>
      </c>
      <c r="C45" s="337" t="s">
        <v>360</v>
      </c>
      <c r="D45" s="330" t="s">
        <v>386</v>
      </c>
      <c r="E45" s="338"/>
      <c r="F45" s="330">
        <v>80000</v>
      </c>
      <c r="G45" s="339">
        <f t="shared" si="0"/>
        <v>21332009</v>
      </c>
      <c r="H45" s="337" t="s">
        <v>306</v>
      </c>
      <c r="I45" s="331" t="s">
        <v>745</v>
      </c>
      <c r="J45" s="337" t="s">
        <v>363</v>
      </c>
      <c r="K45" s="337" t="s">
        <v>197</v>
      </c>
      <c r="L45" s="337" t="s">
        <v>928</v>
      </c>
      <c r="M45" s="337" t="s">
        <v>983</v>
      </c>
      <c r="N45" s="337" t="s">
        <v>941</v>
      </c>
      <c r="O45" s="337"/>
      <c r="P45" s="337"/>
      <c r="Q45" s="337"/>
    </row>
    <row r="46" spans="1:17" s="178" customFormat="1">
      <c r="A46" s="336">
        <v>45355</v>
      </c>
      <c r="B46" s="337" t="s">
        <v>665</v>
      </c>
      <c r="C46" s="337" t="s">
        <v>74</v>
      </c>
      <c r="D46" s="331"/>
      <c r="E46" s="338">
        <v>108000</v>
      </c>
      <c r="F46" s="330"/>
      <c r="G46" s="339">
        <f t="shared" si="0"/>
        <v>21440009</v>
      </c>
      <c r="H46" s="337" t="s">
        <v>46</v>
      </c>
      <c r="I46" s="337" t="s">
        <v>859</v>
      </c>
      <c r="M46" s="337"/>
      <c r="N46" s="337"/>
      <c r="O46" s="337"/>
      <c r="P46" s="337"/>
      <c r="Q46" s="337"/>
    </row>
    <row r="47" spans="1:17" s="178" customFormat="1">
      <c r="A47" s="336">
        <v>45356</v>
      </c>
      <c r="B47" s="337" t="s">
        <v>407</v>
      </c>
      <c r="C47" s="337" t="s">
        <v>360</v>
      </c>
      <c r="D47" s="337" t="s">
        <v>2</v>
      </c>
      <c r="E47" s="338"/>
      <c r="F47" s="330">
        <v>4000</v>
      </c>
      <c r="G47" s="339">
        <f t="shared" si="0"/>
        <v>21436009</v>
      </c>
      <c r="H47" s="337" t="s">
        <v>24</v>
      </c>
      <c r="I47" s="331" t="s">
        <v>408</v>
      </c>
      <c r="J47" s="337" t="s">
        <v>351</v>
      </c>
      <c r="K47" s="337" t="s">
        <v>196</v>
      </c>
      <c r="L47" s="337" t="s">
        <v>928</v>
      </c>
      <c r="M47" s="337"/>
      <c r="N47" s="337"/>
      <c r="O47" s="337"/>
      <c r="P47" s="337"/>
      <c r="Q47" s="337"/>
    </row>
    <row r="48" spans="1:17" s="178" customFormat="1">
      <c r="A48" s="336">
        <v>45356</v>
      </c>
      <c r="B48" s="337" t="s">
        <v>409</v>
      </c>
      <c r="C48" s="337" t="s">
        <v>347</v>
      </c>
      <c r="D48" s="337" t="s">
        <v>312</v>
      </c>
      <c r="E48" s="338"/>
      <c r="F48" s="330">
        <v>13410</v>
      </c>
      <c r="G48" s="339">
        <f t="shared" si="0"/>
        <v>21422599</v>
      </c>
      <c r="H48" s="337" t="s">
        <v>24</v>
      </c>
      <c r="I48" s="337" t="s">
        <v>410</v>
      </c>
      <c r="J48" s="337" t="s">
        <v>351</v>
      </c>
      <c r="K48" s="337" t="s">
        <v>197</v>
      </c>
      <c r="L48" s="337" t="s">
        <v>928</v>
      </c>
      <c r="M48" s="337" t="s">
        <v>984</v>
      </c>
      <c r="N48" s="337" t="s">
        <v>930</v>
      </c>
      <c r="O48" s="337"/>
      <c r="P48" s="337"/>
      <c r="Q48" s="337"/>
    </row>
    <row r="49" spans="1:17" s="178" customFormat="1">
      <c r="A49" s="336">
        <v>45356</v>
      </c>
      <c r="B49" s="331" t="s">
        <v>28</v>
      </c>
      <c r="C49" s="337" t="s">
        <v>74</v>
      </c>
      <c r="E49" s="331"/>
      <c r="F49" s="331">
        <v>227000</v>
      </c>
      <c r="G49" s="339">
        <f t="shared" si="0"/>
        <v>21195599</v>
      </c>
      <c r="H49" s="331" t="s">
        <v>24</v>
      </c>
      <c r="I49" s="331" t="s">
        <v>798</v>
      </c>
      <c r="J49" s="337"/>
      <c r="K49" s="337"/>
      <c r="L49" s="337"/>
      <c r="M49" s="331"/>
      <c r="N49" s="331"/>
      <c r="O49" s="331"/>
      <c r="P49" s="337"/>
      <c r="Q49" s="337"/>
    </row>
    <row r="50" spans="1:17" s="178" customFormat="1">
      <c r="A50" s="341">
        <v>45356</v>
      </c>
      <c r="B50" s="178" t="s">
        <v>306</v>
      </c>
      <c r="C50" s="337" t="s">
        <v>74</v>
      </c>
      <c r="F50" s="342">
        <v>220000</v>
      </c>
      <c r="G50" s="339">
        <f t="shared" si="0"/>
        <v>20975599</v>
      </c>
      <c r="H50" s="343" t="s">
        <v>24</v>
      </c>
      <c r="I50" s="331" t="s">
        <v>799</v>
      </c>
      <c r="P50" s="337"/>
      <c r="Q50" s="337"/>
    </row>
    <row r="51" spans="1:17" s="178" customFormat="1">
      <c r="A51" s="344">
        <v>45356</v>
      </c>
      <c r="B51" s="178" t="s">
        <v>411</v>
      </c>
      <c r="C51" s="178" t="s">
        <v>168</v>
      </c>
      <c r="D51" s="331" t="s">
        <v>412</v>
      </c>
      <c r="F51" s="178">
        <v>54000</v>
      </c>
      <c r="G51" s="339">
        <f t="shared" si="0"/>
        <v>20921599</v>
      </c>
      <c r="H51" s="331" t="s">
        <v>24</v>
      </c>
      <c r="I51" s="337" t="s">
        <v>413</v>
      </c>
      <c r="J51" s="178" t="s">
        <v>351</v>
      </c>
      <c r="K51" s="178" t="s">
        <v>196</v>
      </c>
      <c r="L51" s="178" t="s">
        <v>928</v>
      </c>
      <c r="M51" s="331"/>
      <c r="N51" s="345"/>
      <c r="P51" s="337"/>
      <c r="Q51" s="337"/>
    </row>
    <row r="52" spans="1:17" s="178" customFormat="1">
      <c r="A52" s="336">
        <v>45356</v>
      </c>
      <c r="B52" s="337" t="s">
        <v>263</v>
      </c>
      <c r="C52" s="337" t="s">
        <v>74</v>
      </c>
      <c r="D52" s="331"/>
      <c r="F52" s="330">
        <v>40000</v>
      </c>
      <c r="G52" s="339">
        <f t="shared" si="0"/>
        <v>20881599</v>
      </c>
      <c r="H52" s="337" t="s">
        <v>24</v>
      </c>
      <c r="I52" s="331" t="s">
        <v>800</v>
      </c>
      <c r="M52" s="337"/>
      <c r="N52" s="337"/>
      <c r="O52" s="337"/>
      <c r="P52" s="337"/>
      <c r="Q52" s="337"/>
    </row>
    <row r="53" spans="1:17" s="178" customFormat="1">
      <c r="A53" s="336">
        <v>45356</v>
      </c>
      <c r="B53" s="337" t="s">
        <v>601</v>
      </c>
      <c r="C53" s="337" t="s">
        <v>74</v>
      </c>
      <c r="D53" s="331"/>
      <c r="E53" s="338">
        <v>40000</v>
      </c>
      <c r="F53" s="330"/>
      <c r="G53" s="339">
        <f t="shared" si="0"/>
        <v>20921599</v>
      </c>
      <c r="H53" s="337" t="s">
        <v>263</v>
      </c>
      <c r="I53" s="331" t="s">
        <v>894</v>
      </c>
      <c r="M53" s="337"/>
      <c r="N53" s="337"/>
      <c r="O53" s="337"/>
      <c r="P53" s="337"/>
      <c r="Q53" s="337"/>
    </row>
    <row r="54" spans="1:17" s="178" customFormat="1">
      <c r="A54" s="336">
        <v>45356</v>
      </c>
      <c r="B54" s="337" t="s">
        <v>632</v>
      </c>
      <c r="C54" s="337" t="s">
        <v>74</v>
      </c>
      <c r="D54" s="330"/>
      <c r="E54" s="338">
        <v>227000</v>
      </c>
      <c r="F54" s="330"/>
      <c r="G54" s="339">
        <f t="shared" si="0"/>
        <v>21148599</v>
      </c>
      <c r="H54" s="337" t="s">
        <v>28</v>
      </c>
      <c r="I54" s="337" t="s">
        <v>908</v>
      </c>
      <c r="J54" s="337"/>
      <c r="K54" s="337"/>
      <c r="L54" s="337"/>
      <c r="M54" s="337"/>
      <c r="N54" s="337"/>
      <c r="O54" s="337"/>
      <c r="P54" s="337"/>
      <c r="Q54" s="337"/>
    </row>
    <row r="55" spans="1:17" s="178" customFormat="1">
      <c r="A55" s="336">
        <v>45356</v>
      </c>
      <c r="B55" s="337" t="s">
        <v>726</v>
      </c>
      <c r="C55" s="337" t="s">
        <v>74</v>
      </c>
      <c r="D55" s="337"/>
      <c r="E55" s="338">
        <v>220000</v>
      </c>
      <c r="F55" s="330"/>
      <c r="G55" s="339">
        <f t="shared" si="0"/>
        <v>21368599</v>
      </c>
      <c r="H55" s="337" t="s">
        <v>306</v>
      </c>
      <c r="I55" s="331" t="s">
        <v>916</v>
      </c>
      <c r="J55" s="337"/>
      <c r="K55" s="337"/>
      <c r="L55" s="337"/>
      <c r="M55" s="337"/>
      <c r="N55" s="337"/>
      <c r="O55" s="337"/>
      <c r="P55" s="337"/>
      <c r="Q55" s="337"/>
    </row>
    <row r="56" spans="1:17" s="178" customFormat="1">
      <c r="A56" s="336">
        <v>45356</v>
      </c>
      <c r="B56" s="331" t="s">
        <v>729</v>
      </c>
      <c r="C56" s="337" t="s">
        <v>33</v>
      </c>
      <c r="D56" s="330" t="s">
        <v>386</v>
      </c>
      <c r="E56" s="331"/>
      <c r="F56" s="331">
        <v>7000</v>
      </c>
      <c r="G56" s="339">
        <f t="shared" si="0"/>
        <v>21361599</v>
      </c>
      <c r="H56" s="331" t="s">
        <v>306</v>
      </c>
      <c r="I56" s="337" t="s">
        <v>750</v>
      </c>
      <c r="J56" s="337" t="s">
        <v>363</v>
      </c>
      <c r="K56" s="337" t="s">
        <v>197</v>
      </c>
      <c r="L56" s="337" t="s">
        <v>928</v>
      </c>
      <c r="M56" s="337" t="s">
        <v>985</v>
      </c>
      <c r="N56" s="337" t="s">
        <v>940</v>
      </c>
      <c r="O56" s="331"/>
      <c r="P56" s="337"/>
      <c r="Q56" s="337"/>
    </row>
    <row r="57" spans="1:17" s="178" customFormat="1">
      <c r="A57" s="336">
        <v>45356</v>
      </c>
      <c r="B57" s="178" t="s">
        <v>730</v>
      </c>
      <c r="C57" s="331" t="s">
        <v>360</v>
      </c>
      <c r="D57" s="330" t="s">
        <v>386</v>
      </c>
      <c r="F57" s="178">
        <v>15000</v>
      </c>
      <c r="G57" s="339">
        <f t="shared" si="0"/>
        <v>21346599</v>
      </c>
      <c r="H57" s="331" t="s">
        <v>306</v>
      </c>
      <c r="I57" s="178" t="s">
        <v>751</v>
      </c>
      <c r="J57" s="337" t="s">
        <v>351</v>
      </c>
      <c r="K57" s="337" t="s">
        <v>197</v>
      </c>
      <c r="L57" s="337" t="s">
        <v>928</v>
      </c>
      <c r="M57" s="337" t="s">
        <v>986</v>
      </c>
      <c r="N57" s="337" t="s">
        <v>941</v>
      </c>
      <c r="P57" s="337"/>
      <c r="Q57" s="337"/>
    </row>
    <row r="58" spans="1:17" s="178" customFormat="1">
      <c r="A58" s="336">
        <v>45356</v>
      </c>
      <c r="B58" s="337" t="s">
        <v>666</v>
      </c>
      <c r="C58" s="338" t="s">
        <v>349</v>
      </c>
      <c r="D58" s="330" t="s">
        <v>2</v>
      </c>
      <c r="F58" s="331">
        <v>135000</v>
      </c>
      <c r="G58" s="339">
        <f t="shared" si="0"/>
        <v>21211599</v>
      </c>
      <c r="H58" s="337" t="s">
        <v>46</v>
      </c>
      <c r="I58" s="337" t="s">
        <v>858</v>
      </c>
      <c r="J58" s="337" t="s">
        <v>351</v>
      </c>
      <c r="K58" s="337" t="s">
        <v>197</v>
      </c>
      <c r="L58" s="337" t="s">
        <v>928</v>
      </c>
      <c r="M58" s="337" t="s">
        <v>987</v>
      </c>
      <c r="N58" s="337" t="s">
        <v>941</v>
      </c>
      <c r="O58" s="337"/>
      <c r="P58" s="337"/>
      <c r="Q58" s="337"/>
    </row>
    <row r="59" spans="1:17" s="178" customFormat="1">
      <c r="A59" s="336">
        <v>45356</v>
      </c>
      <c r="B59" s="337" t="s">
        <v>668</v>
      </c>
      <c r="C59" s="338" t="s">
        <v>33</v>
      </c>
      <c r="D59" s="330" t="s">
        <v>2</v>
      </c>
      <c r="F59" s="331">
        <v>5000</v>
      </c>
      <c r="G59" s="339">
        <f t="shared" si="0"/>
        <v>21206599</v>
      </c>
      <c r="H59" s="337" t="s">
        <v>46</v>
      </c>
      <c r="I59" s="337" t="s">
        <v>865</v>
      </c>
      <c r="J59" s="337" t="s">
        <v>363</v>
      </c>
      <c r="K59" s="337" t="s">
        <v>197</v>
      </c>
      <c r="L59" s="337" t="s">
        <v>928</v>
      </c>
      <c r="M59" s="337" t="s">
        <v>988</v>
      </c>
      <c r="N59" s="337" t="s">
        <v>940</v>
      </c>
      <c r="O59" s="337"/>
      <c r="P59" s="337"/>
      <c r="Q59" s="337"/>
    </row>
    <row r="60" spans="1:17" s="178" customFormat="1">
      <c r="A60" s="336">
        <v>45356</v>
      </c>
      <c r="B60" s="178" t="s">
        <v>669</v>
      </c>
      <c r="C60" s="337" t="s">
        <v>33</v>
      </c>
      <c r="D60" s="337" t="s">
        <v>2</v>
      </c>
      <c r="F60" s="178">
        <v>7000</v>
      </c>
      <c r="G60" s="339">
        <f t="shared" si="0"/>
        <v>21199599</v>
      </c>
      <c r="H60" s="331" t="s">
        <v>46</v>
      </c>
      <c r="I60" s="178" t="s">
        <v>866</v>
      </c>
      <c r="J60" s="337" t="s">
        <v>363</v>
      </c>
      <c r="K60" s="337" t="s">
        <v>197</v>
      </c>
      <c r="L60" s="337" t="s">
        <v>928</v>
      </c>
      <c r="M60" s="337" t="s">
        <v>989</v>
      </c>
      <c r="N60" s="337" t="s">
        <v>940</v>
      </c>
      <c r="P60" s="337"/>
      <c r="Q60" s="337"/>
    </row>
    <row r="61" spans="1:17" s="178" customFormat="1">
      <c r="A61" s="336">
        <v>45357</v>
      </c>
      <c r="B61" s="337" t="s">
        <v>414</v>
      </c>
      <c r="C61" s="337" t="s">
        <v>74</v>
      </c>
      <c r="D61" s="337"/>
      <c r="E61" s="338">
        <v>2000000</v>
      </c>
      <c r="F61" s="330"/>
      <c r="G61" s="339">
        <f t="shared" si="0"/>
        <v>23199599</v>
      </c>
      <c r="H61" s="337" t="s">
        <v>24</v>
      </c>
      <c r="I61" s="331" t="s">
        <v>801</v>
      </c>
      <c r="J61" s="337"/>
      <c r="K61" s="337"/>
      <c r="L61" s="337"/>
      <c r="M61" s="337"/>
      <c r="N61" s="337"/>
      <c r="O61" s="337"/>
      <c r="P61" s="337"/>
      <c r="Q61" s="337"/>
    </row>
    <row r="62" spans="1:17" s="178" customFormat="1">
      <c r="A62" s="336">
        <v>45357</v>
      </c>
      <c r="B62" s="337" t="s">
        <v>415</v>
      </c>
      <c r="C62" s="337" t="s">
        <v>74</v>
      </c>
      <c r="D62" s="330"/>
      <c r="E62" s="338"/>
      <c r="F62" s="330">
        <v>2000000</v>
      </c>
      <c r="G62" s="339">
        <f t="shared" si="0"/>
        <v>21199599</v>
      </c>
      <c r="H62" s="337" t="s">
        <v>24</v>
      </c>
      <c r="I62" s="331" t="s">
        <v>802</v>
      </c>
      <c r="J62" s="337"/>
      <c r="K62" s="337"/>
      <c r="L62" s="337"/>
      <c r="M62" s="337"/>
      <c r="N62" s="337"/>
      <c r="O62" s="337"/>
      <c r="P62" s="337"/>
      <c r="Q62" s="337"/>
    </row>
    <row r="63" spans="1:17" s="178" customFormat="1">
      <c r="A63" s="336">
        <v>45357</v>
      </c>
      <c r="B63" s="337" t="s">
        <v>416</v>
      </c>
      <c r="C63" s="337" t="s">
        <v>347</v>
      </c>
      <c r="D63" s="337" t="s">
        <v>312</v>
      </c>
      <c r="E63" s="338"/>
      <c r="F63" s="330">
        <v>142010</v>
      </c>
      <c r="G63" s="339">
        <f t="shared" si="0"/>
        <v>21057589</v>
      </c>
      <c r="H63" s="337" t="s">
        <v>24</v>
      </c>
      <c r="I63" s="331" t="s">
        <v>417</v>
      </c>
      <c r="J63" s="337" t="s">
        <v>351</v>
      </c>
      <c r="K63" s="337" t="s">
        <v>196</v>
      </c>
      <c r="L63" s="337" t="s">
        <v>928</v>
      </c>
      <c r="M63" s="337"/>
      <c r="N63" s="337"/>
      <c r="O63" s="337"/>
      <c r="P63" s="337"/>
      <c r="Q63" s="337"/>
    </row>
    <row r="64" spans="1:17" s="178" customFormat="1">
      <c r="A64" s="336">
        <v>45357</v>
      </c>
      <c r="B64" s="337" t="s">
        <v>418</v>
      </c>
      <c r="C64" s="337" t="s">
        <v>3</v>
      </c>
      <c r="D64" s="331" t="s">
        <v>312</v>
      </c>
      <c r="E64" s="338"/>
      <c r="F64" s="330">
        <v>12000</v>
      </c>
      <c r="G64" s="339">
        <f t="shared" si="0"/>
        <v>21045589</v>
      </c>
      <c r="H64" s="337" t="s">
        <v>24</v>
      </c>
      <c r="I64" s="331" t="s">
        <v>419</v>
      </c>
      <c r="J64" s="178" t="s">
        <v>351</v>
      </c>
      <c r="K64" s="178" t="s">
        <v>196</v>
      </c>
      <c r="L64" s="178" t="s">
        <v>928</v>
      </c>
      <c r="M64" s="337"/>
      <c r="N64" s="337"/>
      <c r="O64" s="337"/>
      <c r="P64" s="337"/>
      <c r="Q64" s="337"/>
    </row>
    <row r="65" spans="1:17" s="178" customFormat="1">
      <c r="A65" s="336">
        <v>45357</v>
      </c>
      <c r="B65" s="337" t="s">
        <v>293</v>
      </c>
      <c r="C65" s="337" t="s">
        <v>74</v>
      </c>
      <c r="D65" s="331"/>
      <c r="E65" s="338"/>
      <c r="F65" s="330">
        <v>40000</v>
      </c>
      <c r="G65" s="339">
        <f t="shared" si="0"/>
        <v>21005589</v>
      </c>
      <c r="H65" s="337" t="s">
        <v>24</v>
      </c>
      <c r="I65" s="331" t="s">
        <v>803</v>
      </c>
      <c r="M65" s="337"/>
      <c r="N65" s="337"/>
      <c r="O65" s="337"/>
      <c r="P65" s="337"/>
      <c r="Q65" s="337"/>
    </row>
    <row r="66" spans="1:17" s="178" customFormat="1">
      <c r="A66" s="336">
        <v>45357</v>
      </c>
      <c r="B66" s="337" t="s">
        <v>420</v>
      </c>
      <c r="C66" s="337" t="s">
        <v>338</v>
      </c>
      <c r="D66" s="330" t="s">
        <v>152</v>
      </c>
      <c r="E66" s="338"/>
      <c r="F66" s="330">
        <v>50000</v>
      </c>
      <c r="G66" s="339">
        <f t="shared" si="0"/>
        <v>20955589</v>
      </c>
      <c r="H66" s="337" t="s">
        <v>24</v>
      </c>
      <c r="I66" s="337" t="s">
        <v>421</v>
      </c>
      <c r="J66" s="178" t="s">
        <v>351</v>
      </c>
      <c r="K66" s="178" t="s">
        <v>196</v>
      </c>
      <c r="L66" s="178" t="s">
        <v>928</v>
      </c>
      <c r="M66" s="337"/>
      <c r="N66" s="337"/>
      <c r="O66" s="337"/>
      <c r="P66" s="337"/>
      <c r="Q66" s="337"/>
    </row>
    <row r="67" spans="1:17" s="178" customFormat="1">
      <c r="A67" s="336">
        <v>45357</v>
      </c>
      <c r="B67" s="337" t="s">
        <v>422</v>
      </c>
      <c r="C67" s="337" t="s">
        <v>338</v>
      </c>
      <c r="D67" s="330" t="s">
        <v>152</v>
      </c>
      <c r="E67" s="338"/>
      <c r="F67" s="330">
        <v>20000</v>
      </c>
      <c r="G67" s="339">
        <f t="shared" si="0"/>
        <v>20935589</v>
      </c>
      <c r="H67" s="337" t="s">
        <v>24</v>
      </c>
      <c r="I67" s="331" t="s">
        <v>423</v>
      </c>
      <c r="J67" s="178" t="s">
        <v>351</v>
      </c>
      <c r="K67" s="178" t="s">
        <v>196</v>
      </c>
      <c r="L67" s="178" t="s">
        <v>928</v>
      </c>
      <c r="M67" s="337"/>
      <c r="N67" s="337"/>
      <c r="O67" s="337"/>
      <c r="P67" s="337"/>
      <c r="Q67" s="337"/>
    </row>
    <row r="68" spans="1:17" s="178" customFormat="1">
      <c r="A68" s="341">
        <v>45357</v>
      </c>
      <c r="B68" s="178" t="s">
        <v>424</v>
      </c>
      <c r="C68" s="337" t="s">
        <v>338</v>
      </c>
      <c r="D68" s="330" t="s">
        <v>362</v>
      </c>
      <c r="E68" s="346"/>
      <c r="F68" s="332">
        <v>50000</v>
      </c>
      <c r="G68" s="339">
        <f t="shared" si="0"/>
        <v>20885589</v>
      </c>
      <c r="H68" s="178" t="s">
        <v>24</v>
      </c>
      <c r="I68" s="178" t="s">
        <v>425</v>
      </c>
      <c r="J68" s="178" t="s">
        <v>351</v>
      </c>
      <c r="K68" s="178" t="s">
        <v>196</v>
      </c>
      <c r="L68" s="178" t="s">
        <v>928</v>
      </c>
      <c r="N68" s="345"/>
      <c r="P68" s="337"/>
      <c r="Q68" s="337"/>
    </row>
    <row r="69" spans="1:17" s="178" customFormat="1">
      <c r="A69" s="336">
        <v>45357</v>
      </c>
      <c r="B69" s="337" t="s">
        <v>426</v>
      </c>
      <c r="C69" s="337" t="s">
        <v>74</v>
      </c>
      <c r="D69" s="337"/>
      <c r="E69" s="338">
        <v>20000</v>
      </c>
      <c r="F69" s="330"/>
      <c r="G69" s="339">
        <f t="shared" si="0"/>
        <v>20905589</v>
      </c>
      <c r="H69" s="337" t="s">
        <v>24</v>
      </c>
      <c r="I69" s="331" t="s">
        <v>804</v>
      </c>
      <c r="J69" s="337"/>
      <c r="K69" s="337"/>
      <c r="L69" s="337"/>
      <c r="M69" s="337"/>
      <c r="N69" s="337"/>
      <c r="O69" s="337"/>
      <c r="P69" s="337"/>
      <c r="Q69" s="337"/>
    </row>
    <row r="70" spans="1:17" s="178" customFormat="1">
      <c r="A70" s="336">
        <v>45357</v>
      </c>
      <c r="B70" s="337" t="s">
        <v>427</v>
      </c>
      <c r="C70" s="337" t="s">
        <v>339</v>
      </c>
      <c r="D70" s="337" t="s">
        <v>312</v>
      </c>
      <c r="E70" s="338"/>
      <c r="F70" s="330">
        <v>20000</v>
      </c>
      <c r="G70" s="339">
        <f t="shared" si="0"/>
        <v>20885589</v>
      </c>
      <c r="H70" s="337" t="s">
        <v>24</v>
      </c>
      <c r="I70" s="337" t="s">
        <v>428</v>
      </c>
      <c r="J70" s="337" t="s">
        <v>351</v>
      </c>
      <c r="K70" s="337" t="s">
        <v>196</v>
      </c>
      <c r="L70" s="337" t="s">
        <v>928</v>
      </c>
      <c r="M70" s="337"/>
      <c r="N70" s="337"/>
      <c r="O70" s="337"/>
      <c r="P70" s="337"/>
      <c r="Q70" s="337"/>
    </row>
    <row r="71" spans="1:17" s="178" customFormat="1">
      <c r="A71" s="336">
        <v>45357</v>
      </c>
      <c r="B71" s="337" t="s">
        <v>429</v>
      </c>
      <c r="C71" s="337" t="s">
        <v>3</v>
      </c>
      <c r="D71" s="337" t="s">
        <v>312</v>
      </c>
      <c r="E71" s="338"/>
      <c r="F71" s="330">
        <v>30000</v>
      </c>
      <c r="G71" s="339">
        <f t="shared" si="0"/>
        <v>20855589</v>
      </c>
      <c r="H71" s="337" t="s">
        <v>24</v>
      </c>
      <c r="I71" s="337" t="s">
        <v>430</v>
      </c>
      <c r="J71" s="337" t="s">
        <v>351</v>
      </c>
      <c r="K71" s="337" t="s">
        <v>196</v>
      </c>
      <c r="L71" s="337" t="s">
        <v>928</v>
      </c>
      <c r="M71" s="337"/>
      <c r="N71" s="337"/>
      <c r="O71" s="337"/>
      <c r="P71" s="337"/>
      <c r="Q71" s="337"/>
    </row>
    <row r="72" spans="1:17" s="178" customFormat="1">
      <c r="A72" s="336">
        <v>45357</v>
      </c>
      <c r="B72" s="337" t="s">
        <v>431</v>
      </c>
      <c r="C72" s="338" t="s">
        <v>360</v>
      </c>
      <c r="D72" s="330" t="s">
        <v>2</v>
      </c>
      <c r="F72" s="331">
        <v>4000</v>
      </c>
      <c r="G72" s="339">
        <f t="shared" si="0"/>
        <v>20851589</v>
      </c>
      <c r="H72" s="337" t="s">
        <v>24</v>
      </c>
      <c r="I72" s="337" t="s">
        <v>432</v>
      </c>
      <c r="J72" s="337" t="s">
        <v>351</v>
      </c>
      <c r="K72" s="337" t="s">
        <v>196</v>
      </c>
      <c r="L72" s="337" t="s">
        <v>928</v>
      </c>
      <c r="M72" s="337"/>
      <c r="N72" s="337"/>
      <c r="O72" s="337"/>
      <c r="P72" s="337"/>
      <c r="Q72" s="337"/>
    </row>
    <row r="73" spans="1:17" s="178" customFormat="1">
      <c r="A73" s="336">
        <v>45357</v>
      </c>
      <c r="B73" s="330" t="s">
        <v>433</v>
      </c>
      <c r="C73" s="178" t="s">
        <v>168</v>
      </c>
      <c r="D73" s="331" t="s">
        <v>412</v>
      </c>
      <c r="E73" s="337"/>
      <c r="F73" s="331">
        <v>40175</v>
      </c>
      <c r="G73" s="339">
        <f t="shared" si="0"/>
        <v>20811414</v>
      </c>
      <c r="H73" s="331" t="s">
        <v>24</v>
      </c>
      <c r="I73" s="337" t="s">
        <v>434</v>
      </c>
      <c r="J73" s="178" t="s">
        <v>351</v>
      </c>
      <c r="K73" s="178" t="s">
        <v>196</v>
      </c>
      <c r="L73" s="178" t="s">
        <v>928</v>
      </c>
      <c r="M73" s="337"/>
      <c r="N73" s="337"/>
      <c r="O73" s="337"/>
      <c r="P73" s="337"/>
      <c r="Q73" s="337"/>
    </row>
    <row r="74" spans="1:17" s="178" customFormat="1">
      <c r="A74" s="336">
        <v>45357</v>
      </c>
      <c r="B74" s="330" t="s">
        <v>30</v>
      </c>
      <c r="C74" s="337" t="s">
        <v>74</v>
      </c>
      <c r="D74" s="330"/>
      <c r="E74" s="337"/>
      <c r="F74" s="330">
        <v>20000</v>
      </c>
      <c r="G74" s="339">
        <f t="shared" si="0"/>
        <v>20791414</v>
      </c>
      <c r="H74" s="331" t="s">
        <v>24</v>
      </c>
      <c r="I74" s="331" t="s">
        <v>805</v>
      </c>
      <c r="J74" s="337"/>
      <c r="K74" s="337"/>
      <c r="L74" s="337"/>
      <c r="M74" s="337"/>
      <c r="N74" s="337"/>
      <c r="O74" s="337"/>
      <c r="P74" s="337"/>
      <c r="Q74" s="337"/>
    </row>
    <row r="75" spans="1:17" s="178" customFormat="1">
      <c r="A75" s="336">
        <v>45357</v>
      </c>
      <c r="B75" s="178" t="s">
        <v>586</v>
      </c>
      <c r="C75" s="337" t="s">
        <v>74</v>
      </c>
      <c r="D75" s="347"/>
      <c r="E75" s="338">
        <v>20000</v>
      </c>
      <c r="F75" s="346"/>
      <c r="G75" s="339">
        <f t="shared" si="0"/>
        <v>20811414</v>
      </c>
      <c r="H75" s="178" t="s">
        <v>30</v>
      </c>
      <c r="I75" s="337" t="s">
        <v>877</v>
      </c>
      <c r="M75" s="331"/>
      <c r="N75" s="345"/>
      <c r="P75" s="337"/>
      <c r="Q75" s="337"/>
    </row>
    <row r="76" spans="1:17" s="178" customFormat="1">
      <c r="A76" s="336">
        <v>45357</v>
      </c>
      <c r="B76" s="337" t="s">
        <v>603</v>
      </c>
      <c r="C76" s="337" t="s">
        <v>349</v>
      </c>
      <c r="D76" s="330" t="s">
        <v>386</v>
      </c>
      <c r="E76" s="338"/>
      <c r="F76" s="330">
        <v>70000</v>
      </c>
      <c r="G76" s="339">
        <f t="shared" si="0"/>
        <v>20741414</v>
      </c>
      <c r="H76" s="337" t="s">
        <v>263</v>
      </c>
      <c r="I76" s="331" t="s">
        <v>575</v>
      </c>
      <c r="J76" s="337" t="s">
        <v>351</v>
      </c>
      <c r="K76" s="337" t="s">
        <v>197</v>
      </c>
      <c r="L76" s="337" t="s">
        <v>928</v>
      </c>
      <c r="M76" s="337" t="s">
        <v>990</v>
      </c>
      <c r="N76" s="337" t="s">
        <v>941</v>
      </c>
      <c r="O76" s="337"/>
      <c r="P76" s="337"/>
      <c r="Q76" s="337"/>
    </row>
    <row r="77" spans="1:17" s="178" customFormat="1">
      <c r="A77" s="336">
        <v>45357</v>
      </c>
      <c r="B77" s="337" t="s">
        <v>605</v>
      </c>
      <c r="C77" s="337" t="s">
        <v>33</v>
      </c>
      <c r="D77" s="330" t="s">
        <v>386</v>
      </c>
      <c r="E77" s="338"/>
      <c r="F77" s="330">
        <v>7000</v>
      </c>
      <c r="G77" s="339">
        <f t="shared" si="0"/>
        <v>20734414</v>
      </c>
      <c r="H77" s="337" t="s">
        <v>263</v>
      </c>
      <c r="I77" s="331" t="s">
        <v>606</v>
      </c>
      <c r="J77" s="337" t="s">
        <v>363</v>
      </c>
      <c r="K77" s="337" t="s">
        <v>197</v>
      </c>
      <c r="L77" s="337" t="s">
        <v>928</v>
      </c>
      <c r="M77" s="337" t="s">
        <v>991</v>
      </c>
      <c r="N77" s="337" t="s">
        <v>940</v>
      </c>
      <c r="O77" s="337"/>
      <c r="P77" s="337"/>
      <c r="Q77" s="337"/>
    </row>
    <row r="78" spans="1:17" s="178" customFormat="1">
      <c r="A78" s="341">
        <v>45357</v>
      </c>
      <c r="B78" s="178" t="s">
        <v>670</v>
      </c>
      <c r="C78" s="337" t="s">
        <v>74</v>
      </c>
      <c r="D78" s="330"/>
      <c r="F78" s="330">
        <v>20000</v>
      </c>
      <c r="G78" s="339">
        <f t="shared" ref="G78:G141" si="1">G77+E78-F78</f>
        <v>20714414</v>
      </c>
      <c r="H78" s="331" t="s">
        <v>46</v>
      </c>
      <c r="I78" s="337" t="s">
        <v>860</v>
      </c>
      <c r="J78" s="337"/>
      <c r="K78" s="337"/>
      <c r="L78" s="337"/>
      <c r="M78" s="337"/>
      <c r="N78" s="337"/>
      <c r="P78" s="337"/>
      <c r="Q78" s="337"/>
    </row>
    <row r="79" spans="1:17" s="178" customFormat="1">
      <c r="A79" s="341">
        <v>45357</v>
      </c>
      <c r="B79" s="178" t="s">
        <v>699</v>
      </c>
      <c r="C79" s="337" t="s">
        <v>74</v>
      </c>
      <c r="E79" s="332">
        <v>40000</v>
      </c>
      <c r="F79" s="332"/>
      <c r="G79" s="339">
        <f t="shared" si="1"/>
        <v>20754414</v>
      </c>
      <c r="H79" s="178" t="s">
        <v>293</v>
      </c>
      <c r="I79" s="178" t="s">
        <v>921</v>
      </c>
      <c r="P79" s="337"/>
      <c r="Q79" s="337"/>
    </row>
    <row r="80" spans="1:17" s="178" customFormat="1">
      <c r="A80" s="336">
        <v>45357</v>
      </c>
      <c r="B80" s="178" t="s">
        <v>775</v>
      </c>
      <c r="C80" s="178" t="s">
        <v>776</v>
      </c>
      <c r="D80" s="178" t="s">
        <v>312</v>
      </c>
      <c r="F80" s="178">
        <v>23345</v>
      </c>
      <c r="G80" s="339">
        <f t="shared" si="1"/>
        <v>20731069</v>
      </c>
      <c r="H80" s="178" t="s">
        <v>23</v>
      </c>
      <c r="I80" s="178" t="s">
        <v>777</v>
      </c>
      <c r="J80" s="178" t="s">
        <v>351</v>
      </c>
      <c r="K80" s="178" t="s">
        <v>196</v>
      </c>
      <c r="L80" s="178" t="s">
        <v>928</v>
      </c>
      <c r="P80" s="337"/>
      <c r="Q80" s="337"/>
    </row>
    <row r="81" spans="1:17" s="178" customFormat="1">
      <c r="A81" s="336">
        <v>45357</v>
      </c>
      <c r="B81" s="178" t="s">
        <v>778</v>
      </c>
      <c r="C81" s="337" t="s">
        <v>74</v>
      </c>
      <c r="F81" s="178">
        <v>2000000</v>
      </c>
      <c r="G81" s="339">
        <f t="shared" si="1"/>
        <v>18731069</v>
      </c>
      <c r="H81" s="178" t="s">
        <v>23</v>
      </c>
      <c r="I81" s="178" t="s">
        <v>788</v>
      </c>
      <c r="P81" s="337"/>
      <c r="Q81" s="337"/>
    </row>
    <row r="82" spans="1:17" s="178" customFormat="1">
      <c r="A82" s="336">
        <v>45358</v>
      </c>
      <c r="B82" s="337" t="s">
        <v>263</v>
      </c>
      <c r="C82" s="337" t="s">
        <v>74</v>
      </c>
      <c r="D82" s="330"/>
      <c r="E82" s="338"/>
      <c r="F82" s="330">
        <v>104000</v>
      </c>
      <c r="G82" s="339">
        <f t="shared" si="1"/>
        <v>18627069</v>
      </c>
      <c r="H82" s="337" t="s">
        <v>24</v>
      </c>
      <c r="I82" s="331" t="s">
        <v>806</v>
      </c>
      <c r="J82" s="331"/>
      <c r="K82" s="331"/>
      <c r="L82" s="331"/>
      <c r="M82" s="337"/>
      <c r="N82" s="337"/>
      <c r="O82" s="337"/>
      <c r="P82" s="337"/>
      <c r="Q82" s="337"/>
    </row>
    <row r="83" spans="1:17" s="178" customFormat="1">
      <c r="A83" s="336">
        <v>45358</v>
      </c>
      <c r="B83" s="337" t="s">
        <v>293</v>
      </c>
      <c r="C83" s="337" t="s">
        <v>74</v>
      </c>
      <c r="D83" s="330"/>
      <c r="E83" s="338"/>
      <c r="F83" s="330">
        <v>66000</v>
      </c>
      <c r="G83" s="339">
        <f t="shared" si="1"/>
        <v>18561069</v>
      </c>
      <c r="H83" s="337" t="s">
        <v>24</v>
      </c>
      <c r="I83" s="331" t="s">
        <v>807</v>
      </c>
      <c r="J83" s="337"/>
      <c r="K83" s="337"/>
      <c r="L83" s="337"/>
      <c r="M83" s="337"/>
      <c r="N83" s="337"/>
      <c r="O83" s="337"/>
      <c r="P83" s="337"/>
      <c r="Q83" s="337"/>
    </row>
    <row r="84" spans="1:17" s="178" customFormat="1">
      <c r="A84" s="336">
        <v>45358</v>
      </c>
      <c r="B84" s="330" t="s">
        <v>435</v>
      </c>
      <c r="C84" s="337" t="s">
        <v>347</v>
      </c>
      <c r="D84" s="337" t="s">
        <v>312</v>
      </c>
      <c r="E84" s="337"/>
      <c r="F84" s="331">
        <v>5100</v>
      </c>
      <c r="G84" s="339">
        <f t="shared" si="1"/>
        <v>18555969</v>
      </c>
      <c r="H84" s="331" t="s">
        <v>24</v>
      </c>
      <c r="I84" s="337" t="s">
        <v>436</v>
      </c>
      <c r="J84" s="337" t="s">
        <v>351</v>
      </c>
      <c r="K84" s="337" t="s">
        <v>197</v>
      </c>
      <c r="L84" s="337" t="s">
        <v>928</v>
      </c>
      <c r="M84" s="337" t="s">
        <v>992</v>
      </c>
      <c r="N84" s="337" t="s">
        <v>930</v>
      </c>
      <c r="O84" s="337"/>
      <c r="P84" s="337"/>
      <c r="Q84" s="337"/>
    </row>
    <row r="85" spans="1:17" s="178" customFormat="1">
      <c r="A85" s="336">
        <v>45358</v>
      </c>
      <c r="B85" s="337" t="s">
        <v>601</v>
      </c>
      <c r="C85" s="337" t="s">
        <v>74</v>
      </c>
      <c r="D85" s="337"/>
      <c r="E85" s="338">
        <v>104000</v>
      </c>
      <c r="F85" s="330"/>
      <c r="G85" s="339">
        <f t="shared" si="1"/>
        <v>18659969</v>
      </c>
      <c r="H85" s="337" t="s">
        <v>263</v>
      </c>
      <c r="I85" s="331" t="s">
        <v>895</v>
      </c>
      <c r="J85" s="337"/>
      <c r="K85" s="337"/>
      <c r="L85" s="337"/>
      <c r="M85" s="337"/>
      <c r="N85" s="337"/>
      <c r="O85" s="337"/>
      <c r="P85" s="337"/>
      <c r="Q85" s="337"/>
    </row>
    <row r="86" spans="1:17" s="178" customFormat="1">
      <c r="A86" s="341">
        <v>45358</v>
      </c>
      <c r="B86" s="178" t="s">
        <v>700</v>
      </c>
      <c r="C86" s="178" t="s">
        <v>33</v>
      </c>
      <c r="D86" s="330" t="s">
        <v>152</v>
      </c>
      <c r="E86" s="332"/>
      <c r="F86" s="332">
        <v>8000</v>
      </c>
      <c r="G86" s="339">
        <f t="shared" si="1"/>
        <v>18651969</v>
      </c>
      <c r="H86" s="178" t="s">
        <v>293</v>
      </c>
      <c r="I86" s="178" t="s">
        <v>712</v>
      </c>
      <c r="J86" s="337" t="s">
        <v>363</v>
      </c>
      <c r="K86" s="337" t="s">
        <v>197</v>
      </c>
      <c r="L86" s="337" t="s">
        <v>928</v>
      </c>
      <c r="M86" s="337" t="s">
        <v>993</v>
      </c>
      <c r="N86" s="337" t="s">
        <v>940</v>
      </c>
      <c r="P86" s="337"/>
      <c r="Q86" s="337"/>
    </row>
    <row r="87" spans="1:17" s="178" customFormat="1">
      <c r="A87" s="341">
        <v>45358</v>
      </c>
      <c r="B87" s="178" t="s">
        <v>701</v>
      </c>
      <c r="C87" s="178" t="s">
        <v>360</v>
      </c>
      <c r="D87" s="330" t="s">
        <v>152</v>
      </c>
      <c r="E87" s="332"/>
      <c r="F87" s="332">
        <v>20000</v>
      </c>
      <c r="G87" s="339">
        <f t="shared" si="1"/>
        <v>18631969</v>
      </c>
      <c r="H87" s="178" t="s">
        <v>293</v>
      </c>
      <c r="I87" s="178" t="s">
        <v>719</v>
      </c>
      <c r="J87" s="337" t="s">
        <v>351</v>
      </c>
      <c r="K87" s="337" t="s">
        <v>197</v>
      </c>
      <c r="L87" s="337" t="s">
        <v>928</v>
      </c>
      <c r="M87" s="337" t="s">
        <v>994</v>
      </c>
      <c r="N87" s="337" t="s">
        <v>941</v>
      </c>
      <c r="P87" s="337"/>
      <c r="Q87" s="337"/>
    </row>
    <row r="88" spans="1:17" s="178" customFormat="1">
      <c r="A88" s="336">
        <v>45359</v>
      </c>
      <c r="B88" s="337" t="s">
        <v>437</v>
      </c>
      <c r="C88" s="337" t="s">
        <v>74</v>
      </c>
      <c r="D88" s="337"/>
      <c r="E88" s="338">
        <v>2000000</v>
      </c>
      <c r="F88" s="330"/>
      <c r="G88" s="339">
        <f t="shared" si="1"/>
        <v>20631969</v>
      </c>
      <c r="H88" s="337" t="s">
        <v>24</v>
      </c>
      <c r="I88" s="331" t="s">
        <v>808</v>
      </c>
      <c r="J88" s="337"/>
      <c r="K88" s="337"/>
      <c r="L88" s="337"/>
      <c r="M88" s="337"/>
      <c r="N88" s="337"/>
      <c r="O88" s="337"/>
      <c r="P88" s="337"/>
      <c r="Q88" s="337"/>
    </row>
    <row r="89" spans="1:17" s="178" customFormat="1">
      <c r="A89" s="336">
        <v>45359</v>
      </c>
      <c r="B89" s="337" t="s">
        <v>438</v>
      </c>
      <c r="C89" s="337" t="s">
        <v>338</v>
      </c>
      <c r="D89" s="337" t="s">
        <v>153</v>
      </c>
      <c r="E89" s="338"/>
      <c r="F89" s="330">
        <v>78000</v>
      </c>
      <c r="G89" s="339">
        <f t="shared" si="1"/>
        <v>20553969</v>
      </c>
      <c r="H89" s="337" t="s">
        <v>24</v>
      </c>
      <c r="I89" s="337" t="s">
        <v>439</v>
      </c>
      <c r="J89" s="178" t="s">
        <v>351</v>
      </c>
      <c r="K89" s="178" t="s">
        <v>196</v>
      </c>
      <c r="L89" s="178" t="s">
        <v>928</v>
      </c>
      <c r="M89" s="337"/>
      <c r="N89" s="337"/>
      <c r="O89" s="337"/>
      <c r="P89" s="337"/>
      <c r="Q89" s="337"/>
    </row>
    <row r="90" spans="1:17" s="178" customFormat="1">
      <c r="A90" s="336">
        <v>45359</v>
      </c>
      <c r="B90" s="330" t="s">
        <v>527</v>
      </c>
      <c r="C90" s="337" t="s">
        <v>74</v>
      </c>
      <c r="D90" s="331"/>
      <c r="F90" s="333">
        <v>2000000</v>
      </c>
      <c r="G90" s="339">
        <f t="shared" si="1"/>
        <v>18553969</v>
      </c>
      <c r="H90" s="178" t="s">
        <v>146</v>
      </c>
      <c r="I90" s="178" t="s">
        <v>790</v>
      </c>
      <c r="J90" s="337"/>
      <c r="M90" s="337"/>
      <c r="N90" s="338"/>
      <c r="O90" s="337"/>
      <c r="P90" s="337"/>
      <c r="Q90" s="337"/>
    </row>
    <row r="91" spans="1:17" s="178" customFormat="1">
      <c r="A91" s="336">
        <v>45359</v>
      </c>
      <c r="B91" s="178" t="s">
        <v>640</v>
      </c>
      <c r="C91" s="331" t="s">
        <v>360</v>
      </c>
      <c r="D91" s="330" t="s">
        <v>386</v>
      </c>
      <c r="F91" s="331">
        <v>60000</v>
      </c>
      <c r="G91" s="339">
        <f t="shared" si="1"/>
        <v>18493969</v>
      </c>
      <c r="H91" s="178" t="s">
        <v>28</v>
      </c>
      <c r="I91" s="348" t="s">
        <v>641</v>
      </c>
      <c r="J91" s="337" t="s">
        <v>351</v>
      </c>
      <c r="K91" s="337" t="s">
        <v>197</v>
      </c>
      <c r="L91" s="337" t="s">
        <v>928</v>
      </c>
      <c r="M91" s="337" t="s">
        <v>995</v>
      </c>
      <c r="N91" s="337" t="s">
        <v>941</v>
      </c>
      <c r="O91" s="331"/>
      <c r="P91" s="337"/>
      <c r="Q91" s="337"/>
    </row>
    <row r="92" spans="1:17" s="178" customFormat="1">
      <c r="A92" s="336">
        <v>45359</v>
      </c>
      <c r="B92" s="337" t="s">
        <v>642</v>
      </c>
      <c r="C92" s="338" t="s">
        <v>33</v>
      </c>
      <c r="D92" s="330" t="s">
        <v>386</v>
      </c>
      <c r="F92" s="331">
        <v>9000</v>
      </c>
      <c r="G92" s="339">
        <f t="shared" si="1"/>
        <v>18484969</v>
      </c>
      <c r="H92" s="337" t="s">
        <v>28</v>
      </c>
      <c r="I92" s="337" t="s">
        <v>643</v>
      </c>
      <c r="J92" s="337" t="s">
        <v>363</v>
      </c>
      <c r="K92" s="337" t="s">
        <v>197</v>
      </c>
      <c r="L92" s="337" t="s">
        <v>928</v>
      </c>
      <c r="M92" s="337" t="s">
        <v>996</v>
      </c>
      <c r="N92" s="337" t="s">
        <v>940</v>
      </c>
      <c r="O92" s="337"/>
      <c r="P92" s="337"/>
      <c r="Q92" s="337"/>
    </row>
    <row r="93" spans="1:17" s="178" customFormat="1">
      <c r="A93" s="341">
        <v>45359</v>
      </c>
      <c r="B93" s="178" t="s">
        <v>699</v>
      </c>
      <c r="C93" s="337" t="s">
        <v>74</v>
      </c>
      <c r="E93" s="332">
        <v>66000</v>
      </c>
      <c r="F93" s="332"/>
      <c r="G93" s="339">
        <f t="shared" si="1"/>
        <v>18550969</v>
      </c>
      <c r="H93" s="178" t="s">
        <v>293</v>
      </c>
      <c r="I93" s="178" t="s">
        <v>922</v>
      </c>
      <c r="P93" s="337"/>
      <c r="Q93" s="337"/>
    </row>
    <row r="94" spans="1:17" s="178" customFormat="1">
      <c r="A94" s="336">
        <v>45360</v>
      </c>
      <c r="B94" s="337" t="s">
        <v>632</v>
      </c>
      <c r="C94" s="337" t="s">
        <v>74</v>
      </c>
      <c r="D94" s="337"/>
      <c r="E94" s="338">
        <v>60000</v>
      </c>
      <c r="F94" s="330"/>
      <c r="G94" s="339">
        <f t="shared" si="1"/>
        <v>18610969</v>
      </c>
      <c r="H94" s="337" t="s">
        <v>28</v>
      </c>
      <c r="I94" s="337" t="s">
        <v>909</v>
      </c>
      <c r="J94" s="337"/>
      <c r="K94" s="337"/>
      <c r="L94" s="337"/>
      <c r="M94" s="337"/>
      <c r="N94" s="337"/>
      <c r="O94" s="337"/>
      <c r="P94" s="337"/>
      <c r="Q94" s="337"/>
    </row>
    <row r="95" spans="1:17" s="178" customFormat="1">
      <c r="A95" s="336">
        <v>45360</v>
      </c>
      <c r="B95" s="337" t="s">
        <v>954</v>
      </c>
      <c r="C95" s="337" t="s">
        <v>347</v>
      </c>
      <c r="D95" s="337" t="s">
        <v>312</v>
      </c>
      <c r="E95" s="338"/>
      <c r="F95" s="330">
        <v>2100</v>
      </c>
      <c r="G95" s="339">
        <f t="shared" si="1"/>
        <v>18608869</v>
      </c>
      <c r="H95" s="337" t="s">
        <v>28</v>
      </c>
      <c r="I95" s="331" t="s">
        <v>646</v>
      </c>
      <c r="J95" s="337" t="s">
        <v>351</v>
      </c>
      <c r="K95" s="337" t="s">
        <v>196</v>
      </c>
      <c r="L95" s="337" t="s">
        <v>928</v>
      </c>
      <c r="M95" s="337"/>
      <c r="N95" s="337"/>
      <c r="O95" s="337"/>
      <c r="P95" s="337"/>
      <c r="Q95" s="337"/>
    </row>
    <row r="96" spans="1:17" s="178" customFormat="1">
      <c r="A96" s="336">
        <v>45360</v>
      </c>
      <c r="B96" s="337" t="s">
        <v>952</v>
      </c>
      <c r="C96" s="178" t="s">
        <v>168</v>
      </c>
      <c r="D96" s="331" t="s">
        <v>412</v>
      </c>
      <c r="E96" s="338"/>
      <c r="F96" s="330">
        <v>86975</v>
      </c>
      <c r="G96" s="339">
        <f t="shared" si="1"/>
        <v>18521894</v>
      </c>
      <c r="H96" s="337" t="s">
        <v>28</v>
      </c>
      <c r="I96" s="331" t="s">
        <v>648</v>
      </c>
      <c r="J96" s="178" t="s">
        <v>351</v>
      </c>
      <c r="K96" s="178" t="s">
        <v>196</v>
      </c>
      <c r="L96" s="178" t="s">
        <v>928</v>
      </c>
      <c r="M96" s="337"/>
      <c r="N96" s="337"/>
      <c r="O96" s="337"/>
      <c r="P96" s="337"/>
      <c r="Q96" s="337"/>
    </row>
    <row r="97" spans="1:17" s="178" customFormat="1">
      <c r="A97" s="341">
        <v>45360</v>
      </c>
      <c r="B97" s="178" t="s">
        <v>702</v>
      </c>
      <c r="C97" s="178" t="s">
        <v>360</v>
      </c>
      <c r="D97" s="330" t="s">
        <v>152</v>
      </c>
      <c r="E97" s="332"/>
      <c r="F97" s="332">
        <v>30000</v>
      </c>
      <c r="G97" s="339">
        <f t="shared" si="1"/>
        <v>18491894</v>
      </c>
      <c r="H97" s="178" t="s">
        <v>293</v>
      </c>
      <c r="I97" s="178" t="s">
        <v>713</v>
      </c>
      <c r="J97" s="337" t="s">
        <v>351</v>
      </c>
      <c r="K97" s="337" t="s">
        <v>197</v>
      </c>
      <c r="L97" s="337" t="s">
        <v>928</v>
      </c>
      <c r="M97" s="337" t="s">
        <v>997</v>
      </c>
      <c r="N97" s="337" t="s">
        <v>941</v>
      </c>
      <c r="P97" s="337"/>
      <c r="Q97" s="337"/>
    </row>
    <row r="98" spans="1:17" s="178" customFormat="1">
      <c r="A98" s="341">
        <v>45360</v>
      </c>
      <c r="B98" s="178" t="s">
        <v>703</v>
      </c>
      <c r="C98" s="178" t="s">
        <v>33</v>
      </c>
      <c r="D98" s="330" t="s">
        <v>152</v>
      </c>
      <c r="E98" s="332"/>
      <c r="F98" s="332">
        <v>8000</v>
      </c>
      <c r="G98" s="339">
        <f t="shared" si="1"/>
        <v>18483894</v>
      </c>
      <c r="H98" s="178" t="s">
        <v>293</v>
      </c>
      <c r="I98" s="178" t="s">
        <v>714</v>
      </c>
      <c r="J98" s="337" t="s">
        <v>363</v>
      </c>
      <c r="K98" s="337" t="s">
        <v>197</v>
      </c>
      <c r="L98" s="337" t="s">
        <v>928</v>
      </c>
      <c r="M98" s="337" t="s">
        <v>998</v>
      </c>
      <c r="N98" s="337" t="s">
        <v>940</v>
      </c>
      <c r="P98" s="337"/>
      <c r="Q98" s="337"/>
    </row>
    <row r="99" spans="1:17" s="178" customFormat="1">
      <c r="A99" s="336">
        <v>45362</v>
      </c>
      <c r="B99" s="337" t="s">
        <v>731</v>
      </c>
      <c r="C99" s="337" t="s">
        <v>33</v>
      </c>
      <c r="D99" s="330" t="s">
        <v>386</v>
      </c>
      <c r="E99" s="338"/>
      <c r="F99" s="330">
        <v>7000</v>
      </c>
      <c r="G99" s="339">
        <f t="shared" si="1"/>
        <v>18476894</v>
      </c>
      <c r="H99" s="337" t="s">
        <v>306</v>
      </c>
      <c r="I99" s="331" t="s">
        <v>752</v>
      </c>
      <c r="J99" s="337" t="s">
        <v>363</v>
      </c>
      <c r="K99" s="337" t="s">
        <v>197</v>
      </c>
      <c r="L99" s="337" t="s">
        <v>928</v>
      </c>
      <c r="M99" s="337" t="s">
        <v>999</v>
      </c>
      <c r="N99" s="337" t="s">
        <v>940</v>
      </c>
      <c r="O99" s="337"/>
      <c r="P99" s="337"/>
      <c r="Q99" s="337"/>
    </row>
    <row r="100" spans="1:17" s="178" customFormat="1">
      <c r="A100" s="336">
        <v>45362</v>
      </c>
      <c r="B100" s="337" t="s">
        <v>28</v>
      </c>
      <c r="C100" s="337" t="s">
        <v>74</v>
      </c>
      <c r="D100" s="337"/>
      <c r="E100" s="338"/>
      <c r="F100" s="330">
        <v>27000</v>
      </c>
      <c r="G100" s="339">
        <f t="shared" si="1"/>
        <v>18449894</v>
      </c>
      <c r="H100" s="337" t="s">
        <v>24</v>
      </c>
      <c r="I100" s="331" t="s">
        <v>809</v>
      </c>
      <c r="M100" s="337"/>
      <c r="N100" s="337"/>
      <c r="O100" s="337"/>
      <c r="P100" s="337"/>
      <c r="Q100" s="337"/>
    </row>
    <row r="101" spans="1:17" s="178" customFormat="1">
      <c r="A101" s="336">
        <v>45362</v>
      </c>
      <c r="B101" s="337" t="s">
        <v>263</v>
      </c>
      <c r="C101" s="337" t="s">
        <v>74</v>
      </c>
      <c r="D101" s="337"/>
      <c r="E101" s="338"/>
      <c r="F101" s="330">
        <v>88000</v>
      </c>
      <c r="G101" s="339">
        <f t="shared" si="1"/>
        <v>18361894</v>
      </c>
      <c r="H101" s="337" t="s">
        <v>24</v>
      </c>
      <c r="I101" s="331" t="s">
        <v>810</v>
      </c>
      <c r="M101" s="337"/>
      <c r="N101" s="337"/>
      <c r="O101" s="337"/>
      <c r="P101" s="337"/>
      <c r="Q101" s="337"/>
    </row>
    <row r="102" spans="1:17" s="178" customFormat="1">
      <c r="A102" s="336">
        <v>45362</v>
      </c>
      <c r="B102" s="331" t="s">
        <v>440</v>
      </c>
      <c r="C102" s="337" t="s">
        <v>347</v>
      </c>
      <c r="D102" s="337" t="s">
        <v>312</v>
      </c>
      <c r="E102" s="331"/>
      <c r="F102" s="331">
        <v>3450</v>
      </c>
      <c r="G102" s="339">
        <f t="shared" si="1"/>
        <v>18358444</v>
      </c>
      <c r="H102" s="331" t="s">
        <v>24</v>
      </c>
      <c r="I102" s="337" t="s">
        <v>441</v>
      </c>
      <c r="J102" s="337" t="s">
        <v>351</v>
      </c>
      <c r="K102" s="337" t="s">
        <v>197</v>
      </c>
      <c r="L102" s="337" t="s">
        <v>928</v>
      </c>
      <c r="M102" s="337" t="s">
        <v>1000</v>
      </c>
      <c r="N102" s="337" t="s">
        <v>930</v>
      </c>
      <c r="O102" s="331"/>
      <c r="P102" s="337"/>
      <c r="Q102" s="337"/>
    </row>
    <row r="103" spans="1:17" s="178" customFormat="1">
      <c r="A103" s="336">
        <v>45362</v>
      </c>
      <c r="B103" s="337" t="s">
        <v>92</v>
      </c>
      <c r="C103" s="337" t="s">
        <v>74</v>
      </c>
      <c r="D103" s="330"/>
      <c r="E103" s="338"/>
      <c r="F103" s="330">
        <v>20000</v>
      </c>
      <c r="G103" s="339">
        <f t="shared" si="1"/>
        <v>18338444</v>
      </c>
      <c r="H103" s="337" t="s">
        <v>24</v>
      </c>
      <c r="I103" s="331" t="s">
        <v>811</v>
      </c>
      <c r="J103" s="337"/>
      <c r="K103" s="337"/>
      <c r="L103" s="337"/>
      <c r="M103" s="337"/>
      <c r="N103" s="337"/>
      <c r="O103" s="337"/>
      <c r="P103" s="337"/>
      <c r="Q103" s="337"/>
    </row>
    <row r="104" spans="1:17" s="178" customFormat="1">
      <c r="A104" s="336">
        <v>45362</v>
      </c>
      <c r="B104" s="337" t="s">
        <v>442</v>
      </c>
      <c r="C104" s="337" t="s">
        <v>172</v>
      </c>
      <c r="D104" s="337" t="s">
        <v>312</v>
      </c>
      <c r="E104" s="338"/>
      <c r="F104" s="330">
        <v>68166</v>
      </c>
      <c r="G104" s="339">
        <f t="shared" si="1"/>
        <v>18270278</v>
      </c>
      <c r="H104" s="337" t="s">
        <v>24</v>
      </c>
      <c r="I104" s="331" t="s">
        <v>443</v>
      </c>
      <c r="J104" s="337" t="s">
        <v>363</v>
      </c>
      <c r="K104" s="337" t="s">
        <v>197</v>
      </c>
      <c r="L104" s="337" t="s">
        <v>928</v>
      </c>
      <c r="M104" s="337" t="s">
        <v>1001</v>
      </c>
      <c r="N104" s="337" t="s">
        <v>933</v>
      </c>
      <c r="O104" s="337"/>
      <c r="P104" s="337"/>
      <c r="Q104" s="337"/>
    </row>
    <row r="105" spans="1:17" s="178" customFormat="1">
      <c r="A105" s="336">
        <v>45362</v>
      </c>
      <c r="B105" s="331" t="s">
        <v>444</v>
      </c>
      <c r="C105" s="337" t="s">
        <v>172</v>
      </c>
      <c r="D105" s="330" t="s">
        <v>312</v>
      </c>
      <c r="E105" s="331"/>
      <c r="F105" s="331">
        <f>82098-68166</f>
        <v>13932</v>
      </c>
      <c r="G105" s="339">
        <f t="shared" si="1"/>
        <v>18256346</v>
      </c>
      <c r="H105" s="331" t="s">
        <v>24</v>
      </c>
      <c r="I105" s="331" t="s">
        <v>445</v>
      </c>
      <c r="J105" s="337" t="s">
        <v>351</v>
      </c>
      <c r="K105" s="337" t="s">
        <v>196</v>
      </c>
      <c r="L105" s="337" t="s">
        <v>928</v>
      </c>
      <c r="M105" s="337"/>
      <c r="N105" s="337"/>
      <c r="O105" s="331"/>
      <c r="P105" s="337"/>
      <c r="Q105" s="337"/>
    </row>
    <row r="106" spans="1:17" s="178" customFormat="1">
      <c r="A106" s="336">
        <v>45362</v>
      </c>
      <c r="B106" s="337" t="s">
        <v>446</v>
      </c>
      <c r="C106" s="337" t="s">
        <v>169</v>
      </c>
      <c r="D106" s="330" t="s">
        <v>312</v>
      </c>
      <c r="E106" s="338"/>
      <c r="F106" s="330">
        <v>20000</v>
      </c>
      <c r="G106" s="339">
        <f t="shared" si="1"/>
        <v>18236346</v>
      </c>
      <c r="H106" s="337" t="s">
        <v>24</v>
      </c>
      <c r="I106" s="331" t="s">
        <v>447</v>
      </c>
      <c r="J106" s="337" t="s">
        <v>363</v>
      </c>
      <c r="K106" s="337" t="s">
        <v>197</v>
      </c>
      <c r="L106" s="337" t="s">
        <v>928</v>
      </c>
      <c r="M106" s="337" t="s">
        <v>1002</v>
      </c>
      <c r="N106" s="337" t="s">
        <v>939</v>
      </c>
      <c r="O106" s="337"/>
      <c r="P106" s="337"/>
      <c r="Q106" s="337"/>
    </row>
    <row r="107" spans="1:17" s="178" customFormat="1">
      <c r="A107" s="336">
        <v>45362</v>
      </c>
      <c r="B107" s="337" t="s">
        <v>28</v>
      </c>
      <c r="C107" s="337" t="s">
        <v>74</v>
      </c>
      <c r="D107" s="330"/>
      <c r="E107" s="338"/>
      <c r="F107" s="330">
        <v>60000</v>
      </c>
      <c r="G107" s="339">
        <f t="shared" si="1"/>
        <v>18176346</v>
      </c>
      <c r="H107" s="337" t="s">
        <v>24</v>
      </c>
      <c r="I107" s="331" t="s">
        <v>812</v>
      </c>
      <c r="J107" s="337"/>
      <c r="K107" s="337"/>
      <c r="L107" s="337"/>
      <c r="M107" s="337"/>
      <c r="N107" s="337"/>
      <c r="O107" s="337"/>
      <c r="P107" s="337"/>
      <c r="Q107" s="337"/>
    </row>
    <row r="108" spans="1:17" s="178" customFormat="1">
      <c r="A108" s="336">
        <v>45362</v>
      </c>
      <c r="B108" s="337" t="s">
        <v>556</v>
      </c>
      <c r="C108" s="337" t="s">
        <v>74</v>
      </c>
      <c r="D108" s="337"/>
      <c r="E108" s="338">
        <v>20000</v>
      </c>
      <c r="F108" s="330"/>
      <c r="G108" s="339">
        <f t="shared" si="1"/>
        <v>18196346</v>
      </c>
      <c r="H108" s="337" t="s">
        <v>92</v>
      </c>
      <c r="I108" s="337" t="s">
        <v>884</v>
      </c>
      <c r="J108" s="337"/>
      <c r="K108" s="337"/>
      <c r="L108" s="337"/>
      <c r="M108" s="337"/>
      <c r="N108" s="337"/>
      <c r="O108" s="337"/>
      <c r="P108" s="337"/>
      <c r="Q108" s="337"/>
    </row>
    <row r="109" spans="1:17" s="178" customFormat="1">
      <c r="A109" s="349">
        <v>45362</v>
      </c>
      <c r="B109" s="178" t="s">
        <v>601</v>
      </c>
      <c r="C109" s="337" t="s">
        <v>74</v>
      </c>
      <c r="D109" s="330"/>
      <c r="E109" s="178">
        <v>88000</v>
      </c>
      <c r="G109" s="339">
        <f t="shared" si="1"/>
        <v>18284346</v>
      </c>
      <c r="H109" s="178" t="s">
        <v>263</v>
      </c>
      <c r="I109" s="331" t="s">
        <v>896</v>
      </c>
      <c r="J109" s="337"/>
      <c r="K109" s="337"/>
      <c r="L109" s="337"/>
      <c r="M109" s="337"/>
      <c r="N109" s="337"/>
      <c r="P109" s="337"/>
      <c r="Q109" s="337"/>
    </row>
    <row r="110" spans="1:17" s="178" customFormat="1">
      <c r="A110" s="341">
        <v>45362</v>
      </c>
      <c r="B110" s="331" t="s">
        <v>632</v>
      </c>
      <c r="C110" s="337" t="s">
        <v>74</v>
      </c>
      <c r="D110" s="330"/>
      <c r="E110" s="342">
        <v>27000</v>
      </c>
      <c r="G110" s="339">
        <f t="shared" si="1"/>
        <v>18311346</v>
      </c>
      <c r="H110" s="178" t="s">
        <v>28</v>
      </c>
      <c r="I110" s="337" t="s">
        <v>910</v>
      </c>
      <c r="J110" s="337"/>
      <c r="K110" s="337"/>
      <c r="L110" s="337"/>
      <c r="M110" s="337"/>
      <c r="N110" s="337"/>
      <c r="O110" s="331"/>
      <c r="P110" s="337"/>
      <c r="Q110" s="337"/>
    </row>
    <row r="111" spans="1:17" s="178" customFormat="1">
      <c r="A111" s="336">
        <v>45362</v>
      </c>
      <c r="B111" s="178" t="s">
        <v>732</v>
      </c>
      <c r="C111" s="331" t="s">
        <v>360</v>
      </c>
      <c r="D111" s="330" t="s">
        <v>386</v>
      </c>
      <c r="F111" s="178">
        <v>90000</v>
      </c>
      <c r="G111" s="339">
        <f t="shared" si="1"/>
        <v>18221346</v>
      </c>
      <c r="H111" s="331" t="s">
        <v>306</v>
      </c>
      <c r="I111" s="178" t="s">
        <v>753</v>
      </c>
      <c r="J111" s="337" t="s">
        <v>351</v>
      </c>
      <c r="K111" s="337" t="s">
        <v>197</v>
      </c>
      <c r="L111" s="337" t="s">
        <v>928</v>
      </c>
      <c r="M111" s="337" t="s">
        <v>1003</v>
      </c>
      <c r="N111" s="337" t="s">
        <v>941</v>
      </c>
      <c r="P111" s="337"/>
      <c r="Q111" s="337"/>
    </row>
    <row r="112" spans="1:17" s="178" customFormat="1">
      <c r="A112" s="336">
        <v>45363</v>
      </c>
      <c r="B112" s="178" t="s">
        <v>733</v>
      </c>
      <c r="C112" s="331" t="s">
        <v>33</v>
      </c>
      <c r="D112" s="330" t="s">
        <v>386</v>
      </c>
      <c r="F112" s="178">
        <v>10000</v>
      </c>
      <c r="G112" s="339">
        <f t="shared" si="1"/>
        <v>18211346</v>
      </c>
      <c r="H112" s="331" t="s">
        <v>306</v>
      </c>
      <c r="I112" s="178" t="s">
        <v>754</v>
      </c>
      <c r="J112" s="337" t="s">
        <v>363</v>
      </c>
      <c r="K112" s="337" t="s">
        <v>197</v>
      </c>
      <c r="L112" s="337" t="s">
        <v>928</v>
      </c>
      <c r="M112" s="337" t="s">
        <v>1004</v>
      </c>
      <c r="N112" s="337" t="s">
        <v>940</v>
      </c>
      <c r="P112" s="337"/>
      <c r="Q112" s="337"/>
    </row>
    <row r="113" spans="1:17" s="178" customFormat="1">
      <c r="A113" s="336">
        <v>45363</v>
      </c>
      <c r="B113" s="331" t="s">
        <v>30</v>
      </c>
      <c r="C113" s="337" t="s">
        <v>74</v>
      </c>
      <c r="D113" s="337"/>
      <c r="E113" s="331"/>
      <c r="F113" s="331">
        <v>75000</v>
      </c>
      <c r="G113" s="339">
        <f t="shared" si="1"/>
        <v>18136346</v>
      </c>
      <c r="H113" s="331" t="s">
        <v>24</v>
      </c>
      <c r="I113" s="331" t="s">
        <v>813</v>
      </c>
      <c r="J113" s="337"/>
      <c r="K113" s="337"/>
      <c r="L113" s="337"/>
      <c r="M113" s="337"/>
      <c r="N113" s="337"/>
      <c r="O113" s="331"/>
      <c r="P113" s="337"/>
      <c r="Q113" s="337"/>
    </row>
    <row r="114" spans="1:17" s="178" customFormat="1">
      <c r="A114" s="341">
        <v>45363</v>
      </c>
      <c r="B114" s="178" t="s">
        <v>28</v>
      </c>
      <c r="C114" s="337" t="s">
        <v>74</v>
      </c>
      <c r="D114" s="337"/>
      <c r="E114" s="346"/>
      <c r="F114" s="346">
        <v>25000</v>
      </c>
      <c r="G114" s="339">
        <f t="shared" si="1"/>
        <v>18111346</v>
      </c>
      <c r="H114" s="178" t="s">
        <v>24</v>
      </c>
      <c r="I114" s="331" t="s">
        <v>814</v>
      </c>
      <c r="J114" s="337"/>
      <c r="K114" s="337"/>
      <c r="L114" s="337"/>
      <c r="M114" s="337"/>
      <c r="N114" s="337"/>
      <c r="P114" s="337"/>
      <c r="Q114" s="337"/>
    </row>
    <row r="115" spans="1:17" s="178" customFormat="1">
      <c r="A115" s="341">
        <v>45363</v>
      </c>
      <c r="B115" s="178" t="s">
        <v>263</v>
      </c>
      <c r="C115" s="337" t="s">
        <v>74</v>
      </c>
      <c r="D115" s="337"/>
      <c r="E115" s="346"/>
      <c r="F115" s="346">
        <v>38000</v>
      </c>
      <c r="G115" s="339">
        <f t="shared" si="1"/>
        <v>18073346</v>
      </c>
      <c r="H115" s="178" t="s">
        <v>24</v>
      </c>
      <c r="I115" s="331" t="s">
        <v>815</v>
      </c>
      <c r="J115" s="337"/>
      <c r="K115" s="337"/>
      <c r="L115" s="337"/>
      <c r="M115" s="337"/>
      <c r="N115" s="337"/>
      <c r="P115" s="337"/>
      <c r="Q115" s="337"/>
    </row>
    <row r="116" spans="1:17" s="178" customFormat="1">
      <c r="A116" s="341">
        <v>45363</v>
      </c>
      <c r="B116" s="178" t="s">
        <v>448</v>
      </c>
      <c r="C116" s="178" t="s">
        <v>339</v>
      </c>
      <c r="D116" s="337" t="s">
        <v>312</v>
      </c>
      <c r="E116" s="346"/>
      <c r="F116" s="346">
        <v>350000</v>
      </c>
      <c r="G116" s="339">
        <f t="shared" si="1"/>
        <v>17723346</v>
      </c>
      <c r="H116" s="178" t="s">
        <v>24</v>
      </c>
      <c r="I116" s="178" t="s">
        <v>449</v>
      </c>
      <c r="J116" s="337" t="s">
        <v>363</v>
      </c>
      <c r="K116" s="337" t="s">
        <v>197</v>
      </c>
      <c r="L116" s="337" t="s">
        <v>928</v>
      </c>
      <c r="M116" s="337" t="s">
        <v>1005</v>
      </c>
      <c r="N116" s="337" t="s">
        <v>932</v>
      </c>
      <c r="P116" s="337"/>
      <c r="Q116" s="337"/>
    </row>
    <row r="117" spans="1:17" s="178" customFormat="1">
      <c r="A117" s="336">
        <v>45363</v>
      </c>
      <c r="B117" s="331" t="s">
        <v>440</v>
      </c>
      <c r="C117" s="337" t="s">
        <v>347</v>
      </c>
      <c r="D117" s="337" t="s">
        <v>312</v>
      </c>
      <c r="E117" s="331"/>
      <c r="F117" s="331">
        <v>1890</v>
      </c>
      <c r="G117" s="339">
        <f t="shared" si="1"/>
        <v>17721456</v>
      </c>
      <c r="H117" s="331" t="s">
        <v>24</v>
      </c>
      <c r="I117" s="331" t="s">
        <v>450</v>
      </c>
      <c r="J117" s="337" t="s">
        <v>351</v>
      </c>
      <c r="K117" s="337" t="s">
        <v>197</v>
      </c>
      <c r="L117" s="337" t="s">
        <v>928</v>
      </c>
      <c r="M117" s="337" t="s">
        <v>1006</v>
      </c>
      <c r="N117" s="337" t="s">
        <v>930</v>
      </c>
      <c r="O117" s="331"/>
      <c r="P117" s="337"/>
      <c r="Q117" s="337"/>
    </row>
    <row r="118" spans="1:17" s="178" customFormat="1">
      <c r="A118" s="336">
        <v>45363</v>
      </c>
      <c r="B118" s="337" t="s">
        <v>451</v>
      </c>
      <c r="C118" s="337" t="s">
        <v>339</v>
      </c>
      <c r="D118" s="337" t="s">
        <v>312</v>
      </c>
      <c r="E118" s="338"/>
      <c r="F118" s="330">
        <v>135000</v>
      </c>
      <c r="G118" s="339">
        <f t="shared" si="1"/>
        <v>17586456</v>
      </c>
      <c r="H118" s="337" t="s">
        <v>24</v>
      </c>
      <c r="I118" s="331" t="s">
        <v>452</v>
      </c>
      <c r="J118" s="337" t="s">
        <v>363</v>
      </c>
      <c r="K118" s="337" t="s">
        <v>197</v>
      </c>
      <c r="L118" s="337" t="s">
        <v>928</v>
      </c>
      <c r="M118" s="337" t="s">
        <v>1007</v>
      </c>
      <c r="N118" s="337" t="s">
        <v>932</v>
      </c>
      <c r="O118" s="337"/>
      <c r="P118" s="337"/>
      <c r="Q118" s="337"/>
    </row>
    <row r="119" spans="1:17" s="178" customFormat="1">
      <c r="A119" s="336">
        <v>45363</v>
      </c>
      <c r="B119" s="337" t="s">
        <v>453</v>
      </c>
      <c r="C119" s="337" t="s">
        <v>3</v>
      </c>
      <c r="D119" s="330" t="s">
        <v>312</v>
      </c>
      <c r="E119" s="338"/>
      <c r="F119" s="330">
        <v>32000</v>
      </c>
      <c r="G119" s="339">
        <f t="shared" si="1"/>
        <v>17554456</v>
      </c>
      <c r="H119" s="337" t="s">
        <v>24</v>
      </c>
      <c r="I119" s="331" t="s">
        <v>454</v>
      </c>
      <c r="J119" s="337" t="s">
        <v>351</v>
      </c>
      <c r="K119" s="337" t="s">
        <v>196</v>
      </c>
      <c r="L119" s="337" t="s">
        <v>928</v>
      </c>
      <c r="M119" s="337"/>
      <c r="N119" s="337"/>
      <c r="O119" s="337"/>
      <c r="P119" s="337"/>
      <c r="Q119" s="337"/>
    </row>
    <row r="120" spans="1:17" s="178" customFormat="1">
      <c r="A120" s="336">
        <v>45363</v>
      </c>
      <c r="B120" s="337" t="s">
        <v>455</v>
      </c>
      <c r="C120" s="337" t="s">
        <v>74</v>
      </c>
      <c r="D120" s="330"/>
      <c r="E120" s="338"/>
      <c r="F120" s="330">
        <v>20000</v>
      </c>
      <c r="G120" s="339">
        <f t="shared" si="1"/>
        <v>17534456</v>
      </c>
      <c r="H120" s="337" t="s">
        <v>24</v>
      </c>
      <c r="I120" s="331" t="s">
        <v>816</v>
      </c>
      <c r="J120" s="337"/>
      <c r="K120" s="337"/>
      <c r="L120" s="337"/>
      <c r="M120" s="337"/>
      <c r="N120" s="337"/>
      <c r="O120" s="337"/>
      <c r="P120" s="337"/>
      <c r="Q120" s="337"/>
    </row>
    <row r="121" spans="1:17" s="178" customFormat="1">
      <c r="A121" s="341">
        <v>45363</v>
      </c>
      <c r="B121" s="178" t="s">
        <v>456</v>
      </c>
      <c r="C121" s="337" t="s">
        <v>74</v>
      </c>
      <c r="E121" s="346"/>
      <c r="F121" s="330">
        <v>20000</v>
      </c>
      <c r="G121" s="339">
        <f t="shared" si="1"/>
        <v>17514456</v>
      </c>
      <c r="H121" s="178" t="s">
        <v>24</v>
      </c>
      <c r="I121" s="331" t="s">
        <v>817</v>
      </c>
      <c r="N121" s="345"/>
      <c r="P121" s="337"/>
      <c r="Q121" s="337"/>
    </row>
    <row r="122" spans="1:17" s="178" customFormat="1">
      <c r="A122" s="336">
        <v>45363</v>
      </c>
      <c r="B122" s="337" t="s">
        <v>457</v>
      </c>
      <c r="C122" s="337" t="s">
        <v>348</v>
      </c>
      <c r="D122" s="330" t="s">
        <v>152</v>
      </c>
      <c r="E122" s="338"/>
      <c r="F122" s="330">
        <v>80000</v>
      </c>
      <c r="G122" s="339">
        <f t="shared" si="1"/>
        <v>17434456</v>
      </c>
      <c r="H122" s="337" t="s">
        <v>24</v>
      </c>
      <c r="I122" s="331" t="s">
        <v>458</v>
      </c>
      <c r="J122" s="178" t="s">
        <v>351</v>
      </c>
      <c r="K122" s="178" t="s">
        <v>196</v>
      </c>
      <c r="L122" s="178" t="s">
        <v>928</v>
      </c>
      <c r="M122" s="337"/>
      <c r="N122" s="337"/>
      <c r="O122" s="337"/>
      <c r="P122" s="337"/>
      <c r="Q122" s="337"/>
    </row>
    <row r="123" spans="1:17" s="178" customFormat="1">
      <c r="A123" s="336">
        <v>45363</v>
      </c>
      <c r="B123" s="337" t="s">
        <v>459</v>
      </c>
      <c r="C123" s="337" t="s">
        <v>348</v>
      </c>
      <c r="D123" s="330" t="s">
        <v>152</v>
      </c>
      <c r="E123" s="338"/>
      <c r="F123" s="330">
        <v>80000</v>
      </c>
      <c r="G123" s="339">
        <f t="shared" si="1"/>
        <v>17354456</v>
      </c>
      <c r="H123" s="337" t="s">
        <v>24</v>
      </c>
      <c r="I123" s="331" t="s">
        <v>460</v>
      </c>
      <c r="J123" s="178" t="s">
        <v>351</v>
      </c>
      <c r="K123" s="178" t="s">
        <v>196</v>
      </c>
      <c r="L123" s="178" t="s">
        <v>928</v>
      </c>
      <c r="M123" s="337"/>
      <c r="N123" s="337"/>
      <c r="O123" s="337"/>
      <c r="P123" s="337"/>
      <c r="Q123" s="337"/>
    </row>
    <row r="124" spans="1:17" s="178" customFormat="1">
      <c r="A124" s="336">
        <v>45363</v>
      </c>
      <c r="B124" s="337" t="s">
        <v>461</v>
      </c>
      <c r="C124" s="337" t="s">
        <v>74</v>
      </c>
      <c r="D124" s="330"/>
      <c r="E124" s="337"/>
      <c r="F124" s="331">
        <v>89000</v>
      </c>
      <c r="G124" s="339">
        <f t="shared" si="1"/>
        <v>17265456</v>
      </c>
      <c r="H124" s="331" t="s">
        <v>24</v>
      </c>
      <c r="I124" s="331" t="s">
        <v>818</v>
      </c>
      <c r="M124" s="337"/>
      <c r="N124" s="337"/>
      <c r="O124" s="337"/>
      <c r="P124" s="337"/>
      <c r="Q124" s="337"/>
    </row>
    <row r="125" spans="1:17" s="178" customFormat="1">
      <c r="A125" s="336">
        <v>45363</v>
      </c>
      <c r="B125" s="178" t="s">
        <v>293</v>
      </c>
      <c r="C125" s="337" t="s">
        <v>74</v>
      </c>
      <c r="D125" s="331"/>
      <c r="E125" s="331"/>
      <c r="F125" s="331">
        <v>85000</v>
      </c>
      <c r="G125" s="339">
        <f t="shared" si="1"/>
        <v>17180456</v>
      </c>
      <c r="H125" s="331" t="s">
        <v>24</v>
      </c>
      <c r="I125" s="331" t="s">
        <v>819</v>
      </c>
      <c r="J125" s="337"/>
      <c r="K125" s="337"/>
      <c r="L125" s="337"/>
      <c r="M125" s="337"/>
      <c r="N125" s="337"/>
      <c r="O125" s="331"/>
      <c r="P125" s="337"/>
      <c r="Q125" s="337"/>
    </row>
    <row r="126" spans="1:17" s="178" customFormat="1">
      <c r="A126" s="336">
        <v>45363</v>
      </c>
      <c r="B126" s="337" t="s">
        <v>462</v>
      </c>
      <c r="C126" s="178" t="s">
        <v>168</v>
      </c>
      <c r="D126" s="331" t="s">
        <v>412</v>
      </c>
      <c r="E126" s="338"/>
      <c r="F126" s="330">
        <v>86000</v>
      </c>
      <c r="G126" s="339">
        <f t="shared" si="1"/>
        <v>17094456</v>
      </c>
      <c r="H126" s="337" t="s">
        <v>24</v>
      </c>
      <c r="I126" s="331" t="s">
        <v>463</v>
      </c>
      <c r="J126" s="178" t="s">
        <v>351</v>
      </c>
      <c r="K126" s="178" t="s">
        <v>196</v>
      </c>
      <c r="L126" s="178" t="s">
        <v>928</v>
      </c>
      <c r="M126" s="337"/>
      <c r="N126" s="337"/>
      <c r="O126" s="337"/>
      <c r="P126" s="337"/>
      <c r="Q126" s="337"/>
    </row>
    <row r="127" spans="1:17" s="178" customFormat="1">
      <c r="A127" s="341">
        <v>45363</v>
      </c>
      <c r="B127" s="178" t="s">
        <v>571</v>
      </c>
      <c r="C127" s="337" t="s">
        <v>74</v>
      </c>
      <c r="E127" s="338">
        <v>20000</v>
      </c>
      <c r="G127" s="339">
        <f t="shared" si="1"/>
        <v>17114456</v>
      </c>
      <c r="H127" s="178" t="s">
        <v>456</v>
      </c>
      <c r="I127" s="331" t="s">
        <v>887</v>
      </c>
      <c r="M127" s="337"/>
      <c r="N127" s="337"/>
      <c r="P127" s="337"/>
      <c r="Q127" s="337"/>
    </row>
    <row r="128" spans="1:17" s="178" customFormat="1">
      <c r="A128" s="341">
        <v>45363</v>
      </c>
      <c r="B128" s="337" t="s">
        <v>579</v>
      </c>
      <c r="C128" s="337" t="s">
        <v>74</v>
      </c>
      <c r="D128" s="337"/>
      <c r="E128" s="338">
        <v>20000</v>
      </c>
      <c r="F128" s="330"/>
      <c r="G128" s="339">
        <f t="shared" si="1"/>
        <v>17134456</v>
      </c>
      <c r="H128" s="337" t="s">
        <v>455</v>
      </c>
      <c r="I128" s="331" t="s">
        <v>890</v>
      </c>
      <c r="J128" s="337"/>
      <c r="K128" s="337"/>
      <c r="L128" s="337"/>
      <c r="M128" s="337"/>
      <c r="N128" s="337"/>
      <c r="O128" s="337"/>
      <c r="P128" s="337"/>
      <c r="Q128" s="337"/>
    </row>
    <row r="129" spans="1:17" s="178" customFormat="1">
      <c r="A129" s="336">
        <v>45363</v>
      </c>
      <c r="B129" s="178" t="s">
        <v>586</v>
      </c>
      <c r="C129" s="337" t="s">
        <v>74</v>
      </c>
      <c r="E129" s="346">
        <v>75000</v>
      </c>
      <c r="F129" s="332"/>
      <c r="G129" s="339">
        <f t="shared" si="1"/>
        <v>17209456</v>
      </c>
      <c r="H129" s="178" t="s">
        <v>30</v>
      </c>
      <c r="I129" s="337" t="s">
        <v>878</v>
      </c>
      <c r="J129" s="337"/>
      <c r="K129" s="337"/>
      <c r="L129" s="337"/>
      <c r="M129" s="337"/>
      <c r="N129" s="337"/>
      <c r="P129" s="337"/>
      <c r="Q129" s="337"/>
    </row>
    <row r="130" spans="1:17" s="178" customFormat="1">
      <c r="A130" s="336">
        <v>45363</v>
      </c>
      <c r="B130" s="337" t="s">
        <v>587</v>
      </c>
      <c r="C130" s="337" t="s">
        <v>33</v>
      </c>
      <c r="D130" s="337" t="s">
        <v>588</v>
      </c>
      <c r="E130" s="338"/>
      <c r="F130" s="330">
        <v>8000</v>
      </c>
      <c r="G130" s="339">
        <f t="shared" si="1"/>
        <v>17201456</v>
      </c>
      <c r="H130" s="337" t="s">
        <v>30</v>
      </c>
      <c r="I130" s="337" t="s">
        <v>589</v>
      </c>
      <c r="J130" s="337" t="s">
        <v>363</v>
      </c>
      <c r="K130" s="337" t="s">
        <v>197</v>
      </c>
      <c r="L130" s="337" t="s">
        <v>928</v>
      </c>
      <c r="M130" s="337" t="s">
        <v>1008</v>
      </c>
      <c r="N130" s="337" t="s">
        <v>940</v>
      </c>
      <c r="O130" s="337"/>
      <c r="P130" s="337"/>
      <c r="Q130" s="337"/>
    </row>
    <row r="131" spans="1:17" s="178" customFormat="1">
      <c r="A131" s="336">
        <v>45363</v>
      </c>
      <c r="B131" s="337" t="s">
        <v>601</v>
      </c>
      <c r="C131" s="337" t="s">
        <v>74</v>
      </c>
      <c r="D131" s="330"/>
      <c r="E131" s="338">
        <v>38000</v>
      </c>
      <c r="F131" s="330"/>
      <c r="G131" s="339">
        <f t="shared" si="1"/>
        <v>17239456</v>
      </c>
      <c r="H131" s="337" t="s">
        <v>263</v>
      </c>
      <c r="I131" s="331" t="s">
        <v>897</v>
      </c>
      <c r="J131" s="337"/>
      <c r="K131" s="337"/>
      <c r="L131" s="337"/>
      <c r="M131" s="337"/>
      <c r="N131" s="337"/>
      <c r="O131" s="337"/>
      <c r="P131" s="337"/>
      <c r="Q131" s="337"/>
    </row>
    <row r="132" spans="1:17" s="178" customFormat="1">
      <c r="A132" s="336">
        <v>45363</v>
      </c>
      <c r="B132" s="178" t="s">
        <v>649</v>
      </c>
      <c r="C132" s="337" t="s">
        <v>33</v>
      </c>
      <c r="D132" s="330" t="s">
        <v>386</v>
      </c>
      <c r="F132" s="331">
        <v>7000</v>
      </c>
      <c r="G132" s="339">
        <f t="shared" si="1"/>
        <v>17232456</v>
      </c>
      <c r="H132" s="178" t="s">
        <v>28</v>
      </c>
      <c r="I132" s="337" t="s">
        <v>650</v>
      </c>
      <c r="J132" s="337" t="s">
        <v>363</v>
      </c>
      <c r="K132" s="337" t="s">
        <v>197</v>
      </c>
      <c r="L132" s="337" t="s">
        <v>928</v>
      </c>
      <c r="M132" s="337" t="s">
        <v>1009</v>
      </c>
      <c r="N132" s="337" t="s">
        <v>940</v>
      </c>
      <c r="O132" s="331"/>
      <c r="P132" s="337"/>
      <c r="Q132" s="337"/>
    </row>
    <row r="133" spans="1:17" s="178" customFormat="1">
      <c r="A133" s="336">
        <v>45363</v>
      </c>
      <c r="B133" s="337" t="s">
        <v>632</v>
      </c>
      <c r="C133" s="337" t="s">
        <v>74</v>
      </c>
      <c r="D133" s="330"/>
      <c r="E133" s="338">
        <v>25000</v>
      </c>
      <c r="F133" s="330"/>
      <c r="G133" s="339">
        <f t="shared" si="1"/>
        <v>17257456</v>
      </c>
      <c r="H133" s="337" t="s">
        <v>28</v>
      </c>
      <c r="I133" s="337" t="s">
        <v>911</v>
      </c>
      <c r="M133" s="337"/>
      <c r="N133" s="337"/>
      <c r="O133" s="337"/>
      <c r="P133" s="337"/>
      <c r="Q133" s="337"/>
    </row>
    <row r="134" spans="1:17" s="178" customFormat="1">
      <c r="A134" s="336">
        <v>45363</v>
      </c>
      <c r="B134" s="330" t="s">
        <v>734</v>
      </c>
      <c r="C134" s="338" t="s">
        <v>360</v>
      </c>
      <c r="D134" s="330" t="s">
        <v>386</v>
      </c>
      <c r="E134" s="337"/>
      <c r="F134" s="331">
        <v>15000</v>
      </c>
      <c r="G134" s="339">
        <f t="shared" si="1"/>
        <v>17242456</v>
      </c>
      <c r="H134" s="331" t="s">
        <v>306</v>
      </c>
      <c r="I134" s="337" t="s">
        <v>755</v>
      </c>
      <c r="J134" s="337" t="s">
        <v>351</v>
      </c>
      <c r="K134" s="337" t="s">
        <v>197</v>
      </c>
      <c r="L134" s="337" t="s">
        <v>928</v>
      </c>
      <c r="M134" s="337" t="s">
        <v>1010</v>
      </c>
      <c r="N134" s="337" t="s">
        <v>941</v>
      </c>
      <c r="O134" s="337"/>
      <c r="P134" s="337"/>
      <c r="Q134" s="337"/>
    </row>
    <row r="135" spans="1:17" s="178" customFormat="1">
      <c r="A135" s="336">
        <v>45364</v>
      </c>
      <c r="B135" s="337" t="s">
        <v>607</v>
      </c>
      <c r="C135" s="337" t="s">
        <v>33</v>
      </c>
      <c r="D135" s="330" t="s">
        <v>386</v>
      </c>
      <c r="E135" s="338"/>
      <c r="F135" s="330">
        <v>7000</v>
      </c>
      <c r="G135" s="339">
        <f t="shared" si="1"/>
        <v>17235456</v>
      </c>
      <c r="H135" s="337" t="s">
        <v>263</v>
      </c>
      <c r="I135" s="331" t="s">
        <v>608</v>
      </c>
      <c r="J135" s="337" t="s">
        <v>363</v>
      </c>
      <c r="K135" s="337" t="s">
        <v>197</v>
      </c>
      <c r="L135" s="337" t="s">
        <v>928</v>
      </c>
      <c r="M135" s="337" t="s">
        <v>1011</v>
      </c>
      <c r="N135" s="337" t="s">
        <v>940</v>
      </c>
      <c r="O135" s="337"/>
      <c r="P135" s="337"/>
      <c r="Q135" s="337"/>
    </row>
    <row r="136" spans="1:17" s="178" customFormat="1">
      <c r="A136" s="336">
        <v>45364</v>
      </c>
      <c r="B136" s="337" t="s">
        <v>609</v>
      </c>
      <c r="C136" s="337" t="s">
        <v>349</v>
      </c>
      <c r="D136" s="330" t="s">
        <v>386</v>
      </c>
      <c r="F136" s="331">
        <v>105000</v>
      </c>
      <c r="G136" s="339">
        <f t="shared" si="1"/>
        <v>17130456</v>
      </c>
      <c r="H136" s="337" t="s">
        <v>263</v>
      </c>
      <c r="I136" s="337" t="s">
        <v>610</v>
      </c>
      <c r="J136" s="337" t="s">
        <v>351</v>
      </c>
      <c r="K136" s="337" t="s">
        <v>197</v>
      </c>
      <c r="L136" s="337" t="s">
        <v>928</v>
      </c>
      <c r="M136" s="337" t="s">
        <v>1012</v>
      </c>
      <c r="N136" s="337" t="s">
        <v>941</v>
      </c>
      <c r="O136" s="337"/>
      <c r="P136" s="337"/>
      <c r="Q136" s="337"/>
    </row>
    <row r="137" spans="1:17" s="178" customFormat="1">
      <c r="A137" s="336">
        <v>45364</v>
      </c>
      <c r="B137" s="178" t="s">
        <v>651</v>
      </c>
      <c r="C137" s="337" t="s">
        <v>360</v>
      </c>
      <c r="D137" s="330" t="s">
        <v>386</v>
      </c>
      <c r="F137" s="178">
        <v>75000</v>
      </c>
      <c r="G137" s="339">
        <f t="shared" si="1"/>
        <v>17055456</v>
      </c>
      <c r="H137" s="331" t="s">
        <v>28</v>
      </c>
      <c r="I137" s="178" t="s">
        <v>652</v>
      </c>
      <c r="J137" s="337" t="s">
        <v>351</v>
      </c>
      <c r="K137" s="337" t="s">
        <v>197</v>
      </c>
      <c r="L137" s="337" t="s">
        <v>928</v>
      </c>
      <c r="M137" s="337" t="s">
        <v>1013</v>
      </c>
      <c r="N137" s="337" t="s">
        <v>941</v>
      </c>
      <c r="P137" s="337"/>
      <c r="Q137" s="337"/>
    </row>
    <row r="138" spans="1:17" s="178" customFormat="1">
      <c r="A138" s="336">
        <v>45364</v>
      </c>
      <c r="B138" s="337" t="s">
        <v>953</v>
      </c>
      <c r="C138" s="178" t="s">
        <v>168</v>
      </c>
      <c r="D138" s="331" t="s">
        <v>412</v>
      </c>
      <c r="E138" s="338"/>
      <c r="F138" s="330">
        <v>40750</v>
      </c>
      <c r="G138" s="339">
        <f t="shared" si="1"/>
        <v>17014706</v>
      </c>
      <c r="H138" s="337" t="s">
        <v>28</v>
      </c>
      <c r="I138" s="331" t="s">
        <v>653</v>
      </c>
      <c r="J138" s="178" t="s">
        <v>351</v>
      </c>
      <c r="K138" s="178" t="s">
        <v>196</v>
      </c>
      <c r="L138" s="178" t="s">
        <v>928</v>
      </c>
      <c r="M138" s="337"/>
      <c r="N138" s="337"/>
      <c r="O138" s="337"/>
      <c r="P138" s="337"/>
      <c r="Q138" s="337"/>
    </row>
    <row r="139" spans="1:17" s="178" customFormat="1">
      <c r="A139" s="341">
        <v>45364</v>
      </c>
      <c r="B139" s="178" t="s">
        <v>665</v>
      </c>
      <c r="C139" s="337" t="s">
        <v>74</v>
      </c>
      <c r="E139" s="346">
        <v>89000</v>
      </c>
      <c r="F139" s="346"/>
      <c r="G139" s="339">
        <f t="shared" si="1"/>
        <v>17103706</v>
      </c>
      <c r="H139" s="178" t="s">
        <v>46</v>
      </c>
      <c r="I139" s="337" t="s">
        <v>861</v>
      </c>
      <c r="J139" s="337"/>
      <c r="K139" s="337"/>
      <c r="L139" s="337"/>
      <c r="M139" s="337"/>
      <c r="N139" s="337"/>
      <c r="P139" s="337"/>
      <c r="Q139" s="337"/>
    </row>
    <row r="140" spans="1:17" s="178" customFormat="1">
      <c r="A140" s="336">
        <v>45364</v>
      </c>
      <c r="B140" s="337" t="s">
        <v>672</v>
      </c>
      <c r="C140" s="337" t="s">
        <v>33</v>
      </c>
      <c r="D140" s="331" t="s">
        <v>2</v>
      </c>
      <c r="E140" s="338"/>
      <c r="F140" s="330">
        <v>8000</v>
      </c>
      <c r="G140" s="339">
        <f t="shared" si="1"/>
        <v>17095706</v>
      </c>
      <c r="H140" s="337" t="s">
        <v>46</v>
      </c>
      <c r="I140" s="337" t="s">
        <v>867</v>
      </c>
      <c r="J140" s="337" t="s">
        <v>363</v>
      </c>
      <c r="K140" s="337" t="s">
        <v>197</v>
      </c>
      <c r="L140" s="337" t="s">
        <v>928</v>
      </c>
      <c r="M140" s="337" t="s">
        <v>1014</v>
      </c>
      <c r="N140" s="337" t="s">
        <v>940</v>
      </c>
      <c r="O140" s="337"/>
      <c r="P140" s="337"/>
      <c r="Q140" s="337"/>
    </row>
    <row r="141" spans="1:17" s="178" customFormat="1">
      <c r="A141" s="341">
        <v>45364</v>
      </c>
      <c r="B141" s="178" t="s">
        <v>699</v>
      </c>
      <c r="C141" s="337" t="s">
        <v>74</v>
      </c>
      <c r="E141" s="332">
        <v>85000</v>
      </c>
      <c r="F141" s="332"/>
      <c r="G141" s="339">
        <f t="shared" si="1"/>
        <v>17180706</v>
      </c>
      <c r="H141" s="178" t="s">
        <v>293</v>
      </c>
      <c r="I141" s="178" t="s">
        <v>923</v>
      </c>
      <c r="P141" s="337"/>
      <c r="Q141" s="337"/>
    </row>
    <row r="142" spans="1:17" s="178" customFormat="1">
      <c r="A142" s="336">
        <v>45365</v>
      </c>
      <c r="B142" s="337" t="s">
        <v>671</v>
      </c>
      <c r="C142" s="337" t="s">
        <v>360</v>
      </c>
      <c r="D142" s="330" t="s">
        <v>2</v>
      </c>
      <c r="E142" s="338"/>
      <c r="F142" s="330">
        <v>20000</v>
      </c>
      <c r="G142" s="339">
        <f t="shared" ref="G142:G205" si="2">G141+E142-F142</f>
        <v>17160706</v>
      </c>
      <c r="H142" s="337" t="s">
        <v>46</v>
      </c>
      <c r="I142" s="331" t="s">
        <v>681</v>
      </c>
      <c r="J142" s="337" t="s">
        <v>351</v>
      </c>
      <c r="K142" s="337" t="s">
        <v>197</v>
      </c>
      <c r="L142" s="337" t="s">
        <v>928</v>
      </c>
      <c r="M142" s="337" t="s">
        <v>1015</v>
      </c>
      <c r="N142" s="337" t="s">
        <v>941</v>
      </c>
      <c r="O142" s="337"/>
      <c r="P142" s="337"/>
      <c r="Q142" s="337"/>
    </row>
    <row r="143" spans="1:17" s="178" customFormat="1">
      <c r="A143" s="336">
        <v>45365</v>
      </c>
      <c r="B143" s="337" t="s">
        <v>464</v>
      </c>
      <c r="C143" s="337" t="s">
        <v>74</v>
      </c>
      <c r="D143" s="330"/>
      <c r="E143" s="338"/>
      <c r="F143" s="330">
        <v>20000</v>
      </c>
      <c r="G143" s="339">
        <f t="shared" si="2"/>
        <v>17140706</v>
      </c>
      <c r="H143" s="337" t="s">
        <v>24</v>
      </c>
      <c r="I143" s="331" t="s">
        <v>820</v>
      </c>
      <c r="J143" s="337"/>
      <c r="K143" s="337"/>
      <c r="L143" s="337"/>
      <c r="M143" s="337"/>
      <c r="N143" s="337"/>
      <c r="O143" s="337"/>
      <c r="P143" s="337"/>
      <c r="Q143" s="337"/>
    </row>
    <row r="144" spans="1:17" s="178" customFormat="1">
      <c r="A144" s="336">
        <v>45365</v>
      </c>
      <c r="B144" s="337" t="s">
        <v>564</v>
      </c>
      <c r="C144" s="337" t="s">
        <v>74</v>
      </c>
      <c r="D144" s="337"/>
      <c r="E144" s="338">
        <v>20000</v>
      </c>
      <c r="F144" s="330"/>
      <c r="G144" s="339">
        <f t="shared" si="2"/>
        <v>17160706</v>
      </c>
      <c r="H144" s="337" t="s">
        <v>464</v>
      </c>
      <c r="I144" s="331" t="s">
        <v>785</v>
      </c>
      <c r="J144" s="337"/>
      <c r="K144" s="337"/>
      <c r="L144" s="337"/>
      <c r="M144" s="337"/>
      <c r="N144" s="337"/>
      <c r="O144" s="337"/>
      <c r="P144" s="337"/>
      <c r="Q144" s="337"/>
    </row>
    <row r="145" spans="1:17" s="178" customFormat="1">
      <c r="A145" s="336">
        <v>45365</v>
      </c>
      <c r="B145" s="337" t="s">
        <v>947</v>
      </c>
      <c r="C145" s="337" t="s">
        <v>360</v>
      </c>
      <c r="D145" s="337" t="s">
        <v>588</v>
      </c>
      <c r="E145" s="338"/>
      <c r="F145" s="330">
        <v>20000</v>
      </c>
      <c r="G145" s="339">
        <f t="shared" si="2"/>
        <v>17140706</v>
      </c>
      <c r="H145" s="337" t="s">
        <v>30</v>
      </c>
      <c r="I145" s="331" t="s">
        <v>591</v>
      </c>
      <c r="J145" s="337" t="s">
        <v>351</v>
      </c>
      <c r="K145" s="337" t="s">
        <v>197</v>
      </c>
      <c r="L145" s="337" t="s">
        <v>928</v>
      </c>
      <c r="M145" s="337" t="s">
        <v>1016</v>
      </c>
      <c r="N145" s="337" t="s">
        <v>941</v>
      </c>
      <c r="O145" s="337"/>
      <c r="P145" s="337"/>
      <c r="Q145" s="337"/>
    </row>
    <row r="146" spans="1:17" s="178" customFormat="1">
      <c r="A146" s="336">
        <v>45365</v>
      </c>
      <c r="B146" s="337" t="s">
        <v>673</v>
      </c>
      <c r="C146" s="337" t="s">
        <v>33</v>
      </c>
      <c r="D146" s="331" t="s">
        <v>2</v>
      </c>
      <c r="E146" s="338"/>
      <c r="F146" s="330">
        <v>4000</v>
      </c>
      <c r="G146" s="339">
        <f t="shared" si="2"/>
        <v>17136706</v>
      </c>
      <c r="H146" s="337" t="s">
        <v>46</v>
      </c>
      <c r="I146" s="331" t="s">
        <v>868</v>
      </c>
      <c r="J146" s="337" t="s">
        <v>363</v>
      </c>
      <c r="K146" s="337" t="s">
        <v>197</v>
      </c>
      <c r="L146" s="337" t="s">
        <v>928</v>
      </c>
      <c r="M146" s="337" t="s">
        <v>1017</v>
      </c>
      <c r="N146" s="337" t="s">
        <v>940</v>
      </c>
      <c r="O146" s="337"/>
      <c r="P146" s="337"/>
      <c r="Q146" s="337"/>
    </row>
    <row r="147" spans="1:17" s="178" customFormat="1">
      <c r="A147" s="341">
        <v>45365</v>
      </c>
      <c r="B147" s="178" t="s">
        <v>704</v>
      </c>
      <c r="C147" s="178" t="s">
        <v>33</v>
      </c>
      <c r="D147" s="330" t="s">
        <v>152</v>
      </c>
      <c r="E147" s="332"/>
      <c r="F147" s="332">
        <v>8000</v>
      </c>
      <c r="G147" s="339">
        <f t="shared" si="2"/>
        <v>17128706</v>
      </c>
      <c r="H147" s="178" t="s">
        <v>293</v>
      </c>
      <c r="I147" s="178" t="s">
        <v>715</v>
      </c>
      <c r="J147" s="337" t="s">
        <v>363</v>
      </c>
      <c r="K147" s="337" t="s">
        <v>197</v>
      </c>
      <c r="L147" s="337" t="s">
        <v>928</v>
      </c>
      <c r="M147" s="337" t="s">
        <v>1018</v>
      </c>
      <c r="N147" s="337" t="s">
        <v>940</v>
      </c>
      <c r="P147" s="337"/>
      <c r="Q147" s="337"/>
    </row>
    <row r="148" spans="1:17" s="178" customFormat="1">
      <c r="A148" s="341">
        <v>45365</v>
      </c>
      <c r="B148" s="178" t="s">
        <v>705</v>
      </c>
      <c r="C148" s="178" t="s">
        <v>360</v>
      </c>
      <c r="D148" s="330" t="s">
        <v>152</v>
      </c>
      <c r="E148" s="332"/>
      <c r="F148" s="332">
        <v>20000</v>
      </c>
      <c r="G148" s="339">
        <f t="shared" si="2"/>
        <v>17108706</v>
      </c>
      <c r="H148" s="178" t="s">
        <v>293</v>
      </c>
      <c r="I148" s="178" t="s">
        <v>720</v>
      </c>
      <c r="J148" s="337" t="s">
        <v>351</v>
      </c>
      <c r="K148" s="337" t="s">
        <v>197</v>
      </c>
      <c r="L148" s="337" t="s">
        <v>928</v>
      </c>
      <c r="M148" s="337" t="s">
        <v>1019</v>
      </c>
      <c r="N148" s="337" t="s">
        <v>941</v>
      </c>
      <c r="P148" s="337"/>
      <c r="Q148" s="337"/>
    </row>
    <row r="149" spans="1:17" s="178" customFormat="1">
      <c r="A149" s="336">
        <v>45366</v>
      </c>
      <c r="B149" s="337" t="s">
        <v>465</v>
      </c>
      <c r="C149" s="337" t="s">
        <v>169</v>
      </c>
      <c r="D149" s="337" t="s">
        <v>2</v>
      </c>
      <c r="E149" s="338"/>
      <c r="F149" s="330">
        <v>15000</v>
      </c>
      <c r="G149" s="339">
        <f t="shared" si="2"/>
        <v>17093706</v>
      </c>
      <c r="H149" s="337" t="s">
        <v>24</v>
      </c>
      <c r="I149" s="331" t="s">
        <v>466</v>
      </c>
      <c r="J149" s="337" t="s">
        <v>363</v>
      </c>
      <c r="K149" s="337" t="s">
        <v>197</v>
      </c>
      <c r="L149" s="337" t="s">
        <v>928</v>
      </c>
      <c r="M149" s="337" t="s">
        <v>1020</v>
      </c>
      <c r="N149" s="337" t="s">
        <v>939</v>
      </c>
      <c r="O149" s="337"/>
      <c r="P149" s="337"/>
      <c r="Q149" s="337"/>
    </row>
    <row r="150" spans="1:17" s="178" customFormat="1">
      <c r="A150" s="336">
        <v>45366</v>
      </c>
      <c r="B150" s="337" t="s">
        <v>467</v>
      </c>
      <c r="C150" s="337" t="s">
        <v>169</v>
      </c>
      <c r="D150" s="330" t="s">
        <v>152</v>
      </c>
      <c r="E150" s="338"/>
      <c r="F150" s="330">
        <v>20000</v>
      </c>
      <c r="G150" s="339">
        <f t="shared" si="2"/>
        <v>17073706</v>
      </c>
      <c r="H150" s="337" t="s">
        <v>24</v>
      </c>
      <c r="I150" s="331" t="s">
        <v>468</v>
      </c>
      <c r="J150" s="337" t="s">
        <v>363</v>
      </c>
      <c r="K150" s="337" t="s">
        <v>197</v>
      </c>
      <c r="L150" s="337" t="s">
        <v>928</v>
      </c>
      <c r="M150" s="337" t="s">
        <v>1021</v>
      </c>
      <c r="N150" s="337" t="s">
        <v>939</v>
      </c>
      <c r="O150" s="337"/>
      <c r="P150" s="337"/>
      <c r="Q150" s="337"/>
    </row>
    <row r="151" spans="1:17" s="178" customFormat="1">
      <c r="A151" s="336">
        <v>45366</v>
      </c>
      <c r="B151" s="331" t="s">
        <v>469</v>
      </c>
      <c r="C151" s="337" t="s">
        <v>169</v>
      </c>
      <c r="D151" s="330" t="s">
        <v>386</v>
      </c>
      <c r="E151" s="331"/>
      <c r="F151" s="331">
        <v>35000</v>
      </c>
      <c r="G151" s="339">
        <f t="shared" si="2"/>
        <v>17038706</v>
      </c>
      <c r="H151" s="331" t="s">
        <v>24</v>
      </c>
      <c r="I151" s="337" t="s">
        <v>470</v>
      </c>
      <c r="J151" s="337" t="s">
        <v>363</v>
      </c>
      <c r="K151" s="337" t="s">
        <v>197</v>
      </c>
      <c r="L151" s="337" t="s">
        <v>928</v>
      </c>
      <c r="M151" s="337" t="s">
        <v>1022</v>
      </c>
      <c r="N151" s="337" t="s">
        <v>939</v>
      </c>
      <c r="O151" s="331"/>
      <c r="P151" s="337"/>
      <c r="Q151" s="337"/>
    </row>
    <row r="152" spans="1:17" s="178" customFormat="1">
      <c r="A152" s="336">
        <v>45366</v>
      </c>
      <c r="B152" s="330" t="s">
        <v>471</v>
      </c>
      <c r="C152" s="337" t="s">
        <v>169</v>
      </c>
      <c r="D152" s="330" t="s">
        <v>153</v>
      </c>
      <c r="E152" s="337"/>
      <c r="F152" s="331">
        <v>10000</v>
      </c>
      <c r="G152" s="339">
        <f t="shared" si="2"/>
        <v>17028706</v>
      </c>
      <c r="H152" s="331" t="s">
        <v>24</v>
      </c>
      <c r="I152" s="337" t="s">
        <v>472</v>
      </c>
      <c r="J152" s="337" t="s">
        <v>363</v>
      </c>
      <c r="K152" s="337" t="s">
        <v>197</v>
      </c>
      <c r="L152" s="337" t="s">
        <v>928</v>
      </c>
      <c r="M152" s="337" t="s">
        <v>1023</v>
      </c>
      <c r="N152" s="337" t="s">
        <v>939</v>
      </c>
      <c r="O152" s="337"/>
      <c r="P152" s="337"/>
      <c r="Q152" s="337"/>
    </row>
    <row r="153" spans="1:17" s="178" customFormat="1">
      <c r="A153" s="336">
        <v>45366</v>
      </c>
      <c r="B153" s="337" t="s">
        <v>473</v>
      </c>
      <c r="C153" s="337" t="s">
        <v>169</v>
      </c>
      <c r="D153" s="330" t="s">
        <v>2</v>
      </c>
      <c r="E153" s="338"/>
      <c r="F153" s="330">
        <v>5000</v>
      </c>
      <c r="G153" s="339">
        <f t="shared" si="2"/>
        <v>17023706</v>
      </c>
      <c r="H153" s="337" t="s">
        <v>24</v>
      </c>
      <c r="I153" s="331" t="s">
        <v>474</v>
      </c>
      <c r="J153" s="337" t="s">
        <v>363</v>
      </c>
      <c r="K153" s="337" t="s">
        <v>197</v>
      </c>
      <c r="L153" s="337" t="s">
        <v>928</v>
      </c>
      <c r="M153" s="337" t="s">
        <v>1024</v>
      </c>
      <c r="N153" s="337" t="s">
        <v>939</v>
      </c>
      <c r="O153" s="337"/>
      <c r="P153" s="337"/>
      <c r="Q153" s="337"/>
    </row>
    <row r="154" spans="1:17" s="178" customFormat="1">
      <c r="A154" s="336">
        <v>45366</v>
      </c>
      <c r="B154" s="337" t="s">
        <v>475</v>
      </c>
      <c r="C154" s="337" t="s">
        <v>169</v>
      </c>
      <c r="D154" s="330" t="s">
        <v>152</v>
      </c>
      <c r="E154" s="338"/>
      <c r="F154" s="330">
        <v>10000</v>
      </c>
      <c r="G154" s="339">
        <f t="shared" si="2"/>
        <v>17013706</v>
      </c>
      <c r="H154" s="337" t="s">
        <v>24</v>
      </c>
      <c r="I154" s="331" t="s">
        <v>476</v>
      </c>
      <c r="J154" s="337" t="s">
        <v>363</v>
      </c>
      <c r="K154" s="337" t="s">
        <v>197</v>
      </c>
      <c r="L154" s="337" t="s">
        <v>928</v>
      </c>
      <c r="M154" s="337" t="s">
        <v>1025</v>
      </c>
      <c r="N154" s="337" t="s">
        <v>939</v>
      </c>
      <c r="O154" s="337"/>
      <c r="P154" s="337"/>
      <c r="Q154" s="337"/>
    </row>
    <row r="155" spans="1:17" s="178" customFormat="1">
      <c r="A155" s="336">
        <v>45366</v>
      </c>
      <c r="B155" s="337" t="s">
        <v>477</v>
      </c>
      <c r="C155" s="337" t="s">
        <v>169</v>
      </c>
      <c r="D155" s="330" t="s">
        <v>386</v>
      </c>
      <c r="E155" s="338"/>
      <c r="F155" s="330">
        <v>10000</v>
      </c>
      <c r="G155" s="339">
        <f t="shared" si="2"/>
        <v>17003706</v>
      </c>
      <c r="H155" s="337" t="s">
        <v>24</v>
      </c>
      <c r="I155" s="331" t="s">
        <v>478</v>
      </c>
      <c r="J155" s="337" t="s">
        <v>363</v>
      </c>
      <c r="K155" s="337" t="s">
        <v>197</v>
      </c>
      <c r="L155" s="337" t="s">
        <v>928</v>
      </c>
      <c r="M155" s="337" t="s">
        <v>1026</v>
      </c>
      <c r="N155" s="337" t="s">
        <v>939</v>
      </c>
      <c r="O155" s="337"/>
      <c r="P155" s="337"/>
      <c r="Q155" s="337"/>
    </row>
    <row r="156" spans="1:17" s="178" customFormat="1">
      <c r="A156" s="336">
        <v>45366</v>
      </c>
      <c r="B156" s="337" t="s">
        <v>263</v>
      </c>
      <c r="C156" s="337" t="s">
        <v>74</v>
      </c>
      <c r="D156" s="330"/>
      <c r="E156" s="338"/>
      <c r="F156" s="330">
        <v>80000</v>
      </c>
      <c r="G156" s="339">
        <f t="shared" si="2"/>
        <v>16923706</v>
      </c>
      <c r="H156" s="337" t="s">
        <v>24</v>
      </c>
      <c r="I156" s="331" t="s">
        <v>821</v>
      </c>
      <c r="J156" s="337"/>
      <c r="K156" s="337"/>
      <c r="L156" s="337"/>
      <c r="M156" s="337"/>
      <c r="N156" s="337"/>
      <c r="O156" s="337"/>
      <c r="P156" s="337"/>
      <c r="Q156" s="337"/>
    </row>
    <row r="157" spans="1:17" s="178" customFormat="1">
      <c r="A157" s="336">
        <v>45366</v>
      </c>
      <c r="B157" s="178" t="s">
        <v>601</v>
      </c>
      <c r="C157" s="337" t="s">
        <v>74</v>
      </c>
      <c r="D157" s="337"/>
      <c r="E157" s="178">
        <v>80000</v>
      </c>
      <c r="G157" s="339">
        <f t="shared" si="2"/>
        <v>17003706</v>
      </c>
      <c r="H157" s="331" t="s">
        <v>263</v>
      </c>
      <c r="I157" s="331" t="s">
        <v>898</v>
      </c>
      <c r="J157" s="337"/>
      <c r="K157" s="337"/>
      <c r="L157" s="337"/>
      <c r="M157" s="337"/>
      <c r="N157" s="337"/>
      <c r="P157" s="337"/>
      <c r="Q157" s="337"/>
    </row>
    <row r="158" spans="1:17" s="178" customFormat="1">
      <c r="A158" s="336">
        <v>45366</v>
      </c>
      <c r="B158" s="337" t="s">
        <v>674</v>
      </c>
      <c r="C158" s="178" t="s">
        <v>707</v>
      </c>
      <c r="D158" s="330" t="s">
        <v>152</v>
      </c>
      <c r="E158" s="338"/>
      <c r="F158" s="330">
        <v>13000</v>
      </c>
      <c r="G158" s="339">
        <f t="shared" si="2"/>
        <v>16990706</v>
      </c>
      <c r="H158" s="337" t="s">
        <v>46</v>
      </c>
      <c r="I158" s="331" t="s">
        <v>682</v>
      </c>
      <c r="J158" s="178" t="s">
        <v>351</v>
      </c>
      <c r="K158" s="178" t="s">
        <v>196</v>
      </c>
      <c r="L158" s="178" t="s">
        <v>928</v>
      </c>
      <c r="M158" s="337"/>
      <c r="N158" s="337"/>
      <c r="O158" s="337"/>
      <c r="P158" s="337"/>
      <c r="Q158" s="337"/>
    </row>
    <row r="159" spans="1:17" s="178" customFormat="1">
      <c r="A159" s="341">
        <v>45366</v>
      </c>
      <c r="B159" s="178" t="s">
        <v>706</v>
      </c>
      <c r="C159" s="178" t="s">
        <v>707</v>
      </c>
      <c r="D159" s="330" t="s">
        <v>152</v>
      </c>
      <c r="E159" s="332"/>
      <c r="F159" s="332">
        <v>31000</v>
      </c>
      <c r="G159" s="339">
        <f t="shared" si="2"/>
        <v>16959706</v>
      </c>
      <c r="H159" s="178" t="s">
        <v>293</v>
      </c>
      <c r="I159" s="178" t="s">
        <v>721</v>
      </c>
      <c r="J159" s="178" t="s">
        <v>351</v>
      </c>
      <c r="K159" s="178" t="s">
        <v>196</v>
      </c>
      <c r="L159" s="178" t="s">
        <v>928</v>
      </c>
      <c r="P159" s="337"/>
      <c r="Q159" s="337"/>
    </row>
    <row r="160" spans="1:17" s="178" customFormat="1">
      <c r="A160" s="336">
        <v>45367</v>
      </c>
      <c r="B160" s="337" t="s">
        <v>592</v>
      </c>
      <c r="C160" s="337" t="s">
        <v>360</v>
      </c>
      <c r="D160" s="337" t="s">
        <v>588</v>
      </c>
      <c r="E160" s="338"/>
      <c r="F160" s="330">
        <v>30000</v>
      </c>
      <c r="G160" s="339">
        <f t="shared" si="2"/>
        <v>16929706</v>
      </c>
      <c r="H160" s="337" t="s">
        <v>30</v>
      </c>
      <c r="I160" s="331" t="s">
        <v>593</v>
      </c>
      <c r="J160" s="337" t="s">
        <v>351</v>
      </c>
      <c r="K160" s="337" t="s">
        <v>197</v>
      </c>
      <c r="L160" s="337" t="s">
        <v>928</v>
      </c>
      <c r="M160" s="337" t="s">
        <v>1027</v>
      </c>
      <c r="N160" s="337" t="s">
        <v>941</v>
      </c>
      <c r="O160" s="337"/>
      <c r="P160" s="337"/>
      <c r="Q160" s="337"/>
    </row>
    <row r="161" spans="1:17" s="178" customFormat="1">
      <c r="A161" s="336">
        <v>45367</v>
      </c>
      <c r="B161" s="178" t="s">
        <v>594</v>
      </c>
      <c r="C161" s="337" t="s">
        <v>33</v>
      </c>
      <c r="D161" s="337" t="s">
        <v>588</v>
      </c>
      <c r="F161" s="178">
        <v>8000</v>
      </c>
      <c r="G161" s="339">
        <f t="shared" si="2"/>
        <v>16921706</v>
      </c>
      <c r="H161" s="331" t="s">
        <v>30</v>
      </c>
      <c r="I161" s="178" t="s">
        <v>595</v>
      </c>
      <c r="J161" s="337" t="s">
        <v>363</v>
      </c>
      <c r="K161" s="337" t="s">
        <v>197</v>
      </c>
      <c r="L161" s="337" t="s">
        <v>928</v>
      </c>
      <c r="M161" s="337" t="s">
        <v>1028</v>
      </c>
      <c r="N161" s="337" t="s">
        <v>940</v>
      </c>
      <c r="P161" s="337"/>
      <c r="Q161" s="337"/>
    </row>
    <row r="162" spans="1:17" s="178" customFormat="1">
      <c r="A162" s="336">
        <v>45367</v>
      </c>
      <c r="B162" s="337" t="s">
        <v>611</v>
      </c>
      <c r="C162" s="337" t="s">
        <v>349</v>
      </c>
      <c r="D162" s="330" t="s">
        <v>386</v>
      </c>
      <c r="E162" s="338"/>
      <c r="F162" s="330">
        <v>30000</v>
      </c>
      <c r="G162" s="339">
        <f t="shared" si="2"/>
        <v>16891706</v>
      </c>
      <c r="H162" s="337" t="s">
        <v>263</v>
      </c>
      <c r="I162" s="331" t="s">
        <v>612</v>
      </c>
      <c r="J162" s="337" t="s">
        <v>351</v>
      </c>
      <c r="K162" s="337" t="s">
        <v>197</v>
      </c>
      <c r="L162" s="337" t="s">
        <v>928</v>
      </c>
      <c r="M162" s="337" t="s">
        <v>1029</v>
      </c>
      <c r="N162" s="337" t="s">
        <v>941</v>
      </c>
      <c r="O162" s="337"/>
      <c r="P162" s="337"/>
      <c r="Q162" s="337"/>
    </row>
    <row r="163" spans="1:17" s="178" customFormat="1">
      <c r="A163" s="336">
        <v>45367</v>
      </c>
      <c r="B163" s="337" t="s">
        <v>613</v>
      </c>
      <c r="C163" s="337" t="s">
        <v>33</v>
      </c>
      <c r="D163" s="330" t="s">
        <v>386</v>
      </c>
      <c r="E163" s="338"/>
      <c r="F163" s="330">
        <v>5000</v>
      </c>
      <c r="G163" s="339">
        <f t="shared" si="2"/>
        <v>16886706</v>
      </c>
      <c r="H163" s="337" t="s">
        <v>263</v>
      </c>
      <c r="I163" s="331" t="s">
        <v>614</v>
      </c>
      <c r="J163" s="337" t="s">
        <v>363</v>
      </c>
      <c r="K163" s="337" t="s">
        <v>197</v>
      </c>
      <c r="L163" s="337" t="s">
        <v>928</v>
      </c>
      <c r="M163" s="337" t="s">
        <v>1030</v>
      </c>
      <c r="N163" s="337" t="s">
        <v>940</v>
      </c>
      <c r="O163" s="337"/>
      <c r="P163" s="337"/>
      <c r="Q163" s="337"/>
    </row>
    <row r="164" spans="1:17" s="178" customFormat="1">
      <c r="A164" s="336">
        <v>45367</v>
      </c>
      <c r="B164" s="337" t="s">
        <v>676</v>
      </c>
      <c r="C164" s="337" t="s">
        <v>360</v>
      </c>
      <c r="D164" s="331" t="s">
        <v>2</v>
      </c>
      <c r="E164" s="338"/>
      <c r="F164" s="330">
        <v>30000</v>
      </c>
      <c r="G164" s="339">
        <f t="shared" si="2"/>
        <v>16856706</v>
      </c>
      <c r="H164" s="337" t="s">
        <v>46</v>
      </c>
      <c r="I164" s="337" t="s">
        <v>869</v>
      </c>
      <c r="J164" s="337" t="s">
        <v>351</v>
      </c>
      <c r="K164" s="337" t="s">
        <v>197</v>
      </c>
      <c r="L164" s="337" t="s">
        <v>928</v>
      </c>
      <c r="M164" s="337" t="s">
        <v>1031</v>
      </c>
      <c r="N164" s="337" t="s">
        <v>941</v>
      </c>
      <c r="O164" s="337"/>
      <c r="P164" s="337"/>
      <c r="Q164" s="337"/>
    </row>
    <row r="165" spans="1:17" s="178" customFormat="1">
      <c r="A165" s="336">
        <v>45367</v>
      </c>
      <c r="B165" s="337" t="s">
        <v>668</v>
      </c>
      <c r="C165" s="337" t="s">
        <v>33</v>
      </c>
      <c r="D165" s="337" t="s">
        <v>2</v>
      </c>
      <c r="E165" s="338"/>
      <c r="F165" s="330">
        <v>5000</v>
      </c>
      <c r="G165" s="339">
        <f t="shared" si="2"/>
        <v>16851706</v>
      </c>
      <c r="H165" s="337" t="s">
        <v>46</v>
      </c>
      <c r="I165" s="331" t="s">
        <v>870</v>
      </c>
      <c r="J165" s="337" t="s">
        <v>363</v>
      </c>
      <c r="K165" s="337" t="s">
        <v>197</v>
      </c>
      <c r="L165" s="337" t="s">
        <v>928</v>
      </c>
      <c r="M165" s="337" t="s">
        <v>1032</v>
      </c>
      <c r="N165" s="337" t="s">
        <v>940</v>
      </c>
      <c r="O165" s="337"/>
      <c r="P165" s="337"/>
      <c r="Q165" s="337"/>
    </row>
    <row r="166" spans="1:17" s="178" customFormat="1">
      <c r="A166" s="336">
        <v>45367</v>
      </c>
      <c r="B166" s="337" t="s">
        <v>669</v>
      </c>
      <c r="C166" s="337" t="s">
        <v>33</v>
      </c>
      <c r="D166" s="337" t="s">
        <v>2</v>
      </c>
      <c r="E166" s="338"/>
      <c r="F166" s="330">
        <v>7000</v>
      </c>
      <c r="G166" s="339">
        <f t="shared" si="2"/>
        <v>16844706</v>
      </c>
      <c r="H166" s="337" t="s">
        <v>46</v>
      </c>
      <c r="I166" s="331" t="s">
        <v>871</v>
      </c>
      <c r="J166" s="337" t="s">
        <v>363</v>
      </c>
      <c r="K166" s="337" t="s">
        <v>197</v>
      </c>
      <c r="L166" s="337" t="s">
        <v>928</v>
      </c>
      <c r="M166" s="337" t="s">
        <v>1033</v>
      </c>
      <c r="N166" s="337" t="s">
        <v>940</v>
      </c>
      <c r="O166" s="337"/>
      <c r="P166" s="337"/>
      <c r="Q166" s="337"/>
    </row>
    <row r="167" spans="1:17" s="178" customFormat="1">
      <c r="A167" s="341">
        <v>45367</v>
      </c>
      <c r="B167" s="178" t="s">
        <v>708</v>
      </c>
      <c r="C167" s="178" t="s">
        <v>360</v>
      </c>
      <c r="D167" s="330" t="s">
        <v>152</v>
      </c>
      <c r="E167" s="332"/>
      <c r="F167" s="332">
        <v>30000</v>
      </c>
      <c r="G167" s="339">
        <f t="shared" si="2"/>
        <v>16814706</v>
      </c>
      <c r="H167" s="178" t="s">
        <v>293</v>
      </c>
      <c r="I167" s="178" t="s">
        <v>716</v>
      </c>
      <c r="J167" s="337" t="s">
        <v>351</v>
      </c>
      <c r="K167" s="337" t="s">
        <v>197</v>
      </c>
      <c r="L167" s="337" t="s">
        <v>928</v>
      </c>
      <c r="M167" s="337" t="s">
        <v>1034</v>
      </c>
      <c r="N167" s="337" t="s">
        <v>941</v>
      </c>
      <c r="P167" s="337"/>
      <c r="Q167" s="337"/>
    </row>
    <row r="168" spans="1:17" s="178" customFormat="1">
      <c r="A168" s="341">
        <v>45367</v>
      </c>
      <c r="B168" s="178" t="s">
        <v>709</v>
      </c>
      <c r="C168" s="178" t="s">
        <v>33</v>
      </c>
      <c r="D168" s="330" t="s">
        <v>152</v>
      </c>
      <c r="E168" s="332"/>
      <c r="F168" s="332">
        <v>8000</v>
      </c>
      <c r="G168" s="339">
        <f t="shared" si="2"/>
        <v>16806706</v>
      </c>
      <c r="H168" s="178" t="s">
        <v>293</v>
      </c>
      <c r="I168" s="178" t="s">
        <v>717</v>
      </c>
      <c r="J168" s="337" t="s">
        <v>363</v>
      </c>
      <c r="K168" s="337" t="s">
        <v>197</v>
      </c>
      <c r="L168" s="337" t="s">
        <v>928</v>
      </c>
      <c r="M168" s="337" t="s">
        <v>1035</v>
      </c>
      <c r="N168" s="337" t="s">
        <v>940</v>
      </c>
      <c r="P168" s="337"/>
      <c r="Q168" s="337"/>
    </row>
    <row r="169" spans="1:17" s="178" customFormat="1">
      <c r="A169" s="336">
        <v>45369</v>
      </c>
      <c r="B169" s="337" t="s">
        <v>942</v>
      </c>
      <c r="C169" s="337" t="s">
        <v>338</v>
      </c>
      <c r="D169" s="330" t="s">
        <v>153</v>
      </c>
      <c r="E169" s="337"/>
      <c r="F169" s="331">
        <v>150000</v>
      </c>
      <c r="G169" s="339">
        <f t="shared" si="2"/>
        <v>16656706</v>
      </c>
      <c r="H169" s="331" t="s">
        <v>24</v>
      </c>
      <c r="I169" s="337" t="s">
        <v>479</v>
      </c>
      <c r="J169" s="178" t="s">
        <v>351</v>
      </c>
      <c r="K169" s="178" t="s">
        <v>196</v>
      </c>
      <c r="L169" s="178" t="s">
        <v>928</v>
      </c>
      <c r="M169" s="337"/>
      <c r="N169" s="337"/>
      <c r="O169" s="337"/>
      <c r="P169" s="337"/>
      <c r="Q169" s="337"/>
    </row>
    <row r="170" spans="1:17" s="178" customFormat="1">
      <c r="A170" s="336">
        <v>45369</v>
      </c>
      <c r="B170" s="337" t="s">
        <v>942</v>
      </c>
      <c r="C170" s="337" t="s">
        <v>338</v>
      </c>
      <c r="D170" s="330" t="s">
        <v>153</v>
      </c>
      <c r="E170" s="338"/>
      <c r="F170" s="330">
        <v>104000</v>
      </c>
      <c r="G170" s="339">
        <f t="shared" si="2"/>
        <v>16552706</v>
      </c>
      <c r="H170" s="337" t="s">
        <v>24</v>
      </c>
      <c r="I170" s="337" t="s">
        <v>480</v>
      </c>
      <c r="J170" s="178" t="s">
        <v>351</v>
      </c>
      <c r="K170" s="178" t="s">
        <v>196</v>
      </c>
      <c r="L170" s="178" t="s">
        <v>928</v>
      </c>
      <c r="M170" s="337"/>
      <c r="N170" s="337"/>
      <c r="O170" s="337"/>
      <c r="P170" s="337"/>
      <c r="Q170" s="337"/>
    </row>
    <row r="171" spans="1:17" s="178" customFormat="1">
      <c r="A171" s="336">
        <v>45369</v>
      </c>
      <c r="B171" s="337" t="s">
        <v>481</v>
      </c>
      <c r="C171" s="338" t="s">
        <v>172</v>
      </c>
      <c r="D171" s="330" t="s">
        <v>312</v>
      </c>
      <c r="F171" s="331">
        <v>32000</v>
      </c>
      <c r="G171" s="339">
        <f t="shared" si="2"/>
        <v>16520706</v>
      </c>
      <c r="H171" s="331" t="s">
        <v>24</v>
      </c>
      <c r="I171" s="337" t="s">
        <v>482</v>
      </c>
      <c r="J171" s="337" t="s">
        <v>363</v>
      </c>
      <c r="K171" s="337" t="s">
        <v>197</v>
      </c>
      <c r="L171" s="337" t="s">
        <v>928</v>
      </c>
      <c r="M171" s="337" t="s">
        <v>1036</v>
      </c>
      <c r="N171" s="337" t="s">
        <v>933</v>
      </c>
      <c r="O171" s="337"/>
      <c r="P171" s="337"/>
      <c r="Q171" s="337"/>
    </row>
    <row r="172" spans="1:17" s="178" customFormat="1">
      <c r="A172" s="336">
        <v>45369</v>
      </c>
      <c r="B172" s="337" t="s">
        <v>483</v>
      </c>
      <c r="C172" s="337" t="s">
        <v>169</v>
      </c>
      <c r="D172" s="330" t="s">
        <v>152</v>
      </c>
      <c r="E172" s="338"/>
      <c r="F172" s="330">
        <v>10000</v>
      </c>
      <c r="G172" s="339">
        <f t="shared" si="2"/>
        <v>16510706</v>
      </c>
      <c r="H172" s="337" t="s">
        <v>24</v>
      </c>
      <c r="I172" s="337" t="s">
        <v>484</v>
      </c>
      <c r="J172" s="178" t="s">
        <v>351</v>
      </c>
      <c r="K172" s="178" t="s">
        <v>196</v>
      </c>
      <c r="L172" s="178" t="s">
        <v>928</v>
      </c>
      <c r="M172" s="337"/>
      <c r="N172" s="337"/>
      <c r="O172" s="337"/>
      <c r="P172" s="337"/>
      <c r="Q172" s="337"/>
    </row>
    <row r="173" spans="1:17" s="178" customFormat="1">
      <c r="A173" s="336">
        <v>45369</v>
      </c>
      <c r="B173" s="337" t="s">
        <v>141</v>
      </c>
      <c r="C173" s="337" t="s">
        <v>74</v>
      </c>
      <c r="D173" s="337"/>
      <c r="E173" s="338"/>
      <c r="F173" s="330">
        <v>20000</v>
      </c>
      <c r="G173" s="339">
        <f t="shared" si="2"/>
        <v>16490706</v>
      </c>
      <c r="H173" s="337" t="s">
        <v>24</v>
      </c>
      <c r="I173" s="331" t="s">
        <v>822</v>
      </c>
      <c r="J173" s="337"/>
      <c r="K173" s="337"/>
      <c r="L173" s="337"/>
      <c r="M173" s="337"/>
      <c r="N173" s="337"/>
      <c r="O173" s="337"/>
      <c r="P173" s="337"/>
      <c r="Q173" s="337"/>
    </row>
    <row r="174" spans="1:17" s="178" customFormat="1">
      <c r="A174" s="336">
        <v>45369</v>
      </c>
      <c r="B174" s="337" t="s">
        <v>263</v>
      </c>
      <c r="C174" s="337" t="s">
        <v>74</v>
      </c>
      <c r="D174" s="330"/>
      <c r="E174" s="337"/>
      <c r="F174" s="331">
        <v>53000</v>
      </c>
      <c r="G174" s="339">
        <f t="shared" si="2"/>
        <v>16437706</v>
      </c>
      <c r="H174" s="331" t="s">
        <v>24</v>
      </c>
      <c r="I174" s="331" t="s">
        <v>823</v>
      </c>
      <c r="M174" s="337"/>
      <c r="N174" s="337"/>
      <c r="O174" s="337"/>
      <c r="P174" s="337"/>
      <c r="Q174" s="337"/>
    </row>
    <row r="175" spans="1:17" s="178" customFormat="1">
      <c r="A175" s="336">
        <v>45369</v>
      </c>
      <c r="B175" s="337" t="s">
        <v>485</v>
      </c>
      <c r="C175" s="337" t="s">
        <v>347</v>
      </c>
      <c r="D175" s="337" t="s">
        <v>312</v>
      </c>
      <c r="E175" s="337"/>
      <c r="F175" s="331">
        <v>1590</v>
      </c>
      <c r="G175" s="339">
        <f t="shared" si="2"/>
        <v>16436116</v>
      </c>
      <c r="H175" s="331" t="s">
        <v>24</v>
      </c>
      <c r="I175" s="337" t="s">
        <v>486</v>
      </c>
      <c r="J175" s="337" t="s">
        <v>351</v>
      </c>
      <c r="K175" s="337" t="s">
        <v>197</v>
      </c>
      <c r="L175" s="337" t="s">
        <v>928</v>
      </c>
      <c r="M175" s="337" t="s">
        <v>1037</v>
      </c>
      <c r="N175" s="337" t="s">
        <v>930</v>
      </c>
      <c r="O175" s="337"/>
      <c r="P175" s="337"/>
      <c r="Q175" s="337"/>
    </row>
    <row r="176" spans="1:17" s="178" customFormat="1">
      <c r="A176" s="336">
        <v>45369</v>
      </c>
      <c r="B176" s="337" t="s">
        <v>487</v>
      </c>
      <c r="C176" s="337" t="s">
        <v>74</v>
      </c>
      <c r="D176" s="330"/>
      <c r="E176" s="337">
        <v>9000</v>
      </c>
      <c r="F176" s="331"/>
      <c r="G176" s="339">
        <f t="shared" si="2"/>
        <v>16445116</v>
      </c>
      <c r="H176" s="331" t="s">
        <v>24</v>
      </c>
      <c r="I176" s="331" t="s">
        <v>824</v>
      </c>
      <c r="M176" s="337"/>
      <c r="N176" s="337"/>
      <c r="O176" s="337"/>
      <c r="P176" s="337"/>
      <c r="Q176" s="337"/>
    </row>
    <row r="177" spans="1:17" s="178" customFormat="1">
      <c r="A177" s="336">
        <v>45369</v>
      </c>
      <c r="B177" s="337" t="s">
        <v>195</v>
      </c>
      <c r="C177" s="337" t="s">
        <v>74</v>
      </c>
      <c r="D177" s="330"/>
      <c r="E177" s="337"/>
      <c r="F177" s="331">
        <v>102000</v>
      </c>
      <c r="G177" s="339">
        <f t="shared" si="2"/>
        <v>16343116</v>
      </c>
      <c r="H177" s="331" t="s">
        <v>24</v>
      </c>
      <c r="I177" s="331" t="s">
        <v>825</v>
      </c>
      <c r="M177" s="337"/>
      <c r="N177" s="337"/>
      <c r="O177" s="337"/>
      <c r="P177" s="337"/>
      <c r="Q177" s="337"/>
    </row>
    <row r="178" spans="1:17" s="178" customFormat="1">
      <c r="A178" s="336">
        <v>45369</v>
      </c>
      <c r="B178" s="330" t="s">
        <v>30</v>
      </c>
      <c r="C178" s="337" t="s">
        <v>74</v>
      </c>
      <c r="D178" s="330"/>
      <c r="E178" s="337"/>
      <c r="F178" s="330">
        <v>20000</v>
      </c>
      <c r="G178" s="339">
        <f t="shared" si="2"/>
        <v>16323116</v>
      </c>
      <c r="H178" s="331" t="s">
        <v>24</v>
      </c>
      <c r="I178" s="331" t="s">
        <v>826</v>
      </c>
      <c r="M178" s="337"/>
      <c r="N178" s="337"/>
      <c r="O178" s="337"/>
      <c r="P178" s="337"/>
      <c r="Q178" s="337"/>
    </row>
    <row r="179" spans="1:17" s="178" customFormat="1">
      <c r="A179" s="336">
        <v>45369</v>
      </c>
      <c r="B179" s="337" t="s">
        <v>553</v>
      </c>
      <c r="C179" s="337" t="s">
        <v>74</v>
      </c>
      <c r="D179" s="337"/>
      <c r="E179" s="338">
        <v>20000</v>
      </c>
      <c r="F179" s="330"/>
      <c r="G179" s="339">
        <f t="shared" si="2"/>
        <v>16343116</v>
      </c>
      <c r="H179" s="337" t="s">
        <v>141</v>
      </c>
      <c r="I179" s="331" t="s">
        <v>883</v>
      </c>
      <c r="J179" s="337"/>
      <c r="K179" s="337"/>
      <c r="L179" s="337"/>
      <c r="M179" s="337"/>
      <c r="N179" s="337"/>
      <c r="O179" s="337"/>
      <c r="P179" s="337"/>
      <c r="Q179" s="337"/>
    </row>
    <row r="180" spans="1:17" s="178" customFormat="1">
      <c r="A180" s="336">
        <v>45369</v>
      </c>
      <c r="B180" s="337" t="s">
        <v>565</v>
      </c>
      <c r="C180" s="337" t="s">
        <v>360</v>
      </c>
      <c r="D180" s="330" t="s">
        <v>386</v>
      </c>
      <c r="E180" s="337"/>
      <c r="F180" s="331">
        <v>3000</v>
      </c>
      <c r="G180" s="339">
        <f t="shared" si="2"/>
        <v>16340116</v>
      </c>
      <c r="H180" s="331" t="s">
        <v>464</v>
      </c>
      <c r="I180" s="337" t="s">
        <v>566</v>
      </c>
      <c r="J180" s="178" t="s">
        <v>351</v>
      </c>
      <c r="K180" s="178" t="s">
        <v>196</v>
      </c>
      <c r="L180" s="178" t="s">
        <v>928</v>
      </c>
      <c r="M180" s="337"/>
      <c r="N180" s="337"/>
      <c r="O180" s="337"/>
      <c r="P180" s="337"/>
      <c r="Q180" s="337"/>
    </row>
    <row r="181" spans="1:17" s="178" customFormat="1">
      <c r="A181" s="341">
        <v>45369</v>
      </c>
      <c r="B181" s="178" t="s">
        <v>567</v>
      </c>
      <c r="C181" s="337" t="s">
        <v>33</v>
      </c>
      <c r="D181" s="330" t="s">
        <v>386</v>
      </c>
      <c r="F181" s="178">
        <v>8000</v>
      </c>
      <c r="G181" s="339">
        <f t="shared" si="2"/>
        <v>16332116</v>
      </c>
      <c r="H181" s="178" t="s">
        <v>464</v>
      </c>
      <c r="I181" s="348" t="s">
        <v>568</v>
      </c>
      <c r="J181" s="178" t="s">
        <v>351</v>
      </c>
      <c r="K181" s="178" t="s">
        <v>196</v>
      </c>
      <c r="L181" s="178" t="s">
        <v>928</v>
      </c>
      <c r="M181" s="337"/>
      <c r="N181" s="337"/>
      <c r="P181" s="337"/>
      <c r="Q181" s="337"/>
    </row>
    <row r="182" spans="1:17" s="178" customFormat="1">
      <c r="A182" s="341">
        <v>45369</v>
      </c>
      <c r="B182" s="343" t="s">
        <v>569</v>
      </c>
      <c r="C182" s="337" t="s">
        <v>74</v>
      </c>
      <c r="E182" s="350"/>
      <c r="F182" s="350">
        <v>9000</v>
      </c>
      <c r="G182" s="339">
        <f t="shared" si="2"/>
        <v>16323116</v>
      </c>
      <c r="H182" s="343" t="s">
        <v>464</v>
      </c>
      <c r="I182" s="331" t="s">
        <v>786</v>
      </c>
      <c r="J182" s="337"/>
      <c r="K182" s="337"/>
      <c r="L182" s="337"/>
      <c r="M182" s="337"/>
      <c r="N182" s="337"/>
      <c r="P182" s="337"/>
      <c r="Q182" s="337"/>
    </row>
    <row r="183" spans="1:17" s="178" customFormat="1">
      <c r="A183" s="336">
        <v>45369</v>
      </c>
      <c r="B183" s="337" t="s">
        <v>586</v>
      </c>
      <c r="C183" s="337" t="s">
        <v>74</v>
      </c>
      <c r="D183" s="337"/>
      <c r="E183" s="338">
        <v>20000</v>
      </c>
      <c r="F183" s="330"/>
      <c r="G183" s="339">
        <f t="shared" si="2"/>
        <v>16343116</v>
      </c>
      <c r="H183" s="337" t="s">
        <v>30</v>
      </c>
      <c r="I183" s="337" t="s">
        <v>879</v>
      </c>
      <c r="J183" s="337"/>
      <c r="K183" s="337"/>
      <c r="L183" s="337"/>
      <c r="M183" s="337"/>
      <c r="N183" s="337"/>
      <c r="O183" s="337"/>
      <c r="P183" s="337"/>
      <c r="Q183" s="337"/>
    </row>
    <row r="184" spans="1:17" s="178" customFormat="1">
      <c r="A184" s="344">
        <v>45369</v>
      </c>
      <c r="B184" s="347" t="s">
        <v>601</v>
      </c>
      <c r="C184" s="337" t="s">
        <v>74</v>
      </c>
      <c r="D184" s="331"/>
      <c r="E184" s="351">
        <v>53000</v>
      </c>
      <c r="F184" s="342"/>
      <c r="G184" s="339">
        <f t="shared" si="2"/>
        <v>16396116</v>
      </c>
      <c r="H184" s="178" t="s">
        <v>263</v>
      </c>
      <c r="I184" s="331" t="s">
        <v>899</v>
      </c>
      <c r="J184" s="337"/>
      <c r="K184" s="337"/>
      <c r="L184" s="337"/>
      <c r="M184" s="337"/>
      <c r="N184" s="337"/>
      <c r="P184" s="337"/>
      <c r="Q184" s="337"/>
    </row>
    <row r="185" spans="1:17" s="178" customFormat="1">
      <c r="A185" s="336">
        <v>45369</v>
      </c>
      <c r="B185" s="337" t="s">
        <v>684</v>
      </c>
      <c r="C185" s="337" t="s">
        <v>74</v>
      </c>
      <c r="D185" s="330"/>
      <c r="E185" s="178">
        <v>102000</v>
      </c>
      <c r="F185" s="333"/>
      <c r="G185" s="339">
        <f t="shared" si="2"/>
        <v>16498116</v>
      </c>
      <c r="H185" s="337" t="s">
        <v>195</v>
      </c>
      <c r="I185" s="337" t="s">
        <v>920</v>
      </c>
      <c r="J185" s="337"/>
      <c r="L185" s="337"/>
      <c r="M185" s="337"/>
      <c r="N185" s="337"/>
      <c r="O185" s="337"/>
      <c r="P185" s="337"/>
      <c r="Q185" s="337"/>
    </row>
    <row r="186" spans="1:17" s="178" customFormat="1">
      <c r="A186" s="336">
        <v>45369</v>
      </c>
      <c r="B186" s="337" t="s">
        <v>685</v>
      </c>
      <c r="C186" s="338" t="s">
        <v>33</v>
      </c>
      <c r="D186" s="330" t="s">
        <v>152</v>
      </c>
      <c r="F186" s="333">
        <v>8000</v>
      </c>
      <c r="G186" s="339">
        <f t="shared" si="2"/>
        <v>16490116</v>
      </c>
      <c r="H186" s="337" t="s">
        <v>195</v>
      </c>
      <c r="I186" s="337" t="s">
        <v>694</v>
      </c>
      <c r="J186" s="337" t="s">
        <v>363</v>
      </c>
      <c r="K186" s="337" t="s">
        <v>197</v>
      </c>
      <c r="L186" s="337" t="s">
        <v>928</v>
      </c>
      <c r="M186" s="337" t="s">
        <v>1038</v>
      </c>
      <c r="N186" s="337" t="s">
        <v>940</v>
      </c>
      <c r="O186" s="337"/>
      <c r="P186" s="337"/>
      <c r="Q186" s="337"/>
    </row>
    <row r="187" spans="1:17" s="178" customFormat="1">
      <c r="A187" s="336">
        <v>45370</v>
      </c>
      <c r="B187" s="337" t="s">
        <v>488</v>
      </c>
      <c r="C187" s="337" t="s">
        <v>74</v>
      </c>
      <c r="D187" s="337"/>
      <c r="E187" s="338">
        <v>2000000</v>
      </c>
      <c r="F187" s="338"/>
      <c r="G187" s="339">
        <f t="shared" si="2"/>
        <v>18490116</v>
      </c>
      <c r="H187" s="337" t="s">
        <v>24</v>
      </c>
      <c r="I187" s="331" t="s">
        <v>827</v>
      </c>
      <c r="M187" s="337"/>
      <c r="N187" s="337"/>
      <c r="O187" s="337"/>
      <c r="P187" s="337"/>
      <c r="Q187" s="337"/>
    </row>
    <row r="188" spans="1:17" s="178" customFormat="1">
      <c r="A188" s="336">
        <v>45370</v>
      </c>
      <c r="B188" s="337" t="s">
        <v>489</v>
      </c>
      <c r="C188" s="337" t="s">
        <v>74</v>
      </c>
      <c r="D188" s="337"/>
      <c r="E188" s="338"/>
      <c r="F188" s="330">
        <v>300000</v>
      </c>
      <c r="G188" s="339">
        <f t="shared" si="2"/>
        <v>18190116</v>
      </c>
      <c r="H188" s="337" t="s">
        <v>24</v>
      </c>
      <c r="I188" s="331" t="s">
        <v>828</v>
      </c>
      <c r="M188" s="337"/>
      <c r="N188" s="337"/>
      <c r="O188" s="337"/>
      <c r="P188" s="337"/>
      <c r="Q188" s="337"/>
    </row>
    <row r="189" spans="1:17" s="178" customFormat="1">
      <c r="A189" s="336">
        <v>45370</v>
      </c>
      <c r="B189" s="337" t="s">
        <v>490</v>
      </c>
      <c r="C189" s="337" t="s">
        <v>74</v>
      </c>
      <c r="D189" s="330"/>
      <c r="E189" s="337"/>
      <c r="F189" s="331">
        <v>50000</v>
      </c>
      <c r="G189" s="339">
        <f t="shared" si="2"/>
        <v>18140116</v>
      </c>
      <c r="H189" s="331" t="s">
        <v>24</v>
      </c>
      <c r="I189" s="331" t="s">
        <v>829</v>
      </c>
      <c r="J189" s="337"/>
      <c r="K189" s="337"/>
      <c r="M189" s="337"/>
      <c r="N189" s="337"/>
      <c r="O189" s="337"/>
      <c r="P189" s="337"/>
      <c r="Q189" s="337"/>
    </row>
    <row r="190" spans="1:17" s="178" customFormat="1">
      <c r="A190" s="336">
        <v>45370</v>
      </c>
      <c r="B190" s="337" t="s">
        <v>557</v>
      </c>
      <c r="C190" s="337" t="s">
        <v>74</v>
      </c>
      <c r="D190" s="337"/>
      <c r="E190" s="338">
        <v>300000</v>
      </c>
      <c r="F190" s="330"/>
      <c r="G190" s="339">
        <f t="shared" si="2"/>
        <v>18440116</v>
      </c>
      <c r="H190" s="337" t="s">
        <v>92</v>
      </c>
      <c r="I190" s="337" t="s">
        <v>885</v>
      </c>
      <c r="J190" s="337"/>
      <c r="K190" s="337"/>
      <c r="L190" s="337"/>
      <c r="M190" s="337"/>
      <c r="N190" s="337"/>
      <c r="O190" s="337"/>
      <c r="P190" s="337"/>
      <c r="Q190" s="337"/>
    </row>
    <row r="191" spans="1:17" s="178" customFormat="1">
      <c r="A191" s="336">
        <v>45370</v>
      </c>
      <c r="B191" s="178" t="s">
        <v>615</v>
      </c>
      <c r="C191" s="178" t="s">
        <v>349</v>
      </c>
      <c r="D191" s="330" t="s">
        <v>386</v>
      </c>
      <c r="F191" s="178">
        <v>45000</v>
      </c>
      <c r="G191" s="339">
        <f t="shared" si="2"/>
        <v>18395116</v>
      </c>
      <c r="H191" s="331" t="s">
        <v>263</v>
      </c>
      <c r="I191" s="178" t="s">
        <v>616</v>
      </c>
      <c r="J191" s="337" t="s">
        <v>351</v>
      </c>
      <c r="K191" s="337" t="s">
        <v>197</v>
      </c>
      <c r="L191" s="337" t="s">
        <v>928</v>
      </c>
      <c r="M191" s="337" t="s">
        <v>1039</v>
      </c>
      <c r="N191" s="337" t="s">
        <v>941</v>
      </c>
      <c r="P191" s="337"/>
      <c r="Q191" s="337"/>
    </row>
    <row r="192" spans="1:17" s="178" customFormat="1">
      <c r="A192" s="336">
        <v>45370</v>
      </c>
      <c r="B192" s="337" t="s">
        <v>617</v>
      </c>
      <c r="C192" s="337" t="s">
        <v>33</v>
      </c>
      <c r="D192" s="330" t="s">
        <v>386</v>
      </c>
      <c r="E192" s="338"/>
      <c r="F192" s="330">
        <v>5000</v>
      </c>
      <c r="G192" s="339">
        <f t="shared" si="2"/>
        <v>18390116</v>
      </c>
      <c r="H192" s="337" t="s">
        <v>263</v>
      </c>
      <c r="I192" s="331" t="s">
        <v>618</v>
      </c>
      <c r="J192" s="337" t="s">
        <v>363</v>
      </c>
      <c r="K192" s="337" t="s">
        <v>197</v>
      </c>
      <c r="L192" s="337" t="s">
        <v>928</v>
      </c>
      <c r="M192" s="337" t="s">
        <v>1040</v>
      </c>
      <c r="N192" s="337" t="s">
        <v>940</v>
      </c>
      <c r="O192" s="337"/>
      <c r="P192" s="337"/>
      <c r="Q192" s="337"/>
    </row>
    <row r="193" spans="1:17" s="178" customFormat="1">
      <c r="A193" s="336">
        <v>45370</v>
      </c>
      <c r="B193" s="337" t="s">
        <v>735</v>
      </c>
      <c r="C193" s="337" t="s">
        <v>74</v>
      </c>
      <c r="D193" s="330"/>
      <c r="E193" s="338">
        <v>50000</v>
      </c>
      <c r="F193" s="330"/>
      <c r="G193" s="339">
        <f t="shared" si="2"/>
        <v>18440116</v>
      </c>
      <c r="H193" s="337" t="s">
        <v>306</v>
      </c>
      <c r="I193" s="331" t="s">
        <v>917</v>
      </c>
      <c r="M193" s="337"/>
      <c r="N193" s="337"/>
      <c r="O193" s="337"/>
      <c r="P193" s="337"/>
      <c r="Q193" s="337"/>
    </row>
    <row r="194" spans="1:17" s="178" customFormat="1">
      <c r="A194" s="336">
        <v>45370</v>
      </c>
      <c r="B194" s="337" t="s">
        <v>689</v>
      </c>
      <c r="C194" s="331" t="s">
        <v>360</v>
      </c>
      <c r="D194" s="330" t="s">
        <v>152</v>
      </c>
      <c r="F194" s="333">
        <v>20000</v>
      </c>
      <c r="G194" s="339">
        <f t="shared" si="2"/>
        <v>18420116</v>
      </c>
      <c r="H194" s="337" t="s">
        <v>195</v>
      </c>
      <c r="I194" s="337" t="s">
        <v>691</v>
      </c>
      <c r="J194" s="337" t="s">
        <v>351</v>
      </c>
      <c r="K194" s="337" t="s">
        <v>197</v>
      </c>
      <c r="L194" s="337" t="s">
        <v>928</v>
      </c>
      <c r="M194" s="337" t="s">
        <v>1041</v>
      </c>
      <c r="N194" s="337" t="s">
        <v>941</v>
      </c>
      <c r="O194" s="331"/>
      <c r="P194" s="337"/>
      <c r="Q194" s="337"/>
    </row>
    <row r="195" spans="1:17" s="178" customFormat="1">
      <c r="A195" s="336">
        <v>45371</v>
      </c>
      <c r="B195" s="178" t="s">
        <v>687</v>
      </c>
      <c r="C195" s="178" t="s">
        <v>707</v>
      </c>
      <c r="D195" s="330" t="s">
        <v>152</v>
      </c>
      <c r="F195" s="178">
        <v>21000</v>
      </c>
      <c r="G195" s="339">
        <f t="shared" si="2"/>
        <v>18399116</v>
      </c>
      <c r="H195" s="178" t="s">
        <v>195</v>
      </c>
      <c r="I195" s="337" t="s">
        <v>692</v>
      </c>
      <c r="J195" s="178" t="s">
        <v>351</v>
      </c>
      <c r="K195" s="178" t="s">
        <v>196</v>
      </c>
      <c r="L195" s="178" t="s">
        <v>928</v>
      </c>
      <c r="M195" s="337"/>
      <c r="N195" s="337"/>
      <c r="O195" s="331"/>
      <c r="P195" s="337"/>
      <c r="Q195" s="337"/>
    </row>
    <row r="196" spans="1:17" s="178" customFormat="1">
      <c r="A196" s="336">
        <v>45371</v>
      </c>
      <c r="B196" s="337" t="s">
        <v>938</v>
      </c>
      <c r="C196" s="337" t="s">
        <v>360</v>
      </c>
      <c r="D196" s="330" t="s">
        <v>2</v>
      </c>
      <c r="E196" s="338"/>
      <c r="F196" s="330">
        <v>15950</v>
      </c>
      <c r="G196" s="339">
        <f t="shared" si="2"/>
        <v>18383166</v>
      </c>
      <c r="H196" s="337" t="s">
        <v>300</v>
      </c>
      <c r="I196" s="331" t="s">
        <v>771</v>
      </c>
      <c r="J196" s="337" t="s">
        <v>351</v>
      </c>
      <c r="K196" s="337" t="s">
        <v>196</v>
      </c>
      <c r="L196" s="337" t="s">
        <v>928</v>
      </c>
      <c r="M196" s="337"/>
      <c r="N196" s="337"/>
      <c r="O196" s="337"/>
      <c r="P196" s="337"/>
      <c r="Q196" s="337"/>
    </row>
    <row r="197" spans="1:17" s="178" customFormat="1">
      <c r="A197" s="336">
        <v>45372</v>
      </c>
      <c r="B197" s="330" t="s">
        <v>686</v>
      </c>
      <c r="C197" s="331" t="s">
        <v>33</v>
      </c>
      <c r="D197" s="330" t="s">
        <v>152</v>
      </c>
      <c r="F197" s="333">
        <v>8000</v>
      </c>
      <c r="G197" s="339">
        <f t="shared" si="2"/>
        <v>18375166</v>
      </c>
      <c r="H197" s="337" t="s">
        <v>195</v>
      </c>
      <c r="I197" s="337" t="s">
        <v>695</v>
      </c>
      <c r="J197" s="337" t="s">
        <v>363</v>
      </c>
      <c r="K197" s="337" t="s">
        <v>197</v>
      </c>
      <c r="L197" s="337" t="s">
        <v>928</v>
      </c>
      <c r="M197" s="337" t="s">
        <v>1042</v>
      </c>
      <c r="N197" s="337" t="s">
        <v>940</v>
      </c>
      <c r="O197" s="331"/>
      <c r="P197" s="337"/>
      <c r="Q197" s="337"/>
    </row>
    <row r="198" spans="1:17" s="178" customFormat="1">
      <c r="A198" s="336">
        <v>45372</v>
      </c>
      <c r="B198" s="337" t="s">
        <v>491</v>
      </c>
      <c r="C198" s="338" t="s">
        <v>339</v>
      </c>
      <c r="D198" s="330" t="s">
        <v>312</v>
      </c>
      <c r="E198" s="337"/>
      <c r="F198" s="331">
        <v>50200</v>
      </c>
      <c r="G198" s="339">
        <f t="shared" si="2"/>
        <v>18324966</v>
      </c>
      <c r="H198" s="331" t="s">
        <v>24</v>
      </c>
      <c r="I198" s="337" t="s">
        <v>492</v>
      </c>
      <c r="J198" s="337" t="s">
        <v>363</v>
      </c>
      <c r="K198" s="337" t="s">
        <v>197</v>
      </c>
      <c r="L198" s="337" t="s">
        <v>928</v>
      </c>
      <c r="M198" s="337" t="s">
        <v>1043</v>
      </c>
      <c r="N198" s="337" t="s">
        <v>932</v>
      </c>
      <c r="O198" s="337"/>
      <c r="P198" s="337"/>
      <c r="Q198" s="337"/>
    </row>
    <row r="199" spans="1:17" s="178" customFormat="1">
      <c r="A199" s="336">
        <v>45372</v>
      </c>
      <c r="B199" s="330" t="s">
        <v>306</v>
      </c>
      <c r="C199" s="337" t="s">
        <v>74</v>
      </c>
      <c r="D199" s="331"/>
      <c r="E199" s="331"/>
      <c r="F199" s="331">
        <v>65000</v>
      </c>
      <c r="G199" s="339">
        <f t="shared" si="2"/>
        <v>18259966</v>
      </c>
      <c r="H199" s="331" t="s">
        <v>24</v>
      </c>
      <c r="I199" s="331" t="s">
        <v>830</v>
      </c>
      <c r="M199" s="337"/>
      <c r="N199" s="337"/>
      <c r="O199" s="331"/>
      <c r="P199" s="337"/>
      <c r="Q199" s="337"/>
    </row>
    <row r="200" spans="1:17" s="178" customFormat="1">
      <c r="A200" s="336">
        <v>45372</v>
      </c>
      <c r="B200" s="330" t="s">
        <v>263</v>
      </c>
      <c r="C200" s="337" t="s">
        <v>74</v>
      </c>
      <c r="D200" s="331"/>
      <c r="E200" s="331"/>
      <c r="F200" s="330">
        <v>20000</v>
      </c>
      <c r="G200" s="339">
        <f t="shared" si="2"/>
        <v>18239966</v>
      </c>
      <c r="H200" s="331" t="s">
        <v>24</v>
      </c>
      <c r="I200" s="331" t="s">
        <v>831</v>
      </c>
      <c r="M200" s="331"/>
      <c r="N200" s="331"/>
      <c r="O200" s="331"/>
      <c r="P200" s="337"/>
      <c r="Q200" s="337"/>
    </row>
    <row r="201" spans="1:17" s="178" customFormat="1">
      <c r="A201" s="336">
        <v>45372</v>
      </c>
      <c r="B201" s="330" t="s">
        <v>456</v>
      </c>
      <c r="C201" s="337" t="s">
        <v>74</v>
      </c>
      <c r="D201" s="331"/>
      <c r="E201" s="331"/>
      <c r="F201" s="330">
        <v>20000</v>
      </c>
      <c r="G201" s="339">
        <f t="shared" si="2"/>
        <v>18219966</v>
      </c>
      <c r="H201" s="331" t="s">
        <v>24</v>
      </c>
      <c r="I201" s="331" t="s">
        <v>832</v>
      </c>
      <c r="M201" s="337"/>
      <c r="N201" s="337"/>
      <c r="O201" s="331"/>
      <c r="P201" s="337"/>
      <c r="Q201" s="337"/>
    </row>
    <row r="202" spans="1:17" s="178" customFormat="1">
      <c r="A202" s="336">
        <v>45372</v>
      </c>
      <c r="B202" s="330" t="s">
        <v>455</v>
      </c>
      <c r="C202" s="337" t="s">
        <v>74</v>
      </c>
      <c r="D202" s="331"/>
      <c r="E202" s="337"/>
      <c r="F202" s="330">
        <v>20000</v>
      </c>
      <c r="G202" s="339">
        <f t="shared" si="2"/>
        <v>18199966</v>
      </c>
      <c r="H202" s="331" t="s">
        <v>24</v>
      </c>
      <c r="I202" s="331" t="s">
        <v>833</v>
      </c>
      <c r="M202" s="337"/>
      <c r="N202" s="337"/>
      <c r="O202" s="337"/>
      <c r="P202" s="337"/>
      <c r="Q202" s="337"/>
    </row>
    <row r="203" spans="1:17" s="178" customFormat="1">
      <c r="A203" s="336">
        <v>45372</v>
      </c>
      <c r="B203" s="330" t="s">
        <v>461</v>
      </c>
      <c r="C203" s="337" t="s">
        <v>74</v>
      </c>
      <c r="D203" s="330"/>
      <c r="F203" s="330">
        <v>40000</v>
      </c>
      <c r="G203" s="339">
        <f t="shared" si="2"/>
        <v>18159966</v>
      </c>
      <c r="H203" s="337" t="s">
        <v>24</v>
      </c>
      <c r="I203" s="331" t="s">
        <v>834</v>
      </c>
      <c r="J203" s="337"/>
      <c r="L203" s="337"/>
      <c r="M203" s="337"/>
      <c r="N203" s="337"/>
      <c r="O203" s="337"/>
      <c r="P203" s="337"/>
      <c r="Q203" s="337"/>
    </row>
    <row r="204" spans="1:17" s="178" customFormat="1">
      <c r="A204" s="336">
        <v>45372</v>
      </c>
      <c r="B204" s="337" t="s">
        <v>263</v>
      </c>
      <c r="C204" s="337" t="s">
        <v>74</v>
      </c>
      <c r="D204" s="330"/>
      <c r="F204" s="330">
        <v>40000</v>
      </c>
      <c r="G204" s="339">
        <f t="shared" si="2"/>
        <v>18119966</v>
      </c>
      <c r="H204" s="337" t="s">
        <v>24</v>
      </c>
      <c r="I204" s="331" t="s">
        <v>835</v>
      </c>
      <c r="M204" s="337"/>
      <c r="N204" s="337"/>
      <c r="O204" s="337"/>
      <c r="P204" s="337"/>
      <c r="Q204" s="337"/>
    </row>
    <row r="205" spans="1:17" s="178" customFormat="1">
      <c r="A205" s="341">
        <v>45372</v>
      </c>
      <c r="B205" s="337" t="s">
        <v>571</v>
      </c>
      <c r="C205" s="337" t="s">
        <v>74</v>
      </c>
      <c r="D205" s="337"/>
      <c r="E205" s="338">
        <v>20000</v>
      </c>
      <c r="F205" s="330"/>
      <c r="G205" s="339">
        <f t="shared" si="2"/>
        <v>18139966</v>
      </c>
      <c r="H205" s="337" t="s">
        <v>456</v>
      </c>
      <c r="I205" s="331" t="s">
        <v>888</v>
      </c>
      <c r="J205" s="337"/>
      <c r="K205" s="337"/>
      <c r="L205" s="337"/>
      <c r="M205" s="337"/>
      <c r="N205" s="337"/>
      <c r="O205" s="337"/>
      <c r="P205" s="337"/>
      <c r="Q205" s="337"/>
    </row>
    <row r="206" spans="1:17" s="178" customFormat="1">
      <c r="A206" s="341">
        <v>45372</v>
      </c>
      <c r="B206" s="178" t="s">
        <v>579</v>
      </c>
      <c r="C206" s="337" t="s">
        <v>74</v>
      </c>
      <c r="D206" s="337"/>
      <c r="E206" s="338">
        <v>20000</v>
      </c>
      <c r="G206" s="339">
        <f t="shared" ref="G206:G269" si="3">G205+E206-F206</f>
        <v>18159966</v>
      </c>
      <c r="H206" s="331" t="s">
        <v>455</v>
      </c>
      <c r="I206" s="331" t="s">
        <v>891</v>
      </c>
      <c r="J206" s="337"/>
      <c r="K206" s="337"/>
      <c r="L206" s="337"/>
      <c r="M206" s="337"/>
      <c r="N206" s="337"/>
      <c r="P206" s="337"/>
      <c r="Q206" s="337"/>
    </row>
    <row r="207" spans="1:17" s="178" customFormat="1">
      <c r="A207" s="336">
        <v>45372</v>
      </c>
      <c r="B207" s="331" t="s">
        <v>601</v>
      </c>
      <c r="C207" s="337" t="s">
        <v>74</v>
      </c>
      <c r="D207" s="331"/>
      <c r="E207" s="338">
        <v>20000</v>
      </c>
      <c r="F207" s="331"/>
      <c r="G207" s="339">
        <f t="shared" si="3"/>
        <v>18179966</v>
      </c>
      <c r="H207" s="331" t="s">
        <v>263</v>
      </c>
      <c r="I207" s="331" t="s">
        <v>900</v>
      </c>
      <c r="M207" s="337"/>
      <c r="N207" s="337"/>
      <c r="O207" s="331"/>
      <c r="P207" s="337"/>
      <c r="Q207" s="337"/>
    </row>
    <row r="208" spans="1:17" s="178" customFormat="1">
      <c r="A208" s="336">
        <v>45372</v>
      </c>
      <c r="B208" s="331" t="s">
        <v>619</v>
      </c>
      <c r="C208" s="337" t="s">
        <v>74</v>
      </c>
      <c r="D208" s="330"/>
      <c r="E208" s="331">
        <v>40000</v>
      </c>
      <c r="F208" s="331"/>
      <c r="G208" s="339">
        <f t="shared" si="3"/>
        <v>18219966</v>
      </c>
      <c r="H208" s="331" t="s">
        <v>263</v>
      </c>
      <c r="I208" s="331" t="s">
        <v>901</v>
      </c>
      <c r="J208" s="337"/>
      <c r="K208" s="337"/>
      <c r="L208" s="337"/>
      <c r="M208" s="337"/>
      <c r="N208" s="337"/>
      <c r="O208" s="331"/>
      <c r="P208" s="337"/>
      <c r="Q208" s="337"/>
    </row>
    <row r="209" spans="1:17" s="178" customFormat="1">
      <c r="A209" s="336">
        <v>45372</v>
      </c>
      <c r="B209" s="337" t="s">
        <v>726</v>
      </c>
      <c r="C209" s="337" t="s">
        <v>74</v>
      </c>
      <c r="D209" s="330"/>
      <c r="E209" s="178">
        <v>65000</v>
      </c>
      <c r="F209" s="331"/>
      <c r="G209" s="339">
        <f t="shared" si="3"/>
        <v>18284966</v>
      </c>
      <c r="H209" s="337" t="s">
        <v>306</v>
      </c>
      <c r="I209" s="331" t="s">
        <v>918</v>
      </c>
      <c r="J209" s="337"/>
      <c r="L209" s="337"/>
      <c r="M209" s="337"/>
      <c r="N209" s="337"/>
      <c r="O209" s="337"/>
      <c r="P209" s="337"/>
      <c r="Q209" s="337"/>
    </row>
    <row r="210" spans="1:17" s="178" customFormat="1">
      <c r="A210" s="336">
        <v>45372</v>
      </c>
      <c r="B210" s="178" t="s">
        <v>690</v>
      </c>
      <c r="C210" s="178" t="s">
        <v>360</v>
      </c>
      <c r="D210" s="330" t="s">
        <v>152</v>
      </c>
      <c r="F210" s="331">
        <v>30000</v>
      </c>
      <c r="G210" s="339">
        <f t="shared" si="3"/>
        <v>18254966</v>
      </c>
      <c r="H210" s="178" t="s">
        <v>195</v>
      </c>
      <c r="I210" s="337" t="s">
        <v>696</v>
      </c>
      <c r="J210" s="337" t="s">
        <v>351</v>
      </c>
      <c r="K210" s="337" t="s">
        <v>197</v>
      </c>
      <c r="L210" s="337" t="s">
        <v>928</v>
      </c>
      <c r="M210" s="337" t="s">
        <v>1044</v>
      </c>
      <c r="N210" s="337" t="s">
        <v>941</v>
      </c>
      <c r="P210" s="337"/>
      <c r="Q210" s="337"/>
    </row>
    <row r="211" spans="1:17" s="178" customFormat="1">
      <c r="A211" s="336">
        <v>45372</v>
      </c>
      <c r="B211" s="337" t="s">
        <v>688</v>
      </c>
      <c r="C211" s="337" t="s">
        <v>33</v>
      </c>
      <c r="D211" s="330" t="s">
        <v>152</v>
      </c>
      <c r="E211" s="338"/>
      <c r="F211" s="330">
        <v>20000</v>
      </c>
      <c r="G211" s="339">
        <f t="shared" si="3"/>
        <v>18234966</v>
      </c>
      <c r="H211" s="337" t="s">
        <v>195</v>
      </c>
      <c r="I211" s="331" t="s">
        <v>693</v>
      </c>
      <c r="J211" s="337" t="s">
        <v>363</v>
      </c>
      <c r="K211" s="337" t="s">
        <v>197</v>
      </c>
      <c r="L211" s="337" t="s">
        <v>928</v>
      </c>
      <c r="M211" s="337" t="s">
        <v>1045</v>
      </c>
      <c r="N211" s="337" t="s">
        <v>940</v>
      </c>
      <c r="O211" s="337"/>
      <c r="P211" s="337"/>
      <c r="Q211" s="337"/>
    </row>
    <row r="212" spans="1:17" s="178" customFormat="1">
      <c r="A212" s="336">
        <v>45373</v>
      </c>
      <c r="B212" s="178" t="s">
        <v>263</v>
      </c>
      <c r="C212" s="337" t="s">
        <v>74</v>
      </c>
      <c r="D212" s="330"/>
      <c r="F212" s="330">
        <v>20000</v>
      </c>
      <c r="G212" s="339">
        <f t="shared" si="3"/>
        <v>18214966</v>
      </c>
      <c r="H212" s="331" t="s">
        <v>24</v>
      </c>
      <c r="I212" s="331" t="s">
        <v>836</v>
      </c>
      <c r="J212" s="337"/>
      <c r="K212" s="337"/>
      <c r="L212" s="337"/>
      <c r="M212" s="337"/>
      <c r="N212" s="337"/>
      <c r="P212" s="337"/>
      <c r="Q212" s="337"/>
    </row>
    <row r="213" spans="1:17" s="178" customFormat="1">
      <c r="A213" s="336">
        <v>45373</v>
      </c>
      <c r="B213" s="178" t="s">
        <v>300</v>
      </c>
      <c r="C213" s="337" t="s">
        <v>74</v>
      </c>
      <c r="D213" s="330"/>
      <c r="F213" s="178">
        <v>40000</v>
      </c>
      <c r="G213" s="339">
        <f t="shared" si="3"/>
        <v>18174966</v>
      </c>
      <c r="H213" s="331" t="s">
        <v>24</v>
      </c>
      <c r="I213" s="331" t="s">
        <v>837</v>
      </c>
      <c r="J213" s="337"/>
      <c r="K213" s="337"/>
      <c r="L213" s="337"/>
      <c r="M213" s="337"/>
      <c r="N213" s="337"/>
      <c r="P213" s="337"/>
      <c r="Q213" s="337"/>
    </row>
    <row r="214" spans="1:17" s="178" customFormat="1">
      <c r="A214" s="336">
        <v>45373</v>
      </c>
      <c r="B214" s="337" t="s">
        <v>293</v>
      </c>
      <c r="C214" s="337" t="s">
        <v>74</v>
      </c>
      <c r="D214" s="337"/>
      <c r="E214" s="338"/>
      <c r="F214" s="330">
        <v>10000</v>
      </c>
      <c r="G214" s="339">
        <f t="shared" si="3"/>
        <v>18164966</v>
      </c>
      <c r="H214" s="337" t="s">
        <v>24</v>
      </c>
      <c r="I214" s="331" t="s">
        <v>838</v>
      </c>
      <c r="J214" s="337"/>
      <c r="K214" s="337"/>
      <c r="L214" s="337"/>
      <c r="M214" s="337"/>
      <c r="N214" s="337"/>
      <c r="O214" s="337"/>
      <c r="P214" s="337"/>
      <c r="Q214" s="337"/>
    </row>
    <row r="215" spans="1:17" s="178" customFormat="1">
      <c r="A215" s="336">
        <v>45373</v>
      </c>
      <c r="B215" s="330" t="s">
        <v>30</v>
      </c>
      <c r="C215" s="337" t="s">
        <v>74</v>
      </c>
      <c r="D215" s="330"/>
      <c r="E215" s="331"/>
      <c r="F215" s="330">
        <v>10000</v>
      </c>
      <c r="G215" s="339">
        <f t="shared" si="3"/>
        <v>18154966</v>
      </c>
      <c r="H215" s="331" t="s">
        <v>24</v>
      </c>
      <c r="I215" s="331" t="s">
        <v>839</v>
      </c>
      <c r="J215" s="337"/>
      <c r="K215" s="337"/>
      <c r="L215" s="337"/>
      <c r="M215" s="337"/>
      <c r="N215" s="337"/>
      <c r="O215" s="331"/>
      <c r="P215" s="337"/>
      <c r="Q215" s="337"/>
    </row>
    <row r="216" spans="1:17" s="178" customFormat="1">
      <c r="A216" s="341">
        <v>45373</v>
      </c>
      <c r="B216" s="350" t="s">
        <v>528</v>
      </c>
      <c r="C216" s="178" t="s">
        <v>172</v>
      </c>
      <c r="D216" s="178" t="s">
        <v>312</v>
      </c>
      <c r="F216" s="333">
        <v>500000</v>
      </c>
      <c r="G216" s="339">
        <f t="shared" si="3"/>
        <v>17654966</v>
      </c>
      <c r="H216" s="178" t="s">
        <v>146</v>
      </c>
      <c r="I216" s="178" t="s">
        <v>529</v>
      </c>
      <c r="J216" s="337" t="s">
        <v>363</v>
      </c>
      <c r="K216" s="337" t="s">
        <v>197</v>
      </c>
      <c r="L216" s="337" t="s">
        <v>928</v>
      </c>
      <c r="M216" s="337" t="s">
        <v>1046</v>
      </c>
      <c r="N216" s="337" t="s">
        <v>937</v>
      </c>
      <c r="P216" s="337"/>
      <c r="Q216" s="337"/>
    </row>
    <row r="217" spans="1:17" s="178" customFormat="1">
      <c r="A217" s="336">
        <v>45373</v>
      </c>
      <c r="B217" s="337" t="s">
        <v>586</v>
      </c>
      <c r="C217" s="337" t="s">
        <v>74</v>
      </c>
      <c r="D217" s="337"/>
      <c r="E217" s="338">
        <v>10000</v>
      </c>
      <c r="F217" s="330"/>
      <c r="G217" s="339">
        <f t="shared" si="3"/>
        <v>17664966</v>
      </c>
      <c r="H217" s="337" t="s">
        <v>30</v>
      </c>
      <c r="I217" s="337" t="s">
        <v>880</v>
      </c>
      <c r="J217" s="337"/>
      <c r="K217" s="337"/>
      <c r="L217" s="337"/>
      <c r="M217" s="337"/>
      <c r="N217" s="337"/>
      <c r="O217" s="337"/>
      <c r="P217" s="337"/>
      <c r="Q217" s="337"/>
    </row>
    <row r="218" spans="1:17" s="178" customFormat="1">
      <c r="A218" s="336">
        <v>45373</v>
      </c>
      <c r="B218" s="331" t="s">
        <v>601</v>
      </c>
      <c r="C218" s="337" t="s">
        <v>74</v>
      </c>
      <c r="D218" s="331"/>
      <c r="E218" s="338">
        <v>20000</v>
      </c>
      <c r="F218" s="331"/>
      <c r="G218" s="339">
        <f t="shared" si="3"/>
        <v>17684966</v>
      </c>
      <c r="H218" s="331" t="s">
        <v>263</v>
      </c>
      <c r="I218" s="331" t="s">
        <v>902</v>
      </c>
      <c r="M218" s="337"/>
      <c r="N218" s="337"/>
      <c r="O218" s="331"/>
      <c r="P218" s="337"/>
      <c r="Q218" s="337"/>
    </row>
    <row r="219" spans="1:17" s="178" customFormat="1">
      <c r="A219" s="336">
        <v>45373</v>
      </c>
      <c r="B219" s="337" t="s">
        <v>665</v>
      </c>
      <c r="C219" s="337" t="s">
        <v>74</v>
      </c>
      <c r="D219" s="337"/>
      <c r="E219" s="338">
        <v>40000</v>
      </c>
      <c r="F219" s="330"/>
      <c r="G219" s="339">
        <f t="shared" si="3"/>
        <v>17724966</v>
      </c>
      <c r="H219" s="337" t="s">
        <v>46</v>
      </c>
      <c r="I219" s="337" t="s">
        <v>862</v>
      </c>
      <c r="J219" s="337"/>
      <c r="K219" s="337"/>
      <c r="L219" s="337"/>
      <c r="M219" s="337"/>
      <c r="N219" s="337"/>
      <c r="O219" s="337"/>
      <c r="P219" s="337"/>
      <c r="Q219" s="337"/>
    </row>
    <row r="220" spans="1:17" s="178" customFormat="1">
      <c r="A220" s="341">
        <v>45373</v>
      </c>
      <c r="B220" s="178" t="s">
        <v>699</v>
      </c>
      <c r="C220" s="337" t="s">
        <v>74</v>
      </c>
      <c r="E220" s="332">
        <v>10000</v>
      </c>
      <c r="F220" s="332"/>
      <c r="G220" s="339">
        <f t="shared" si="3"/>
        <v>17734966</v>
      </c>
      <c r="H220" s="178" t="s">
        <v>293</v>
      </c>
      <c r="I220" s="178" t="s">
        <v>924</v>
      </c>
      <c r="P220" s="337"/>
      <c r="Q220" s="337"/>
    </row>
    <row r="221" spans="1:17" s="178" customFormat="1">
      <c r="A221" s="336">
        <v>45373</v>
      </c>
      <c r="B221" s="178" t="s">
        <v>766</v>
      </c>
      <c r="C221" s="337" t="s">
        <v>74</v>
      </c>
      <c r="D221" s="330"/>
      <c r="E221" s="178">
        <v>40000</v>
      </c>
      <c r="G221" s="339">
        <f t="shared" si="3"/>
        <v>17774966</v>
      </c>
      <c r="H221" s="331" t="s">
        <v>300</v>
      </c>
      <c r="I221" s="331" t="s">
        <v>874</v>
      </c>
      <c r="J221" s="337"/>
      <c r="K221" s="337"/>
      <c r="L221" s="337"/>
      <c r="M221" s="337"/>
      <c r="N221" s="337"/>
      <c r="P221" s="337"/>
      <c r="Q221" s="337"/>
    </row>
    <row r="222" spans="1:17" s="178" customFormat="1">
      <c r="A222" s="336">
        <v>45373</v>
      </c>
      <c r="B222" s="178" t="s">
        <v>779</v>
      </c>
      <c r="C222" s="178" t="s">
        <v>780</v>
      </c>
      <c r="D222" s="330" t="s">
        <v>152</v>
      </c>
      <c r="F222" s="178">
        <v>150000</v>
      </c>
      <c r="G222" s="339">
        <f t="shared" si="3"/>
        <v>17624966</v>
      </c>
      <c r="H222" s="178" t="s">
        <v>23</v>
      </c>
      <c r="I222" s="178" t="s">
        <v>781</v>
      </c>
      <c r="J222" s="178" t="s">
        <v>351</v>
      </c>
      <c r="K222" s="178" t="s">
        <v>196</v>
      </c>
      <c r="L222" s="178" t="s">
        <v>928</v>
      </c>
      <c r="P222" s="337"/>
      <c r="Q222" s="337"/>
    </row>
    <row r="223" spans="1:17" s="178" customFormat="1">
      <c r="A223" s="336">
        <v>45374</v>
      </c>
      <c r="B223" s="337" t="s">
        <v>736</v>
      </c>
      <c r="C223" s="337" t="s">
        <v>33</v>
      </c>
      <c r="D223" s="330" t="s">
        <v>386</v>
      </c>
      <c r="F223" s="331">
        <v>15000</v>
      </c>
      <c r="G223" s="339">
        <f t="shared" si="3"/>
        <v>17609966</v>
      </c>
      <c r="H223" s="337" t="s">
        <v>306</v>
      </c>
      <c r="I223" s="337" t="s">
        <v>756</v>
      </c>
      <c r="J223" s="337" t="s">
        <v>363</v>
      </c>
      <c r="K223" s="337" t="s">
        <v>197</v>
      </c>
      <c r="L223" s="337" t="s">
        <v>928</v>
      </c>
      <c r="M223" s="337" t="s">
        <v>1047</v>
      </c>
      <c r="N223" s="337" t="s">
        <v>940</v>
      </c>
      <c r="O223" s="337"/>
      <c r="P223" s="337"/>
      <c r="Q223" s="337"/>
    </row>
    <row r="224" spans="1:17" s="178" customFormat="1">
      <c r="A224" s="336">
        <v>45374</v>
      </c>
      <c r="B224" s="337" t="s">
        <v>737</v>
      </c>
      <c r="C224" s="337" t="s">
        <v>360</v>
      </c>
      <c r="D224" s="330" t="s">
        <v>386</v>
      </c>
      <c r="F224" s="331">
        <v>60000</v>
      </c>
      <c r="G224" s="339">
        <f t="shared" si="3"/>
        <v>17549966</v>
      </c>
      <c r="H224" s="337" t="s">
        <v>306</v>
      </c>
      <c r="I224" s="337" t="s">
        <v>746</v>
      </c>
      <c r="J224" s="337" t="s">
        <v>351</v>
      </c>
      <c r="K224" s="337" t="s">
        <v>197</v>
      </c>
      <c r="L224" s="337" t="s">
        <v>928</v>
      </c>
      <c r="M224" s="337" t="s">
        <v>1048</v>
      </c>
      <c r="N224" s="337" t="s">
        <v>941</v>
      </c>
      <c r="O224" s="337"/>
      <c r="P224" s="337"/>
      <c r="Q224" s="337"/>
    </row>
    <row r="225" spans="1:17" s="178" customFormat="1">
      <c r="A225" s="336">
        <v>45375</v>
      </c>
      <c r="B225" s="337" t="s">
        <v>944</v>
      </c>
      <c r="C225" s="337" t="s">
        <v>349</v>
      </c>
      <c r="D225" s="330" t="s">
        <v>362</v>
      </c>
      <c r="E225" s="338"/>
      <c r="F225" s="330">
        <v>40000</v>
      </c>
      <c r="G225" s="339">
        <f t="shared" si="3"/>
        <v>17509966</v>
      </c>
      <c r="H225" s="337" t="s">
        <v>263</v>
      </c>
      <c r="I225" s="337" t="s">
        <v>621</v>
      </c>
      <c r="J225" s="337" t="s">
        <v>351</v>
      </c>
      <c r="K225" s="337" t="s">
        <v>196</v>
      </c>
      <c r="L225" s="337" t="s">
        <v>928</v>
      </c>
      <c r="M225" s="337"/>
      <c r="N225" s="337"/>
      <c r="O225" s="337"/>
      <c r="P225" s="337"/>
      <c r="Q225" s="337"/>
    </row>
    <row r="226" spans="1:17" s="178" customFormat="1">
      <c r="A226" s="336">
        <v>45375</v>
      </c>
      <c r="B226" s="178" t="s">
        <v>738</v>
      </c>
      <c r="C226" s="337" t="s">
        <v>33</v>
      </c>
      <c r="D226" s="330" t="s">
        <v>386</v>
      </c>
      <c r="F226" s="178">
        <v>5000</v>
      </c>
      <c r="G226" s="339">
        <f t="shared" si="3"/>
        <v>17504966</v>
      </c>
      <c r="H226" s="331" t="s">
        <v>306</v>
      </c>
      <c r="I226" s="178" t="s">
        <v>757</v>
      </c>
      <c r="J226" s="337" t="s">
        <v>363</v>
      </c>
      <c r="K226" s="337" t="s">
        <v>197</v>
      </c>
      <c r="L226" s="337" t="s">
        <v>928</v>
      </c>
      <c r="M226" s="337" t="s">
        <v>1049</v>
      </c>
      <c r="N226" s="337" t="s">
        <v>940</v>
      </c>
      <c r="P226" s="337"/>
      <c r="Q226" s="337"/>
    </row>
    <row r="227" spans="1:17" s="178" customFormat="1">
      <c r="A227" s="336">
        <v>45375</v>
      </c>
      <c r="B227" s="178" t="s">
        <v>679</v>
      </c>
      <c r="C227" s="337" t="s">
        <v>360</v>
      </c>
      <c r="D227" s="330" t="s">
        <v>362</v>
      </c>
      <c r="F227" s="178">
        <v>40000</v>
      </c>
      <c r="G227" s="339">
        <f t="shared" si="3"/>
        <v>17464966</v>
      </c>
      <c r="H227" s="331" t="s">
        <v>46</v>
      </c>
      <c r="I227" s="178" t="s">
        <v>872</v>
      </c>
      <c r="J227" s="178" t="s">
        <v>351</v>
      </c>
      <c r="K227" s="178" t="s">
        <v>196</v>
      </c>
      <c r="L227" s="178" t="s">
        <v>928</v>
      </c>
      <c r="P227" s="337"/>
      <c r="Q227" s="337"/>
    </row>
    <row r="228" spans="1:17" s="178" customFormat="1">
      <c r="A228" s="336">
        <v>45376</v>
      </c>
      <c r="B228" s="330" t="s">
        <v>306</v>
      </c>
      <c r="C228" s="337" t="s">
        <v>74</v>
      </c>
      <c r="D228" s="330"/>
      <c r="E228" s="331"/>
      <c r="F228" s="331">
        <v>153000</v>
      </c>
      <c r="G228" s="339">
        <f t="shared" si="3"/>
        <v>17311966</v>
      </c>
      <c r="H228" s="331" t="s">
        <v>24</v>
      </c>
      <c r="I228" s="331" t="s">
        <v>840</v>
      </c>
      <c r="J228" s="337"/>
      <c r="K228" s="337"/>
      <c r="L228" s="337"/>
      <c r="M228" s="337"/>
      <c r="N228" s="337"/>
      <c r="O228" s="331"/>
      <c r="P228" s="337"/>
      <c r="Q228" s="337"/>
    </row>
    <row r="229" spans="1:17" s="178" customFormat="1">
      <c r="A229" s="336">
        <v>45376</v>
      </c>
      <c r="B229" s="337" t="s">
        <v>963</v>
      </c>
      <c r="C229" s="337" t="s">
        <v>338</v>
      </c>
      <c r="D229" s="330" t="s">
        <v>153</v>
      </c>
      <c r="E229" s="337"/>
      <c r="F229" s="331">
        <v>92000</v>
      </c>
      <c r="G229" s="339">
        <f t="shared" si="3"/>
        <v>17219966</v>
      </c>
      <c r="H229" s="331" t="s">
        <v>24</v>
      </c>
      <c r="I229" s="337" t="s">
        <v>946</v>
      </c>
      <c r="J229" s="178" t="s">
        <v>351</v>
      </c>
      <c r="K229" s="178" t="s">
        <v>196</v>
      </c>
      <c r="L229" s="178" t="s">
        <v>928</v>
      </c>
      <c r="M229" s="337"/>
      <c r="N229" s="337"/>
      <c r="O229" s="337"/>
    </row>
    <row r="230" spans="1:17" s="178" customFormat="1">
      <c r="A230" s="336">
        <v>45376</v>
      </c>
      <c r="B230" s="337" t="s">
        <v>493</v>
      </c>
      <c r="C230" s="337" t="s">
        <v>347</v>
      </c>
      <c r="D230" s="337" t="s">
        <v>312</v>
      </c>
      <c r="E230" s="338"/>
      <c r="F230" s="330">
        <v>4590</v>
      </c>
      <c r="G230" s="339">
        <f t="shared" si="3"/>
        <v>17215376</v>
      </c>
      <c r="H230" s="337" t="s">
        <v>24</v>
      </c>
      <c r="I230" s="331" t="s">
        <v>494</v>
      </c>
      <c r="J230" s="337" t="s">
        <v>351</v>
      </c>
      <c r="K230" s="337" t="s">
        <v>197</v>
      </c>
      <c r="L230" s="337" t="s">
        <v>928</v>
      </c>
      <c r="M230" s="337" t="s">
        <v>1050</v>
      </c>
      <c r="N230" s="337" t="s">
        <v>930</v>
      </c>
      <c r="O230" s="337"/>
      <c r="P230" s="337"/>
      <c r="Q230" s="337"/>
    </row>
    <row r="231" spans="1:17" s="178" customFormat="1">
      <c r="A231" s="336">
        <v>45376</v>
      </c>
      <c r="B231" s="337" t="s">
        <v>263</v>
      </c>
      <c r="C231" s="337" t="s">
        <v>74</v>
      </c>
      <c r="D231" s="337"/>
      <c r="E231" s="338"/>
      <c r="F231" s="330">
        <v>40000</v>
      </c>
      <c r="G231" s="339">
        <f t="shared" si="3"/>
        <v>17175376</v>
      </c>
      <c r="H231" s="337" t="s">
        <v>24</v>
      </c>
      <c r="I231" s="331" t="s">
        <v>841</v>
      </c>
      <c r="J231" s="337"/>
      <c r="K231" s="337"/>
      <c r="L231" s="337"/>
      <c r="M231" s="337"/>
      <c r="N231" s="337"/>
      <c r="O231" s="337"/>
      <c r="P231" s="337"/>
      <c r="Q231" s="337"/>
    </row>
    <row r="232" spans="1:17" s="178" customFormat="1">
      <c r="A232" s="336">
        <v>45376</v>
      </c>
      <c r="B232" s="337" t="s">
        <v>28</v>
      </c>
      <c r="C232" s="337" t="s">
        <v>74</v>
      </c>
      <c r="D232" s="337"/>
      <c r="E232" s="338"/>
      <c r="F232" s="330">
        <v>40000</v>
      </c>
      <c r="G232" s="339">
        <f t="shared" si="3"/>
        <v>17135376</v>
      </c>
      <c r="H232" s="337" t="s">
        <v>24</v>
      </c>
      <c r="I232" s="331" t="s">
        <v>842</v>
      </c>
      <c r="J232" s="337"/>
      <c r="K232" s="337"/>
      <c r="L232" s="337"/>
      <c r="M232" s="337"/>
      <c r="N232" s="337"/>
      <c r="O232" s="337"/>
      <c r="P232" s="337"/>
      <c r="Q232" s="337"/>
    </row>
    <row r="233" spans="1:17" s="178" customFormat="1">
      <c r="A233" s="336">
        <v>45376</v>
      </c>
      <c r="B233" s="331" t="s">
        <v>601</v>
      </c>
      <c r="C233" s="337" t="s">
        <v>74</v>
      </c>
      <c r="E233" s="178">
        <v>40000</v>
      </c>
      <c r="G233" s="339">
        <f t="shared" si="3"/>
        <v>17175376</v>
      </c>
      <c r="H233" s="178" t="s">
        <v>263</v>
      </c>
      <c r="I233" s="331" t="s">
        <v>903</v>
      </c>
      <c r="J233" s="337"/>
      <c r="K233" s="337"/>
      <c r="L233" s="337"/>
      <c r="M233" s="337"/>
      <c r="N233" s="337"/>
      <c r="P233" s="337"/>
      <c r="Q233" s="337"/>
    </row>
    <row r="234" spans="1:17" s="178" customFormat="1">
      <c r="A234" s="336">
        <v>45376</v>
      </c>
      <c r="B234" s="337" t="s">
        <v>622</v>
      </c>
      <c r="C234" s="337" t="s">
        <v>33</v>
      </c>
      <c r="D234" s="330" t="s">
        <v>386</v>
      </c>
      <c r="E234" s="338"/>
      <c r="F234" s="330">
        <v>7000</v>
      </c>
      <c r="G234" s="339">
        <f t="shared" si="3"/>
        <v>17168376</v>
      </c>
      <c r="H234" s="337" t="s">
        <v>263</v>
      </c>
      <c r="I234" s="337" t="s">
        <v>623</v>
      </c>
      <c r="J234" s="337" t="s">
        <v>363</v>
      </c>
      <c r="K234" s="337" t="s">
        <v>197</v>
      </c>
      <c r="L234" s="337" t="s">
        <v>928</v>
      </c>
      <c r="M234" s="337" t="s">
        <v>1051</v>
      </c>
      <c r="N234" s="337" t="s">
        <v>940</v>
      </c>
      <c r="O234" s="337"/>
      <c r="P234" s="337"/>
      <c r="Q234" s="337"/>
    </row>
    <row r="235" spans="1:17" s="178" customFormat="1">
      <c r="A235" s="336">
        <v>45376</v>
      </c>
      <c r="B235" s="337" t="s">
        <v>632</v>
      </c>
      <c r="C235" s="337" t="s">
        <v>74</v>
      </c>
      <c r="D235" s="337"/>
      <c r="E235" s="338">
        <v>40000</v>
      </c>
      <c r="F235" s="330"/>
      <c r="G235" s="339">
        <f t="shared" si="3"/>
        <v>17208376</v>
      </c>
      <c r="H235" s="337" t="s">
        <v>28</v>
      </c>
      <c r="I235" s="337" t="s">
        <v>912</v>
      </c>
      <c r="J235" s="337"/>
      <c r="K235" s="337"/>
      <c r="L235" s="337"/>
      <c r="M235" s="337"/>
      <c r="N235" s="337"/>
      <c r="O235" s="337"/>
      <c r="P235" s="337"/>
      <c r="Q235" s="337"/>
    </row>
    <row r="236" spans="1:17" s="178" customFormat="1">
      <c r="A236" s="336">
        <v>45376</v>
      </c>
      <c r="B236" s="337" t="s">
        <v>654</v>
      </c>
      <c r="C236" s="337" t="s">
        <v>33</v>
      </c>
      <c r="D236" s="330" t="s">
        <v>386</v>
      </c>
      <c r="E236" s="338"/>
      <c r="F236" s="330">
        <v>7000</v>
      </c>
      <c r="G236" s="339">
        <f t="shared" si="3"/>
        <v>17201376</v>
      </c>
      <c r="H236" s="337" t="s">
        <v>28</v>
      </c>
      <c r="I236" s="331" t="s">
        <v>655</v>
      </c>
      <c r="J236" s="337" t="s">
        <v>363</v>
      </c>
      <c r="K236" s="337" t="s">
        <v>197</v>
      </c>
      <c r="L236" s="337" t="s">
        <v>928</v>
      </c>
      <c r="M236" s="337" t="s">
        <v>1052</v>
      </c>
      <c r="N236" s="337" t="s">
        <v>940</v>
      </c>
      <c r="O236" s="337"/>
    </row>
    <row r="237" spans="1:17" s="178" customFormat="1">
      <c r="A237" s="336">
        <v>45376</v>
      </c>
      <c r="B237" s="337" t="s">
        <v>739</v>
      </c>
      <c r="C237" s="337" t="s">
        <v>360</v>
      </c>
      <c r="D237" s="330" t="s">
        <v>386</v>
      </c>
      <c r="E237" s="338"/>
      <c r="F237" s="330">
        <v>30000</v>
      </c>
      <c r="G237" s="339">
        <f t="shared" si="3"/>
        <v>17171376</v>
      </c>
      <c r="H237" s="337" t="s">
        <v>306</v>
      </c>
      <c r="I237" s="337" t="s">
        <v>758</v>
      </c>
      <c r="J237" s="337" t="s">
        <v>351</v>
      </c>
      <c r="K237" s="337" t="s">
        <v>197</v>
      </c>
      <c r="L237" s="337" t="s">
        <v>928</v>
      </c>
      <c r="M237" s="337" t="s">
        <v>1053</v>
      </c>
      <c r="N237" s="337" t="s">
        <v>941</v>
      </c>
      <c r="O237" s="337"/>
    </row>
    <row r="238" spans="1:17" s="178" customFormat="1">
      <c r="A238" s="336">
        <v>45376</v>
      </c>
      <c r="B238" s="178" t="s">
        <v>726</v>
      </c>
      <c r="C238" s="337" t="s">
        <v>74</v>
      </c>
      <c r="D238" s="331"/>
      <c r="E238" s="178">
        <v>153000</v>
      </c>
      <c r="F238" s="331"/>
      <c r="G238" s="339">
        <f t="shared" si="3"/>
        <v>17324376</v>
      </c>
      <c r="H238" s="178" t="s">
        <v>306</v>
      </c>
      <c r="I238" s="331" t="s">
        <v>919</v>
      </c>
      <c r="M238" s="331"/>
      <c r="N238" s="345"/>
    </row>
    <row r="239" spans="1:17" s="178" customFormat="1">
      <c r="A239" s="336">
        <v>45377</v>
      </c>
      <c r="B239" s="337" t="s">
        <v>966</v>
      </c>
      <c r="C239" s="337" t="s">
        <v>360</v>
      </c>
      <c r="D239" s="330" t="s">
        <v>386</v>
      </c>
      <c r="E239" s="338"/>
      <c r="F239" s="330">
        <v>80000</v>
      </c>
      <c r="G239" s="339">
        <f t="shared" si="3"/>
        <v>17244376</v>
      </c>
      <c r="H239" s="337" t="s">
        <v>28</v>
      </c>
      <c r="I239" s="331" t="s">
        <v>657</v>
      </c>
      <c r="J239" s="337" t="s">
        <v>351</v>
      </c>
      <c r="K239" s="337" t="s">
        <v>197</v>
      </c>
      <c r="L239" s="337" t="s">
        <v>928</v>
      </c>
      <c r="M239" s="337" t="s">
        <v>1054</v>
      </c>
      <c r="N239" s="337" t="s">
        <v>941</v>
      </c>
      <c r="O239" s="337"/>
    </row>
    <row r="240" spans="1:17" s="178" customFormat="1">
      <c r="A240" s="336">
        <v>45377</v>
      </c>
      <c r="B240" s="331" t="s">
        <v>530</v>
      </c>
      <c r="C240" s="178" t="s">
        <v>168</v>
      </c>
      <c r="D240" s="337" t="s">
        <v>2</v>
      </c>
      <c r="F240" s="333">
        <v>350000</v>
      </c>
      <c r="G240" s="339">
        <f t="shared" si="3"/>
        <v>16894376</v>
      </c>
      <c r="H240" s="178" t="s">
        <v>146</v>
      </c>
      <c r="I240" s="178" t="s">
        <v>531</v>
      </c>
      <c r="J240" s="337" t="s">
        <v>363</v>
      </c>
      <c r="K240" s="337" t="s">
        <v>197</v>
      </c>
      <c r="L240" s="337" t="s">
        <v>928</v>
      </c>
      <c r="M240" s="337" t="s">
        <v>1055</v>
      </c>
      <c r="N240" s="337" t="s">
        <v>934</v>
      </c>
      <c r="O240" s="337"/>
    </row>
    <row r="241" spans="1:15" s="178" customFormat="1">
      <c r="A241" s="336">
        <v>45377</v>
      </c>
      <c r="B241" s="330" t="s">
        <v>532</v>
      </c>
      <c r="C241" s="178" t="s">
        <v>168</v>
      </c>
      <c r="D241" s="330" t="s">
        <v>152</v>
      </c>
      <c r="F241" s="333">
        <v>360982</v>
      </c>
      <c r="G241" s="339">
        <f t="shared" si="3"/>
        <v>16533394</v>
      </c>
      <c r="H241" s="178" t="s">
        <v>146</v>
      </c>
      <c r="I241" s="178" t="s">
        <v>533</v>
      </c>
      <c r="J241" s="337" t="s">
        <v>363</v>
      </c>
      <c r="K241" s="337" t="s">
        <v>197</v>
      </c>
      <c r="L241" s="337" t="s">
        <v>928</v>
      </c>
      <c r="M241" s="337" t="s">
        <v>1056</v>
      </c>
      <c r="N241" s="337" t="s">
        <v>935</v>
      </c>
      <c r="O241" s="337"/>
    </row>
    <row r="242" spans="1:15" s="178" customFormat="1">
      <c r="A242" s="349">
        <v>45377</v>
      </c>
      <c r="B242" s="178" t="s">
        <v>534</v>
      </c>
      <c r="C242" s="178" t="s">
        <v>168</v>
      </c>
      <c r="D242" s="330" t="s">
        <v>152</v>
      </c>
      <c r="F242" s="342">
        <v>200000</v>
      </c>
      <c r="G242" s="339">
        <f t="shared" si="3"/>
        <v>16333394</v>
      </c>
      <c r="H242" s="178" t="s">
        <v>146</v>
      </c>
      <c r="I242" s="178" t="s">
        <v>535</v>
      </c>
      <c r="J242" s="337" t="s">
        <v>363</v>
      </c>
      <c r="K242" s="337" t="s">
        <v>197</v>
      </c>
      <c r="L242" s="337" t="s">
        <v>928</v>
      </c>
      <c r="M242" s="337" t="s">
        <v>1057</v>
      </c>
      <c r="N242" s="337" t="s">
        <v>935</v>
      </c>
    </row>
    <row r="243" spans="1:15" s="178" customFormat="1">
      <c r="A243" s="336">
        <v>45377</v>
      </c>
      <c r="B243" s="330" t="s">
        <v>536</v>
      </c>
      <c r="C243" s="178" t="s">
        <v>168</v>
      </c>
      <c r="D243" s="330" t="s">
        <v>152</v>
      </c>
      <c r="F243" s="333">
        <v>200000</v>
      </c>
      <c r="G243" s="339">
        <f t="shared" si="3"/>
        <v>16133394</v>
      </c>
      <c r="H243" s="178" t="s">
        <v>146</v>
      </c>
      <c r="I243" s="178" t="s">
        <v>537</v>
      </c>
      <c r="J243" s="337" t="s">
        <v>363</v>
      </c>
      <c r="K243" s="337" t="s">
        <v>197</v>
      </c>
      <c r="L243" s="337" t="s">
        <v>928</v>
      </c>
      <c r="M243" s="337" t="s">
        <v>1058</v>
      </c>
      <c r="N243" s="337" t="s">
        <v>935</v>
      </c>
      <c r="O243" s="337"/>
    </row>
    <row r="244" spans="1:15" s="178" customFormat="1">
      <c r="A244" s="336">
        <v>45377</v>
      </c>
      <c r="B244" s="330" t="s">
        <v>538</v>
      </c>
      <c r="C244" s="178" t="s">
        <v>168</v>
      </c>
      <c r="D244" s="331" t="s">
        <v>312</v>
      </c>
      <c r="F244" s="333">
        <v>231519</v>
      </c>
      <c r="G244" s="339">
        <f t="shared" si="3"/>
        <v>15901875</v>
      </c>
      <c r="H244" s="178" t="s">
        <v>146</v>
      </c>
      <c r="I244" s="178" t="s">
        <v>539</v>
      </c>
      <c r="J244" s="337" t="s">
        <v>363</v>
      </c>
      <c r="K244" s="337" t="s">
        <v>197</v>
      </c>
      <c r="L244" s="337" t="s">
        <v>928</v>
      </c>
      <c r="M244" s="337" t="s">
        <v>1059</v>
      </c>
      <c r="N244" s="337" t="s">
        <v>934</v>
      </c>
      <c r="O244" s="337"/>
    </row>
    <row r="245" spans="1:15" s="178" customFormat="1">
      <c r="A245" s="336">
        <v>45377</v>
      </c>
      <c r="B245" s="330" t="s">
        <v>540</v>
      </c>
      <c r="C245" s="178" t="s">
        <v>168</v>
      </c>
      <c r="D245" s="331" t="s">
        <v>153</v>
      </c>
      <c r="F245" s="333">
        <v>236870</v>
      </c>
      <c r="G245" s="339">
        <f t="shared" si="3"/>
        <v>15665005</v>
      </c>
      <c r="H245" s="178" t="s">
        <v>146</v>
      </c>
      <c r="I245" s="178" t="s">
        <v>541</v>
      </c>
      <c r="J245" s="337" t="s">
        <v>363</v>
      </c>
      <c r="K245" s="337" t="s">
        <v>197</v>
      </c>
      <c r="L245" s="337" t="s">
        <v>928</v>
      </c>
      <c r="M245" s="337" t="s">
        <v>1060</v>
      </c>
      <c r="N245" s="337" t="s">
        <v>929</v>
      </c>
      <c r="O245" s="337"/>
    </row>
    <row r="246" spans="1:15" s="178" customFormat="1">
      <c r="A246" s="336">
        <v>45377</v>
      </c>
      <c r="B246" s="337" t="s">
        <v>542</v>
      </c>
      <c r="C246" s="178" t="s">
        <v>168</v>
      </c>
      <c r="D246" s="330" t="s">
        <v>2</v>
      </c>
      <c r="F246" s="333">
        <v>918340</v>
      </c>
      <c r="G246" s="339">
        <f t="shared" si="3"/>
        <v>14746665</v>
      </c>
      <c r="H246" s="337" t="s">
        <v>146</v>
      </c>
      <c r="I246" s="337" t="s">
        <v>543</v>
      </c>
      <c r="J246" s="337" t="s">
        <v>363</v>
      </c>
      <c r="K246" s="337" t="s">
        <v>197</v>
      </c>
      <c r="L246" s="337" t="s">
        <v>928</v>
      </c>
      <c r="M246" s="337" t="s">
        <v>1061</v>
      </c>
      <c r="N246" s="337" t="s">
        <v>936</v>
      </c>
      <c r="O246" s="337"/>
    </row>
    <row r="247" spans="1:15" s="178" customFormat="1">
      <c r="A247" s="336">
        <v>45377</v>
      </c>
      <c r="B247" s="337" t="s">
        <v>945</v>
      </c>
      <c r="C247" s="337" t="s">
        <v>349</v>
      </c>
      <c r="D247" s="330" t="s">
        <v>386</v>
      </c>
      <c r="E247" s="338"/>
      <c r="F247" s="330">
        <v>90000</v>
      </c>
      <c r="G247" s="339">
        <f t="shared" si="3"/>
        <v>14656665</v>
      </c>
      <c r="H247" s="337" t="s">
        <v>263</v>
      </c>
      <c r="I247" s="331" t="s">
        <v>624</v>
      </c>
      <c r="J247" s="337" t="s">
        <v>351</v>
      </c>
      <c r="K247" s="337" t="s">
        <v>197</v>
      </c>
      <c r="L247" s="337" t="s">
        <v>928</v>
      </c>
      <c r="M247" s="337" t="s">
        <v>1062</v>
      </c>
      <c r="N247" s="337" t="s">
        <v>941</v>
      </c>
      <c r="O247" s="337"/>
    </row>
    <row r="248" spans="1:15" s="178" customFormat="1">
      <c r="A248" s="341">
        <v>45377</v>
      </c>
      <c r="B248" s="178" t="s">
        <v>699</v>
      </c>
      <c r="C248" s="337" t="s">
        <v>74</v>
      </c>
      <c r="E248" s="332">
        <v>40000</v>
      </c>
      <c r="F248" s="332"/>
      <c r="G248" s="339">
        <f t="shared" si="3"/>
        <v>14696665</v>
      </c>
      <c r="H248" s="178" t="s">
        <v>293</v>
      </c>
      <c r="I248" s="178" t="s">
        <v>925</v>
      </c>
    </row>
    <row r="249" spans="1:15" s="178" customFormat="1">
      <c r="A249" s="336">
        <v>45377</v>
      </c>
      <c r="B249" s="178" t="s">
        <v>782</v>
      </c>
      <c r="C249" s="178" t="s">
        <v>780</v>
      </c>
      <c r="D249" s="330" t="s">
        <v>152</v>
      </c>
      <c r="F249" s="178">
        <v>200000</v>
      </c>
      <c r="G249" s="339">
        <f t="shared" si="3"/>
        <v>14496665</v>
      </c>
      <c r="H249" s="178" t="s">
        <v>23</v>
      </c>
      <c r="I249" s="178" t="s">
        <v>783</v>
      </c>
      <c r="J249" s="178" t="s">
        <v>351</v>
      </c>
      <c r="K249" s="178" t="s">
        <v>196</v>
      </c>
      <c r="L249" s="178" t="s">
        <v>928</v>
      </c>
    </row>
    <row r="250" spans="1:15" s="178" customFormat="1">
      <c r="A250" s="336">
        <v>45377</v>
      </c>
      <c r="B250" s="337" t="s">
        <v>943</v>
      </c>
      <c r="C250" s="337" t="s">
        <v>338</v>
      </c>
      <c r="D250" s="330" t="s">
        <v>153</v>
      </c>
      <c r="E250" s="337"/>
      <c r="F250" s="331">
        <v>150000</v>
      </c>
      <c r="G250" s="339">
        <f t="shared" si="3"/>
        <v>14346665</v>
      </c>
      <c r="H250" s="331" t="s">
        <v>24</v>
      </c>
      <c r="I250" s="337" t="s">
        <v>964</v>
      </c>
      <c r="J250" s="178" t="s">
        <v>351</v>
      </c>
      <c r="K250" s="178" t="s">
        <v>196</v>
      </c>
      <c r="L250" s="178" t="s">
        <v>928</v>
      </c>
      <c r="M250" s="337"/>
      <c r="N250" s="337"/>
      <c r="O250" s="337"/>
    </row>
    <row r="251" spans="1:15" s="178" customFormat="1">
      <c r="A251" s="341">
        <v>45378</v>
      </c>
      <c r="B251" s="178" t="s">
        <v>710</v>
      </c>
      <c r="C251" s="178" t="s">
        <v>33</v>
      </c>
      <c r="D251" s="330" t="s">
        <v>152</v>
      </c>
      <c r="E251" s="332"/>
      <c r="F251" s="332">
        <v>7000</v>
      </c>
      <c r="G251" s="339">
        <f t="shared" si="3"/>
        <v>14339665</v>
      </c>
      <c r="H251" s="178" t="s">
        <v>293</v>
      </c>
      <c r="I251" s="178" t="s">
        <v>718</v>
      </c>
      <c r="J251" s="337" t="s">
        <v>363</v>
      </c>
      <c r="K251" s="337" t="s">
        <v>197</v>
      </c>
      <c r="L251" s="337" t="s">
        <v>928</v>
      </c>
      <c r="M251" s="337" t="s">
        <v>1063</v>
      </c>
      <c r="N251" s="337" t="s">
        <v>940</v>
      </c>
    </row>
    <row r="252" spans="1:15" s="178" customFormat="1">
      <c r="A252" s="336">
        <v>45378</v>
      </c>
      <c r="B252" s="337" t="s">
        <v>461</v>
      </c>
      <c r="C252" s="337" t="s">
        <v>74</v>
      </c>
      <c r="D252" s="337"/>
      <c r="E252" s="338"/>
      <c r="F252" s="330">
        <v>40000</v>
      </c>
      <c r="G252" s="339">
        <f t="shared" si="3"/>
        <v>14299665</v>
      </c>
      <c r="H252" s="337" t="s">
        <v>24</v>
      </c>
      <c r="I252" s="331" t="s">
        <v>843</v>
      </c>
      <c r="J252" s="337"/>
      <c r="K252" s="337"/>
      <c r="L252" s="337"/>
      <c r="M252" s="337"/>
      <c r="N252" s="337"/>
      <c r="O252" s="337"/>
    </row>
    <row r="253" spans="1:15" s="178" customFormat="1">
      <c r="A253" s="336">
        <v>45378</v>
      </c>
      <c r="B253" s="337" t="s">
        <v>300</v>
      </c>
      <c r="C253" s="337" t="s">
        <v>74</v>
      </c>
      <c r="D253" s="330"/>
      <c r="E253" s="338"/>
      <c r="F253" s="330">
        <v>40000</v>
      </c>
      <c r="G253" s="339">
        <f t="shared" si="3"/>
        <v>14259665</v>
      </c>
      <c r="H253" s="337" t="s">
        <v>24</v>
      </c>
      <c r="I253" s="331" t="s">
        <v>844</v>
      </c>
      <c r="J253" s="337"/>
      <c r="K253" s="337"/>
      <c r="L253" s="337"/>
      <c r="M253" s="337"/>
      <c r="N253" s="337"/>
      <c r="O253" s="337"/>
    </row>
    <row r="254" spans="1:15" s="178" customFormat="1">
      <c r="A254" s="336">
        <v>45378</v>
      </c>
      <c r="B254" s="337" t="s">
        <v>293</v>
      </c>
      <c r="C254" s="337" t="s">
        <v>74</v>
      </c>
      <c r="D254" s="337"/>
      <c r="E254" s="338"/>
      <c r="F254" s="330">
        <v>40000</v>
      </c>
      <c r="G254" s="339">
        <f t="shared" si="3"/>
        <v>14219665</v>
      </c>
      <c r="H254" s="337" t="s">
        <v>24</v>
      </c>
      <c r="I254" s="331" t="s">
        <v>845</v>
      </c>
      <c r="J254" s="337"/>
      <c r="K254" s="337"/>
      <c r="L254" s="337"/>
      <c r="M254" s="337"/>
      <c r="N254" s="337"/>
      <c r="O254" s="337"/>
    </row>
    <row r="255" spans="1:15" s="178" customFormat="1">
      <c r="A255" s="336">
        <v>45378</v>
      </c>
      <c r="B255" s="337" t="s">
        <v>30</v>
      </c>
      <c r="C255" s="337" t="s">
        <v>74</v>
      </c>
      <c r="D255" s="330"/>
      <c r="E255" s="337"/>
      <c r="F255" s="330">
        <v>40000</v>
      </c>
      <c r="G255" s="339">
        <f t="shared" si="3"/>
        <v>14179665</v>
      </c>
      <c r="H255" s="331" t="s">
        <v>24</v>
      </c>
      <c r="I255" s="331" t="s">
        <v>846</v>
      </c>
      <c r="J255" s="337"/>
      <c r="K255" s="337"/>
      <c r="L255" s="337"/>
      <c r="M255" s="337"/>
      <c r="N255" s="337"/>
      <c r="O255" s="337"/>
    </row>
    <row r="256" spans="1:15" s="178" customFormat="1">
      <c r="A256" s="336">
        <v>45378</v>
      </c>
      <c r="B256" s="337" t="s">
        <v>92</v>
      </c>
      <c r="C256" s="337" t="s">
        <v>74</v>
      </c>
      <c r="D256" s="337"/>
      <c r="E256" s="338"/>
      <c r="F256" s="330">
        <v>20000</v>
      </c>
      <c r="G256" s="339">
        <f t="shared" si="3"/>
        <v>14159665</v>
      </c>
      <c r="H256" s="337" t="s">
        <v>24</v>
      </c>
      <c r="I256" s="331" t="s">
        <v>847</v>
      </c>
      <c r="J256" s="337"/>
      <c r="K256" s="337"/>
      <c r="L256" s="337"/>
      <c r="M256" s="337"/>
      <c r="N256" s="337"/>
      <c r="O256" s="337"/>
    </row>
    <row r="257" spans="1:17" s="178" customFormat="1">
      <c r="A257" s="336">
        <v>45378</v>
      </c>
      <c r="B257" s="331" t="s">
        <v>28</v>
      </c>
      <c r="C257" s="337" t="s">
        <v>74</v>
      </c>
      <c r="D257" s="330"/>
      <c r="E257" s="331"/>
      <c r="F257" s="331">
        <v>127000</v>
      </c>
      <c r="G257" s="339">
        <f t="shared" si="3"/>
        <v>14032665</v>
      </c>
      <c r="H257" s="331" t="s">
        <v>24</v>
      </c>
      <c r="I257" s="331" t="s">
        <v>848</v>
      </c>
      <c r="J257" s="337"/>
      <c r="K257" s="337"/>
      <c r="L257" s="337"/>
      <c r="M257" s="337"/>
      <c r="N257" s="337"/>
      <c r="O257" s="331"/>
    </row>
    <row r="258" spans="1:17" s="178" customFormat="1">
      <c r="A258" s="336">
        <v>45378</v>
      </c>
      <c r="B258" s="337" t="s">
        <v>263</v>
      </c>
      <c r="C258" s="337" t="s">
        <v>74</v>
      </c>
      <c r="D258" s="330"/>
      <c r="F258" s="331">
        <v>127000</v>
      </c>
      <c r="G258" s="339">
        <f t="shared" si="3"/>
        <v>13905665</v>
      </c>
      <c r="H258" s="337" t="s">
        <v>24</v>
      </c>
      <c r="I258" s="331" t="s">
        <v>849</v>
      </c>
      <c r="M258" s="337"/>
      <c r="N258" s="337"/>
      <c r="O258" s="337"/>
    </row>
    <row r="259" spans="1:17" s="178" customFormat="1">
      <c r="A259" s="336">
        <v>45378</v>
      </c>
      <c r="B259" s="337" t="s">
        <v>495</v>
      </c>
      <c r="C259" s="337" t="s">
        <v>347</v>
      </c>
      <c r="D259" s="337" t="s">
        <v>312</v>
      </c>
      <c r="F259" s="331">
        <v>7620</v>
      </c>
      <c r="G259" s="339">
        <f t="shared" si="3"/>
        <v>13898045</v>
      </c>
      <c r="H259" s="337" t="s">
        <v>24</v>
      </c>
      <c r="I259" s="337" t="s">
        <v>496</v>
      </c>
      <c r="J259" s="337" t="s">
        <v>351</v>
      </c>
      <c r="K259" s="337" t="s">
        <v>197</v>
      </c>
      <c r="L259" s="337" t="s">
        <v>928</v>
      </c>
      <c r="M259" s="337" t="s">
        <v>1064</v>
      </c>
      <c r="N259" s="337" t="s">
        <v>930</v>
      </c>
      <c r="O259" s="337"/>
    </row>
    <row r="260" spans="1:17" s="178" customFormat="1">
      <c r="A260" s="336">
        <v>45378</v>
      </c>
      <c r="B260" s="337" t="s">
        <v>497</v>
      </c>
      <c r="C260" s="337" t="s">
        <v>3</v>
      </c>
      <c r="D260" s="337" t="s">
        <v>312</v>
      </c>
      <c r="E260" s="338"/>
      <c r="F260" s="330">
        <v>27000</v>
      </c>
      <c r="G260" s="339">
        <f t="shared" si="3"/>
        <v>13871045</v>
      </c>
      <c r="H260" s="337" t="s">
        <v>24</v>
      </c>
      <c r="I260" s="331" t="s">
        <v>498</v>
      </c>
      <c r="J260" s="337" t="s">
        <v>351</v>
      </c>
      <c r="K260" s="337" t="s">
        <v>196</v>
      </c>
      <c r="L260" s="337" t="s">
        <v>928</v>
      </c>
      <c r="M260" s="337"/>
      <c r="N260" s="337"/>
      <c r="O260" s="337"/>
    </row>
    <row r="261" spans="1:17" s="178" customFormat="1">
      <c r="A261" s="336">
        <v>45378</v>
      </c>
      <c r="B261" s="337" t="s">
        <v>499</v>
      </c>
      <c r="C261" s="337" t="s">
        <v>3</v>
      </c>
      <c r="D261" s="337" t="s">
        <v>312</v>
      </c>
      <c r="E261" s="338"/>
      <c r="F261" s="330">
        <v>75625</v>
      </c>
      <c r="G261" s="339">
        <f t="shared" si="3"/>
        <v>13795420</v>
      </c>
      <c r="H261" s="337" t="s">
        <v>24</v>
      </c>
      <c r="I261" s="331" t="s">
        <v>500</v>
      </c>
      <c r="J261" s="337" t="s">
        <v>351</v>
      </c>
      <c r="K261" s="337" t="s">
        <v>196</v>
      </c>
      <c r="L261" s="337" t="s">
        <v>928</v>
      </c>
      <c r="M261" s="337"/>
      <c r="N261" s="337"/>
      <c r="O261" s="337"/>
    </row>
    <row r="262" spans="1:17" s="178" customFormat="1">
      <c r="A262" s="341">
        <v>45378</v>
      </c>
      <c r="B262" s="337" t="s">
        <v>501</v>
      </c>
      <c r="C262" s="337" t="s">
        <v>74</v>
      </c>
      <c r="D262" s="330"/>
      <c r="E262" s="337">
        <v>2000000</v>
      </c>
      <c r="F262" s="331"/>
      <c r="G262" s="339">
        <f t="shared" si="3"/>
        <v>15795420</v>
      </c>
      <c r="H262" s="331" t="s">
        <v>24</v>
      </c>
      <c r="I262" s="331" t="s">
        <v>850</v>
      </c>
      <c r="M262" s="337"/>
      <c r="N262" s="337"/>
      <c r="O262" s="337"/>
      <c r="P262" s="337"/>
      <c r="Q262" s="337"/>
    </row>
    <row r="263" spans="1:17" s="178" customFormat="1">
      <c r="A263" s="336">
        <v>45378</v>
      </c>
      <c r="B263" s="337" t="s">
        <v>556</v>
      </c>
      <c r="C263" s="337" t="s">
        <v>74</v>
      </c>
      <c r="D263" s="337"/>
      <c r="E263" s="338">
        <v>20000</v>
      </c>
      <c r="F263" s="330"/>
      <c r="G263" s="339">
        <f t="shared" si="3"/>
        <v>15815420</v>
      </c>
      <c r="H263" s="337" t="s">
        <v>92</v>
      </c>
      <c r="I263" s="337" t="s">
        <v>886</v>
      </c>
      <c r="J263" s="337"/>
      <c r="K263" s="337"/>
      <c r="L263" s="337"/>
      <c r="M263" s="337"/>
      <c r="N263" s="337"/>
      <c r="O263" s="337"/>
      <c r="P263" s="337"/>
      <c r="Q263" s="337"/>
    </row>
    <row r="264" spans="1:17" s="178" customFormat="1">
      <c r="A264" s="336">
        <v>45378</v>
      </c>
      <c r="B264" s="337" t="s">
        <v>586</v>
      </c>
      <c r="C264" s="337" t="s">
        <v>74</v>
      </c>
      <c r="D264" s="330"/>
      <c r="E264" s="338">
        <v>40000</v>
      </c>
      <c r="F264" s="330"/>
      <c r="G264" s="339">
        <f t="shared" si="3"/>
        <v>15855420</v>
      </c>
      <c r="H264" s="337" t="s">
        <v>30</v>
      </c>
      <c r="I264" s="337" t="s">
        <v>881</v>
      </c>
      <c r="J264" s="337"/>
      <c r="K264" s="337"/>
      <c r="L264" s="337"/>
      <c r="M264" s="337"/>
      <c r="N264" s="337"/>
      <c r="O264" s="337"/>
      <c r="P264" s="337"/>
      <c r="Q264" s="337"/>
    </row>
    <row r="265" spans="1:17" s="178" customFormat="1">
      <c r="A265" s="336">
        <v>45378</v>
      </c>
      <c r="B265" s="337" t="s">
        <v>596</v>
      </c>
      <c r="C265" s="178" t="s">
        <v>33</v>
      </c>
      <c r="D265" s="337" t="s">
        <v>153</v>
      </c>
      <c r="E265" s="338"/>
      <c r="F265" s="330">
        <v>7000</v>
      </c>
      <c r="G265" s="339">
        <f t="shared" si="3"/>
        <v>15848420</v>
      </c>
      <c r="H265" s="337" t="s">
        <v>30</v>
      </c>
      <c r="I265" s="337" t="s">
        <v>597</v>
      </c>
      <c r="J265" s="337" t="s">
        <v>363</v>
      </c>
      <c r="K265" s="337" t="s">
        <v>197</v>
      </c>
      <c r="L265" s="337" t="s">
        <v>928</v>
      </c>
      <c r="M265" s="337" t="s">
        <v>1065</v>
      </c>
      <c r="N265" s="337" t="s">
        <v>940</v>
      </c>
      <c r="O265" s="337"/>
      <c r="P265" s="337"/>
      <c r="Q265" s="337"/>
    </row>
    <row r="266" spans="1:17" s="178" customFormat="1">
      <c r="A266" s="341">
        <v>45378</v>
      </c>
      <c r="B266" s="331" t="s">
        <v>601</v>
      </c>
      <c r="C266" s="337" t="s">
        <v>74</v>
      </c>
      <c r="E266" s="331">
        <v>127000</v>
      </c>
      <c r="G266" s="339">
        <f t="shared" si="3"/>
        <v>15975420</v>
      </c>
      <c r="H266" s="178" t="s">
        <v>263</v>
      </c>
      <c r="I266" s="331" t="s">
        <v>904</v>
      </c>
      <c r="J266" s="337"/>
      <c r="K266" s="337"/>
      <c r="L266" s="337"/>
      <c r="M266" s="337"/>
      <c r="N266" s="337"/>
      <c r="O266" s="331"/>
      <c r="P266" s="337"/>
      <c r="Q266" s="337"/>
    </row>
    <row r="267" spans="1:17" s="178" customFormat="1">
      <c r="A267" s="336">
        <v>45378</v>
      </c>
      <c r="B267" s="337" t="s">
        <v>632</v>
      </c>
      <c r="C267" s="337" t="s">
        <v>74</v>
      </c>
      <c r="D267" s="337"/>
      <c r="E267" s="338">
        <v>127000</v>
      </c>
      <c r="F267" s="330"/>
      <c r="G267" s="339">
        <f t="shared" si="3"/>
        <v>16102420</v>
      </c>
      <c r="H267" s="337" t="s">
        <v>28</v>
      </c>
      <c r="I267" s="337" t="s">
        <v>913</v>
      </c>
      <c r="J267" s="337"/>
      <c r="K267" s="337"/>
      <c r="L267" s="337"/>
      <c r="M267" s="337"/>
      <c r="N267" s="337"/>
      <c r="O267" s="337"/>
      <c r="P267" s="337"/>
      <c r="Q267" s="337"/>
    </row>
    <row r="268" spans="1:17" s="331" customFormat="1">
      <c r="A268" s="341">
        <v>45378</v>
      </c>
      <c r="B268" s="343" t="s">
        <v>740</v>
      </c>
      <c r="C268" s="337" t="s">
        <v>350</v>
      </c>
      <c r="D268" s="330" t="s">
        <v>386</v>
      </c>
      <c r="E268" s="350"/>
      <c r="F268" s="350">
        <v>22500</v>
      </c>
      <c r="G268" s="339">
        <f t="shared" si="3"/>
        <v>16079920</v>
      </c>
      <c r="H268" s="178" t="s">
        <v>306</v>
      </c>
      <c r="I268" s="337" t="s">
        <v>747</v>
      </c>
      <c r="J268" s="337" t="s">
        <v>351</v>
      </c>
      <c r="K268" s="337" t="s">
        <v>196</v>
      </c>
      <c r="L268" s="337" t="s">
        <v>928</v>
      </c>
      <c r="M268" s="337"/>
      <c r="N268" s="337"/>
      <c r="O268" s="178"/>
    </row>
    <row r="269" spans="1:17" s="331" customFormat="1">
      <c r="A269" s="336">
        <v>45378</v>
      </c>
      <c r="B269" s="330" t="s">
        <v>665</v>
      </c>
      <c r="C269" s="337" t="s">
        <v>74</v>
      </c>
      <c r="D269" s="330"/>
      <c r="E269" s="337">
        <v>40000</v>
      </c>
      <c r="G269" s="339">
        <f t="shared" si="3"/>
        <v>16119920</v>
      </c>
      <c r="H269" s="331" t="s">
        <v>46</v>
      </c>
      <c r="I269" s="337" t="s">
        <v>863</v>
      </c>
      <c r="J269" s="337"/>
      <c r="K269" s="337"/>
      <c r="L269" s="337"/>
      <c r="M269" s="337"/>
      <c r="N269" s="337"/>
      <c r="O269" s="337"/>
    </row>
    <row r="270" spans="1:17" s="331" customFormat="1">
      <c r="A270" s="336">
        <v>45378</v>
      </c>
      <c r="B270" s="337" t="s">
        <v>677</v>
      </c>
      <c r="C270" s="337" t="s">
        <v>33</v>
      </c>
      <c r="D270" s="330" t="s">
        <v>2</v>
      </c>
      <c r="E270" s="338"/>
      <c r="F270" s="330">
        <v>7000</v>
      </c>
      <c r="G270" s="339">
        <f t="shared" ref="G270:G327" si="4">G269+E270-F270</f>
        <v>16112920</v>
      </c>
      <c r="H270" s="337" t="s">
        <v>46</v>
      </c>
      <c r="I270" s="331" t="s">
        <v>873</v>
      </c>
      <c r="J270" s="337" t="s">
        <v>363</v>
      </c>
      <c r="K270" s="337" t="s">
        <v>197</v>
      </c>
      <c r="L270" s="337" t="s">
        <v>928</v>
      </c>
      <c r="M270" s="337" t="s">
        <v>1066</v>
      </c>
      <c r="N270" s="337" t="s">
        <v>940</v>
      </c>
      <c r="O270" s="337"/>
    </row>
    <row r="271" spans="1:17" s="331" customFormat="1">
      <c r="A271" s="336">
        <v>45378</v>
      </c>
      <c r="B271" s="347" t="s">
        <v>767</v>
      </c>
      <c r="C271" s="337" t="s">
        <v>74</v>
      </c>
      <c r="D271" s="330"/>
      <c r="E271" s="178">
        <v>40000</v>
      </c>
      <c r="F271" s="178"/>
      <c r="G271" s="339">
        <f t="shared" si="4"/>
        <v>16152920</v>
      </c>
      <c r="H271" s="178" t="s">
        <v>300</v>
      </c>
      <c r="I271" s="331" t="s">
        <v>875</v>
      </c>
      <c r="J271" s="337"/>
      <c r="K271" s="337"/>
      <c r="L271" s="337"/>
      <c r="N271" s="345"/>
      <c r="O271" s="178"/>
    </row>
    <row r="272" spans="1:17" s="331" customFormat="1">
      <c r="A272" s="336">
        <v>45378</v>
      </c>
      <c r="B272" s="178" t="s">
        <v>768</v>
      </c>
      <c r="C272" s="178" t="s">
        <v>33</v>
      </c>
      <c r="D272" s="330" t="s">
        <v>2</v>
      </c>
      <c r="E272" s="346"/>
      <c r="F272" s="346">
        <v>7000</v>
      </c>
      <c r="G272" s="339">
        <f t="shared" si="4"/>
        <v>16145920</v>
      </c>
      <c r="H272" s="178" t="s">
        <v>300</v>
      </c>
      <c r="I272" s="178" t="s">
        <v>773</v>
      </c>
      <c r="J272" s="337" t="s">
        <v>363</v>
      </c>
      <c r="K272" s="337" t="s">
        <v>197</v>
      </c>
      <c r="L272" s="337" t="s">
        <v>928</v>
      </c>
      <c r="M272" s="337" t="s">
        <v>1067</v>
      </c>
      <c r="N272" s="337" t="s">
        <v>940</v>
      </c>
      <c r="O272" s="178"/>
    </row>
    <row r="273" spans="1:15" s="331" customFormat="1">
      <c r="A273" s="341">
        <v>45379</v>
      </c>
      <c r="B273" s="178" t="s">
        <v>958</v>
      </c>
      <c r="C273" s="178" t="s">
        <v>360</v>
      </c>
      <c r="D273" s="330" t="s">
        <v>152</v>
      </c>
      <c r="E273" s="332"/>
      <c r="F273" s="332">
        <v>120000</v>
      </c>
      <c r="G273" s="339">
        <f t="shared" si="4"/>
        <v>16025920</v>
      </c>
      <c r="H273" s="178" t="s">
        <v>293</v>
      </c>
      <c r="I273" s="178" t="s">
        <v>722</v>
      </c>
      <c r="J273" s="337" t="s">
        <v>351</v>
      </c>
      <c r="K273" s="337" t="s">
        <v>197</v>
      </c>
      <c r="L273" s="337" t="s">
        <v>928</v>
      </c>
      <c r="M273" s="337" t="s">
        <v>1068</v>
      </c>
      <c r="N273" s="337" t="s">
        <v>941</v>
      </c>
      <c r="O273" s="178"/>
    </row>
    <row r="274" spans="1:15" s="331" customFormat="1">
      <c r="A274" s="341">
        <v>45379</v>
      </c>
      <c r="B274" s="337" t="s">
        <v>502</v>
      </c>
      <c r="C274" s="178" t="s">
        <v>168</v>
      </c>
      <c r="D274" s="331" t="s">
        <v>412</v>
      </c>
      <c r="E274" s="337"/>
      <c r="F274" s="331">
        <v>9000</v>
      </c>
      <c r="G274" s="339">
        <f t="shared" si="4"/>
        <v>16016920</v>
      </c>
      <c r="H274" s="331" t="s">
        <v>24</v>
      </c>
      <c r="I274" s="337" t="s">
        <v>503</v>
      </c>
      <c r="J274" s="178" t="s">
        <v>351</v>
      </c>
      <c r="K274" s="178" t="s">
        <v>196</v>
      </c>
      <c r="L274" s="178" t="s">
        <v>928</v>
      </c>
      <c r="M274" s="337"/>
      <c r="N274" s="337"/>
      <c r="O274" s="337"/>
    </row>
    <row r="275" spans="1:15" s="331" customFormat="1">
      <c r="A275" s="341">
        <v>45379</v>
      </c>
      <c r="B275" s="337" t="s">
        <v>504</v>
      </c>
      <c r="C275" s="337" t="s">
        <v>3</v>
      </c>
      <c r="D275" s="337" t="s">
        <v>312</v>
      </c>
      <c r="E275" s="338"/>
      <c r="F275" s="330">
        <v>20000</v>
      </c>
      <c r="G275" s="339">
        <f t="shared" si="4"/>
        <v>15996920</v>
      </c>
      <c r="H275" s="337" t="s">
        <v>24</v>
      </c>
      <c r="I275" s="331" t="s">
        <v>505</v>
      </c>
      <c r="J275" s="337" t="s">
        <v>351</v>
      </c>
      <c r="K275" s="337" t="s">
        <v>196</v>
      </c>
      <c r="L275" s="337" t="s">
        <v>928</v>
      </c>
      <c r="M275" s="337"/>
      <c r="N275" s="337"/>
      <c r="O275" s="337"/>
    </row>
    <row r="276" spans="1:15" s="331" customFormat="1">
      <c r="A276" s="336">
        <v>45379</v>
      </c>
      <c r="B276" s="337" t="s">
        <v>965</v>
      </c>
      <c r="C276" s="337" t="s">
        <v>360</v>
      </c>
      <c r="D276" s="337" t="s">
        <v>153</v>
      </c>
      <c r="E276" s="338"/>
      <c r="F276" s="330">
        <v>90000</v>
      </c>
      <c r="G276" s="339">
        <f t="shared" si="4"/>
        <v>15906920</v>
      </c>
      <c r="H276" s="337" t="s">
        <v>30</v>
      </c>
      <c r="I276" s="331" t="s">
        <v>598</v>
      </c>
      <c r="J276" s="337" t="s">
        <v>351</v>
      </c>
      <c r="K276" s="337" t="s">
        <v>197</v>
      </c>
      <c r="L276" s="337" t="s">
        <v>928</v>
      </c>
      <c r="M276" s="337" t="s">
        <v>1069</v>
      </c>
      <c r="N276" s="337" t="s">
        <v>941</v>
      </c>
      <c r="O276" s="337"/>
    </row>
    <row r="277" spans="1:15" s="331" customFormat="1">
      <c r="A277" s="341">
        <v>45379</v>
      </c>
      <c r="B277" s="178" t="s">
        <v>741</v>
      </c>
      <c r="C277" s="178" t="s">
        <v>360</v>
      </c>
      <c r="D277" s="330" t="s">
        <v>386</v>
      </c>
      <c r="E277" s="178"/>
      <c r="F277" s="331">
        <v>45000</v>
      </c>
      <c r="G277" s="339">
        <f t="shared" si="4"/>
        <v>15861920</v>
      </c>
      <c r="H277" s="178" t="s">
        <v>306</v>
      </c>
      <c r="I277" s="337" t="s">
        <v>759</v>
      </c>
      <c r="J277" s="337" t="s">
        <v>351</v>
      </c>
      <c r="K277" s="337" t="s">
        <v>197</v>
      </c>
      <c r="L277" s="337" t="s">
        <v>928</v>
      </c>
      <c r="M277" s="337" t="s">
        <v>1070</v>
      </c>
      <c r="N277" s="337" t="s">
        <v>941</v>
      </c>
      <c r="O277" s="178"/>
    </row>
    <row r="278" spans="1:15" s="331" customFormat="1">
      <c r="A278" s="352">
        <v>45379</v>
      </c>
      <c r="B278" s="348" t="s">
        <v>742</v>
      </c>
      <c r="C278" s="331" t="s">
        <v>33</v>
      </c>
      <c r="D278" s="330" t="s">
        <v>386</v>
      </c>
      <c r="E278" s="178"/>
      <c r="F278" s="178">
        <v>3000</v>
      </c>
      <c r="G278" s="339">
        <f t="shared" si="4"/>
        <v>15858920</v>
      </c>
      <c r="H278" s="178" t="s">
        <v>306</v>
      </c>
      <c r="I278" s="178" t="s">
        <v>760</v>
      </c>
      <c r="J278" s="337" t="s">
        <v>363</v>
      </c>
      <c r="K278" s="337" t="s">
        <v>197</v>
      </c>
      <c r="L278" s="337" t="s">
        <v>928</v>
      </c>
      <c r="M278" s="337" t="s">
        <v>1071</v>
      </c>
      <c r="N278" s="337" t="s">
        <v>940</v>
      </c>
      <c r="O278" s="178"/>
    </row>
    <row r="279" spans="1:15" s="331" customFormat="1">
      <c r="A279" s="336">
        <v>45379</v>
      </c>
      <c r="B279" s="178" t="s">
        <v>784</v>
      </c>
      <c r="C279" s="337" t="s">
        <v>74</v>
      </c>
      <c r="D279" s="178"/>
      <c r="E279" s="178"/>
      <c r="F279" s="178">
        <v>2000000</v>
      </c>
      <c r="G279" s="339">
        <f t="shared" si="4"/>
        <v>13858920</v>
      </c>
      <c r="H279" s="178" t="s">
        <v>23</v>
      </c>
      <c r="I279" s="178" t="s">
        <v>789</v>
      </c>
      <c r="J279" s="178"/>
      <c r="K279" s="178"/>
      <c r="L279" s="178"/>
      <c r="M279" s="178"/>
      <c r="N279" s="178"/>
      <c r="O279" s="178"/>
    </row>
    <row r="280" spans="1:15" s="331" customFormat="1">
      <c r="A280" s="336">
        <v>45379</v>
      </c>
      <c r="B280" s="337" t="s">
        <v>960</v>
      </c>
      <c r="C280" s="337" t="s">
        <v>360</v>
      </c>
      <c r="D280" s="330" t="s">
        <v>2</v>
      </c>
      <c r="E280" s="338"/>
      <c r="F280" s="330">
        <v>120000</v>
      </c>
      <c r="G280" s="339">
        <f t="shared" si="4"/>
        <v>13738920</v>
      </c>
      <c r="H280" s="337" t="s">
        <v>46</v>
      </c>
      <c r="I280" s="331" t="s">
        <v>683</v>
      </c>
      <c r="J280" s="337" t="s">
        <v>351</v>
      </c>
      <c r="K280" s="337" t="s">
        <v>197</v>
      </c>
      <c r="L280" s="337" t="s">
        <v>928</v>
      </c>
      <c r="M280" s="337" t="s">
        <v>1072</v>
      </c>
      <c r="N280" s="337" t="s">
        <v>941</v>
      </c>
      <c r="O280" s="337"/>
    </row>
    <row r="281" spans="1:15" s="331" customFormat="1">
      <c r="A281" s="353">
        <v>45379</v>
      </c>
      <c r="B281" s="354" t="s">
        <v>949</v>
      </c>
      <c r="C281" s="355" t="s">
        <v>349</v>
      </c>
      <c r="D281" s="355" t="s">
        <v>2</v>
      </c>
      <c r="E281" s="356"/>
      <c r="F281" s="334">
        <v>70000</v>
      </c>
      <c r="G281" s="339">
        <f t="shared" si="4"/>
        <v>13668920</v>
      </c>
      <c r="H281" s="357" t="s">
        <v>300</v>
      </c>
      <c r="I281" s="331" t="s">
        <v>772</v>
      </c>
      <c r="J281" s="358" t="s">
        <v>351</v>
      </c>
      <c r="K281" s="354" t="s">
        <v>197</v>
      </c>
      <c r="L281" s="358" t="s">
        <v>928</v>
      </c>
      <c r="M281" s="337" t="s">
        <v>1073</v>
      </c>
      <c r="N281" s="358" t="s">
        <v>941</v>
      </c>
      <c r="O281" s="358"/>
    </row>
    <row r="282" spans="1:15" s="331" customFormat="1">
      <c r="A282" s="336">
        <v>45380</v>
      </c>
      <c r="B282" s="178" t="s">
        <v>733</v>
      </c>
      <c r="C282" s="178" t="s">
        <v>33</v>
      </c>
      <c r="D282" s="330" t="s">
        <v>386</v>
      </c>
      <c r="E282" s="178"/>
      <c r="F282" s="178">
        <v>10000</v>
      </c>
      <c r="G282" s="339">
        <f t="shared" si="4"/>
        <v>13658920</v>
      </c>
      <c r="H282" s="343" t="s">
        <v>306</v>
      </c>
      <c r="I282" s="178" t="s">
        <v>761</v>
      </c>
      <c r="J282" s="337" t="s">
        <v>363</v>
      </c>
      <c r="K282" s="337" t="s">
        <v>197</v>
      </c>
      <c r="L282" s="337" t="s">
        <v>928</v>
      </c>
      <c r="M282" s="337" t="s">
        <v>1074</v>
      </c>
      <c r="N282" s="337" t="s">
        <v>940</v>
      </c>
      <c r="O282" s="178"/>
    </row>
    <row r="283" spans="1:15" s="331" customFormat="1">
      <c r="A283" s="341">
        <v>45380</v>
      </c>
      <c r="B283" s="337" t="s">
        <v>461</v>
      </c>
      <c r="C283" s="337" t="s">
        <v>74</v>
      </c>
      <c r="D283" s="337"/>
      <c r="E283" s="338"/>
      <c r="F283" s="330">
        <v>633000</v>
      </c>
      <c r="G283" s="339">
        <f t="shared" si="4"/>
        <v>13025920</v>
      </c>
      <c r="H283" s="337" t="s">
        <v>24</v>
      </c>
      <c r="I283" s="331" t="s">
        <v>851</v>
      </c>
      <c r="J283" s="337"/>
      <c r="K283" s="337"/>
      <c r="L283" s="337"/>
      <c r="M283" s="337"/>
      <c r="N283" s="337"/>
      <c r="O283" s="337"/>
    </row>
    <row r="284" spans="1:15" s="331" customFormat="1">
      <c r="A284" s="341">
        <v>45380</v>
      </c>
      <c r="B284" s="337" t="s">
        <v>293</v>
      </c>
      <c r="C284" s="337" t="s">
        <v>74</v>
      </c>
      <c r="D284" s="330"/>
      <c r="E284" s="338"/>
      <c r="F284" s="330">
        <v>163000</v>
      </c>
      <c r="G284" s="339">
        <f t="shared" si="4"/>
        <v>12862920</v>
      </c>
      <c r="H284" s="337" t="s">
        <v>24</v>
      </c>
      <c r="I284" s="331" t="s">
        <v>852</v>
      </c>
      <c r="J284" s="337"/>
      <c r="K284" s="337"/>
      <c r="L284" s="337"/>
      <c r="M284" s="337"/>
      <c r="N284" s="337"/>
      <c r="O284" s="337"/>
    </row>
    <row r="285" spans="1:15" s="331" customFormat="1">
      <c r="A285" s="341">
        <v>45380</v>
      </c>
      <c r="B285" s="178" t="s">
        <v>30</v>
      </c>
      <c r="C285" s="337" t="s">
        <v>74</v>
      </c>
      <c r="D285" s="330"/>
      <c r="E285" s="178"/>
      <c r="F285" s="178">
        <v>158000</v>
      </c>
      <c r="G285" s="339">
        <f t="shared" si="4"/>
        <v>12704920</v>
      </c>
      <c r="H285" s="178" t="s">
        <v>24</v>
      </c>
      <c r="I285" s="331" t="s">
        <v>853</v>
      </c>
      <c r="J285" s="337"/>
      <c r="K285" s="337"/>
      <c r="L285" s="337"/>
      <c r="M285" s="337"/>
      <c r="N285" s="337"/>
      <c r="O285" s="178"/>
    </row>
    <row r="286" spans="1:15" s="331" customFormat="1">
      <c r="A286" s="341">
        <v>45380</v>
      </c>
      <c r="B286" s="178" t="s">
        <v>300</v>
      </c>
      <c r="C286" s="337" t="s">
        <v>74</v>
      </c>
      <c r="D286" s="178"/>
      <c r="E286" s="178"/>
      <c r="F286" s="178">
        <v>133000</v>
      </c>
      <c r="G286" s="339">
        <f t="shared" si="4"/>
        <v>12571920</v>
      </c>
      <c r="H286" s="178" t="s">
        <v>24</v>
      </c>
      <c r="I286" s="331" t="s">
        <v>854</v>
      </c>
      <c r="J286" s="178"/>
      <c r="K286" s="178"/>
      <c r="L286" s="178"/>
      <c r="M286" s="178"/>
      <c r="N286" s="178"/>
      <c r="O286" s="178"/>
    </row>
    <row r="287" spans="1:15" s="331" customFormat="1">
      <c r="A287" s="341">
        <v>45380</v>
      </c>
      <c r="B287" s="178" t="s">
        <v>28</v>
      </c>
      <c r="C287" s="337" t="s">
        <v>74</v>
      </c>
      <c r="D287" s="178"/>
      <c r="E287" s="178"/>
      <c r="F287" s="346">
        <v>87000</v>
      </c>
      <c r="G287" s="339">
        <f t="shared" si="4"/>
        <v>12484920</v>
      </c>
      <c r="H287" s="331" t="s">
        <v>24</v>
      </c>
      <c r="I287" s="331" t="s">
        <v>855</v>
      </c>
      <c r="J287" s="337"/>
      <c r="K287" s="337"/>
      <c r="L287" s="337"/>
      <c r="M287" s="337"/>
      <c r="N287" s="337"/>
      <c r="O287" s="178"/>
    </row>
    <row r="288" spans="1:15" s="331" customFormat="1">
      <c r="A288" s="341">
        <v>45380</v>
      </c>
      <c r="B288" s="178" t="s">
        <v>263</v>
      </c>
      <c r="C288" s="337" t="s">
        <v>74</v>
      </c>
      <c r="D288" s="178"/>
      <c r="E288" s="346"/>
      <c r="F288" s="346">
        <v>87000</v>
      </c>
      <c r="G288" s="339">
        <f t="shared" si="4"/>
        <v>12397920</v>
      </c>
      <c r="H288" s="178" t="s">
        <v>24</v>
      </c>
      <c r="I288" s="331" t="s">
        <v>856</v>
      </c>
      <c r="J288" s="178"/>
      <c r="K288" s="178"/>
      <c r="L288" s="178"/>
      <c r="M288" s="178"/>
      <c r="N288" s="178"/>
      <c r="O288" s="178"/>
    </row>
    <row r="289" spans="1:15" s="331" customFormat="1">
      <c r="A289" s="341">
        <v>45380</v>
      </c>
      <c r="B289" s="178" t="s">
        <v>506</v>
      </c>
      <c r="C289" s="337" t="s">
        <v>169</v>
      </c>
      <c r="D289" s="178" t="s">
        <v>2</v>
      </c>
      <c r="E289" s="346"/>
      <c r="F289" s="332">
        <f>21000+16000+16000</f>
        <v>53000</v>
      </c>
      <c r="G289" s="339">
        <f t="shared" si="4"/>
        <v>12344920</v>
      </c>
      <c r="H289" s="178" t="s">
        <v>24</v>
      </c>
      <c r="I289" s="337" t="s">
        <v>507</v>
      </c>
      <c r="J289" s="337" t="s">
        <v>363</v>
      </c>
      <c r="K289" s="337" t="s">
        <v>197</v>
      </c>
      <c r="L289" s="337" t="s">
        <v>928</v>
      </c>
      <c r="M289" s="337" t="s">
        <v>1075</v>
      </c>
      <c r="N289" s="337" t="s">
        <v>939</v>
      </c>
      <c r="O289" s="178"/>
    </row>
    <row r="290" spans="1:15" s="331" customFormat="1">
      <c r="A290" s="341">
        <v>45380</v>
      </c>
      <c r="B290" s="337" t="s">
        <v>508</v>
      </c>
      <c r="C290" s="337" t="s">
        <v>169</v>
      </c>
      <c r="D290" s="330" t="s">
        <v>152</v>
      </c>
      <c r="E290" s="338"/>
      <c r="F290" s="330">
        <v>53000</v>
      </c>
      <c r="G290" s="339">
        <f t="shared" si="4"/>
        <v>12291920</v>
      </c>
      <c r="H290" s="337" t="s">
        <v>24</v>
      </c>
      <c r="I290" s="337" t="s">
        <v>509</v>
      </c>
      <c r="J290" s="337" t="s">
        <v>363</v>
      </c>
      <c r="K290" s="337" t="s">
        <v>197</v>
      </c>
      <c r="L290" s="337" t="s">
        <v>928</v>
      </c>
      <c r="M290" s="337" t="s">
        <v>1076</v>
      </c>
      <c r="N290" s="337" t="s">
        <v>939</v>
      </c>
      <c r="O290" s="337"/>
    </row>
    <row r="291" spans="1:15" s="331" customFormat="1">
      <c r="A291" s="341">
        <v>45380</v>
      </c>
      <c r="B291" s="331" t="s">
        <v>508</v>
      </c>
      <c r="C291" s="337" t="s">
        <v>169</v>
      </c>
      <c r="D291" s="330" t="s">
        <v>152</v>
      </c>
      <c r="F291" s="331">
        <v>42000</v>
      </c>
      <c r="G291" s="339">
        <f t="shared" si="4"/>
        <v>12249920</v>
      </c>
      <c r="H291" s="337" t="s">
        <v>24</v>
      </c>
      <c r="I291" s="331" t="s">
        <v>510</v>
      </c>
      <c r="J291" s="337" t="s">
        <v>363</v>
      </c>
      <c r="K291" s="337" t="s">
        <v>197</v>
      </c>
      <c r="L291" s="337" t="s">
        <v>928</v>
      </c>
      <c r="M291" s="337" t="s">
        <v>1077</v>
      </c>
      <c r="N291" s="337" t="s">
        <v>939</v>
      </c>
    </row>
    <row r="292" spans="1:15" s="331" customFormat="1">
      <c r="A292" s="336">
        <v>45380</v>
      </c>
      <c r="B292" s="337" t="s">
        <v>511</v>
      </c>
      <c r="C292" s="337" t="s">
        <v>169</v>
      </c>
      <c r="D292" s="330" t="s">
        <v>386</v>
      </c>
      <c r="E292" s="338"/>
      <c r="F292" s="330">
        <v>57000</v>
      </c>
      <c r="G292" s="339">
        <f t="shared" si="4"/>
        <v>12192920</v>
      </c>
      <c r="H292" s="337" t="s">
        <v>24</v>
      </c>
      <c r="I292" s="337" t="s">
        <v>512</v>
      </c>
      <c r="J292" s="337" t="s">
        <v>363</v>
      </c>
      <c r="K292" s="337" t="s">
        <v>197</v>
      </c>
      <c r="L292" s="337" t="s">
        <v>928</v>
      </c>
      <c r="M292" s="337" t="s">
        <v>1078</v>
      </c>
      <c r="N292" s="337" t="s">
        <v>939</v>
      </c>
      <c r="O292" s="337"/>
    </row>
    <row r="293" spans="1:15" s="331" customFormat="1">
      <c r="A293" s="336">
        <v>45380</v>
      </c>
      <c r="B293" s="337" t="s">
        <v>513</v>
      </c>
      <c r="C293" s="337" t="s">
        <v>169</v>
      </c>
      <c r="D293" s="337" t="s">
        <v>153</v>
      </c>
      <c r="E293" s="338"/>
      <c r="F293" s="330">
        <v>10000</v>
      </c>
      <c r="G293" s="339">
        <f t="shared" si="4"/>
        <v>12182920</v>
      </c>
      <c r="H293" s="337" t="s">
        <v>24</v>
      </c>
      <c r="I293" s="331" t="s">
        <v>514</v>
      </c>
      <c r="J293" s="337" t="s">
        <v>363</v>
      </c>
      <c r="K293" s="337" t="s">
        <v>197</v>
      </c>
      <c r="L293" s="337" t="s">
        <v>928</v>
      </c>
      <c r="M293" s="337" t="s">
        <v>1079</v>
      </c>
      <c r="N293" s="337" t="s">
        <v>939</v>
      </c>
      <c r="O293" s="337"/>
    </row>
    <row r="294" spans="1:15" s="178" customFormat="1">
      <c r="A294" s="336">
        <v>45380</v>
      </c>
      <c r="B294" s="337" t="s">
        <v>515</v>
      </c>
      <c r="C294" s="337" t="s">
        <v>169</v>
      </c>
      <c r="D294" s="337" t="s">
        <v>2</v>
      </c>
      <c r="E294" s="338"/>
      <c r="F294" s="330">
        <v>10000</v>
      </c>
      <c r="G294" s="339">
        <f t="shared" si="4"/>
        <v>12172920</v>
      </c>
      <c r="H294" s="337" t="s">
        <v>24</v>
      </c>
      <c r="I294" s="331" t="s">
        <v>516</v>
      </c>
      <c r="J294" s="337" t="s">
        <v>363</v>
      </c>
      <c r="K294" s="337" t="s">
        <v>197</v>
      </c>
      <c r="L294" s="337" t="s">
        <v>928</v>
      </c>
      <c r="M294" s="337" t="s">
        <v>1080</v>
      </c>
      <c r="N294" s="337" t="s">
        <v>939</v>
      </c>
      <c r="O294" s="337"/>
    </row>
    <row r="295" spans="1:15" s="178" customFormat="1">
      <c r="A295" s="336">
        <v>45380</v>
      </c>
      <c r="B295" s="337" t="s">
        <v>517</v>
      </c>
      <c r="C295" s="337" t="s">
        <v>169</v>
      </c>
      <c r="D295" s="330" t="s">
        <v>152</v>
      </c>
      <c r="E295" s="338"/>
      <c r="F295" s="330">
        <v>10000</v>
      </c>
      <c r="G295" s="339">
        <f t="shared" si="4"/>
        <v>12162920</v>
      </c>
      <c r="H295" s="337" t="s">
        <v>24</v>
      </c>
      <c r="I295" s="331" t="s">
        <v>518</v>
      </c>
      <c r="J295" s="337" t="s">
        <v>363</v>
      </c>
      <c r="K295" s="337" t="s">
        <v>197</v>
      </c>
      <c r="L295" s="337" t="s">
        <v>928</v>
      </c>
      <c r="M295" s="337" t="s">
        <v>1081</v>
      </c>
      <c r="N295" s="337" t="s">
        <v>939</v>
      </c>
      <c r="O295" s="337"/>
    </row>
    <row r="296" spans="1:15" s="178" customFormat="1">
      <c r="A296" s="336">
        <v>45380</v>
      </c>
      <c r="B296" s="337" t="s">
        <v>519</v>
      </c>
      <c r="C296" s="337" t="s">
        <v>169</v>
      </c>
      <c r="D296" s="330" t="s">
        <v>386</v>
      </c>
      <c r="E296" s="338"/>
      <c r="F296" s="330">
        <v>21000</v>
      </c>
      <c r="G296" s="339">
        <f t="shared" si="4"/>
        <v>12141920</v>
      </c>
      <c r="H296" s="337" t="s">
        <v>24</v>
      </c>
      <c r="I296" s="331" t="s">
        <v>520</v>
      </c>
      <c r="J296" s="337" t="s">
        <v>363</v>
      </c>
      <c r="K296" s="337" t="s">
        <v>197</v>
      </c>
      <c r="L296" s="337" t="s">
        <v>928</v>
      </c>
      <c r="M296" s="337" t="s">
        <v>1082</v>
      </c>
      <c r="N296" s="337" t="s">
        <v>939</v>
      </c>
      <c r="O296" s="337"/>
    </row>
    <row r="297" spans="1:15" s="178" customFormat="1">
      <c r="A297" s="336">
        <v>45380</v>
      </c>
      <c r="B297" s="337" t="s">
        <v>521</v>
      </c>
      <c r="C297" s="337" t="s">
        <v>169</v>
      </c>
      <c r="D297" s="337" t="s">
        <v>153</v>
      </c>
      <c r="E297" s="338"/>
      <c r="F297" s="330">
        <v>11000</v>
      </c>
      <c r="G297" s="339">
        <f t="shared" si="4"/>
        <v>12130920</v>
      </c>
      <c r="H297" s="337" t="s">
        <v>24</v>
      </c>
      <c r="I297" s="331" t="s">
        <v>522</v>
      </c>
      <c r="J297" s="337" t="s">
        <v>363</v>
      </c>
      <c r="K297" s="337" t="s">
        <v>197</v>
      </c>
      <c r="L297" s="337" t="s">
        <v>928</v>
      </c>
      <c r="M297" s="337" t="s">
        <v>1083</v>
      </c>
      <c r="N297" s="337" t="s">
        <v>939</v>
      </c>
      <c r="O297" s="337"/>
    </row>
    <row r="298" spans="1:15" s="178" customFormat="1">
      <c r="A298" s="336">
        <v>45380</v>
      </c>
      <c r="B298" s="337" t="s">
        <v>523</v>
      </c>
      <c r="C298" s="337" t="s">
        <v>347</v>
      </c>
      <c r="D298" s="337" t="s">
        <v>312</v>
      </c>
      <c r="E298" s="338"/>
      <c r="F298" s="330">
        <v>37830</v>
      </c>
      <c r="G298" s="339">
        <f t="shared" si="4"/>
        <v>12093090</v>
      </c>
      <c r="H298" s="337" t="s">
        <v>24</v>
      </c>
      <c r="I298" s="337" t="s">
        <v>524</v>
      </c>
      <c r="J298" s="337" t="s">
        <v>351</v>
      </c>
      <c r="K298" s="337" t="s">
        <v>197</v>
      </c>
      <c r="L298" s="337" t="s">
        <v>928</v>
      </c>
      <c r="M298" s="337" t="s">
        <v>1084</v>
      </c>
      <c r="N298" s="337" t="s">
        <v>930</v>
      </c>
      <c r="O298" s="337"/>
    </row>
    <row r="299" spans="1:15" s="178" customFormat="1">
      <c r="A299" s="336">
        <v>45380</v>
      </c>
      <c r="B299" s="337" t="s">
        <v>525</v>
      </c>
      <c r="C299" s="337" t="s">
        <v>399</v>
      </c>
      <c r="D299" s="330" t="s">
        <v>312</v>
      </c>
      <c r="E299" s="338"/>
      <c r="F299" s="330">
        <v>45050</v>
      </c>
      <c r="G299" s="339">
        <f t="shared" si="4"/>
        <v>12048040</v>
      </c>
      <c r="H299" s="337" t="s">
        <v>24</v>
      </c>
      <c r="I299" s="331" t="s">
        <v>526</v>
      </c>
      <c r="J299" s="337" t="s">
        <v>363</v>
      </c>
      <c r="K299" s="337" t="s">
        <v>197</v>
      </c>
      <c r="L299" s="337" t="s">
        <v>928</v>
      </c>
      <c r="M299" s="337" t="s">
        <v>1085</v>
      </c>
      <c r="N299" s="337" t="s">
        <v>931</v>
      </c>
      <c r="O299" s="337"/>
    </row>
    <row r="300" spans="1:15" s="178" customFormat="1">
      <c r="A300" s="341">
        <v>45380</v>
      </c>
      <c r="B300" s="178" t="s">
        <v>455</v>
      </c>
      <c r="C300" s="337" t="s">
        <v>74</v>
      </c>
      <c r="E300" s="346"/>
      <c r="F300" s="330">
        <v>20000</v>
      </c>
      <c r="G300" s="339">
        <f t="shared" si="4"/>
        <v>12028040</v>
      </c>
      <c r="H300" s="178" t="s">
        <v>24</v>
      </c>
      <c r="I300" s="331" t="s">
        <v>857</v>
      </c>
      <c r="J300" s="337"/>
      <c r="K300" s="337"/>
      <c r="L300" s="337"/>
      <c r="M300" s="337"/>
      <c r="N300" s="337"/>
    </row>
    <row r="301" spans="1:15" s="178" customFormat="1">
      <c r="A301" s="341">
        <v>45380</v>
      </c>
      <c r="B301" s="348" t="s">
        <v>456</v>
      </c>
      <c r="C301" s="337" t="s">
        <v>74</v>
      </c>
      <c r="F301" s="330">
        <v>20000</v>
      </c>
      <c r="G301" s="339">
        <f t="shared" si="4"/>
        <v>12008040</v>
      </c>
      <c r="H301" s="178" t="s">
        <v>24</v>
      </c>
      <c r="I301" s="331" t="s">
        <v>792</v>
      </c>
      <c r="J301" s="337"/>
      <c r="K301" s="337"/>
      <c r="L301" s="337"/>
      <c r="M301" s="337"/>
      <c r="N301" s="337"/>
    </row>
    <row r="302" spans="1:15" s="178" customFormat="1">
      <c r="A302" s="336">
        <v>45380</v>
      </c>
      <c r="B302" s="337" t="s">
        <v>554</v>
      </c>
      <c r="C302" s="337" t="s">
        <v>33</v>
      </c>
      <c r="D302" s="337" t="s">
        <v>2</v>
      </c>
      <c r="E302" s="338"/>
      <c r="F302" s="330">
        <v>35000</v>
      </c>
      <c r="G302" s="339">
        <f t="shared" si="4"/>
        <v>11973040</v>
      </c>
      <c r="H302" s="337" t="s">
        <v>141</v>
      </c>
      <c r="I302" s="337" t="s">
        <v>555</v>
      </c>
      <c r="J302" s="337" t="s">
        <v>363</v>
      </c>
      <c r="K302" s="337" t="s">
        <v>197</v>
      </c>
      <c r="L302" s="337" t="s">
        <v>928</v>
      </c>
      <c r="M302" s="337" t="s">
        <v>1086</v>
      </c>
      <c r="N302" s="337" t="s">
        <v>940</v>
      </c>
      <c r="O302" s="337"/>
    </row>
    <row r="303" spans="1:15" s="178" customFormat="1">
      <c r="A303" s="336">
        <v>45380</v>
      </c>
      <c r="B303" s="337" t="s">
        <v>558</v>
      </c>
      <c r="C303" s="337" t="s">
        <v>33</v>
      </c>
      <c r="D303" s="337" t="s">
        <v>312</v>
      </c>
      <c r="E303" s="338"/>
      <c r="F303" s="330">
        <v>32500</v>
      </c>
      <c r="G303" s="339">
        <f t="shared" si="4"/>
        <v>11940540</v>
      </c>
      <c r="H303" s="337" t="s">
        <v>92</v>
      </c>
      <c r="I303" s="337" t="s">
        <v>570</v>
      </c>
      <c r="J303" s="337" t="s">
        <v>363</v>
      </c>
      <c r="K303" s="337" t="s">
        <v>197</v>
      </c>
      <c r="L303" s="337" t="s">
        <v>928</v>
      </c>
      <c r="M303" s="337" t="s">
        <v>1087</v>
      </c>
      <c r="N303" s="337" t="s">
        <v>940</v>
      </c>
      <c r="O303" s="337"/>
    </row>
    <row r="304" spans="1:15" s="178" customFormat="1">
      <c r="A304" s="341">
        <v>45380</v>
      </c>
      <c r="B304" s="332" t="s">
        <v>571</v>
      </c>
      <c r="C304" s="337" t="s">
        <v>74</v>
      </c>
      <c r="E304" s="338">
        <v>20000</v>
      </c>
      <c r="G304" s="339">
        <f t="shared" si="4"/>
        <v>11960540</v>
      </c>
      <c r="H304" s="178" t="s">
        <v>456</v>
      </c>
      <c r="I304" s="331" t="s">
        <v>889</v>
      </c>
      <c r="L304" s="343"/>
      <c r="M304" s="331"/>
      <c r="N304" s="345"/>
    </row>
    <row r="305" spans="1:17" s="178" customFormat="1">
      <c r="A305" s="341">
        <v>45380</v>
      </c>
      <c r="B305" s="337" t="s">
        <v>572</v>
      </c>
      <c r="C305" s="337" t="s">
        <v>360</v>
      </c>
      <c r="D305" s="330" t="s">
        <v>152</v>
      </c>
      <c r="E305" s="338"/>
      <c r="F305" s="330">
        <v>14000</v>
      </c>
      <c r="G305" s="339">
        <f t="shared" si="4"/>
        <v>11946540</v>
      </c>
      <c r="H305" s="337" t="s">
        <v>456</v>
      </c>
      <c r="I305" s="331" t="s">
        <v>575</v>
      </c>
      <c r="J305" s="178" t="s">
        <v>351</v>
      </c>
      <c r="K305" s="178" t="s">
        <v>196</v>
      </c>
      <c r="L305" s="178" t="s">
        <v>928</v>
      </c>
      <c r="M305" s="337"/>
      <c r="N305" s="337"/>
      <c r="O305" s="337"/>
    </row>
    <row r="306" spans="1:17" s="178" customFormat="1">
      <c r="A306" s="341">
        <v>45380</v>
      </c>
      <c r="B306" s="337" t="s">
        <v>574</v>
      </c>
      <c r="C306" s="337" t="s">
        <v>33</v>
      </c>
      <c r="D306" s="330" t="s">
        <v>152</v>
      </c>
      <c r="E306" s="338"/>
      <c r="F306" s="330">
        <v>28000</v>
      </c>
      <c r="G306" s="339">
        <f t="shared" si="4"/>
        <v>11918540</v>
      </c>
      <c r="H306" s="337" t="s">
        <v>456</v>
      </c>
      <c r="I306" s="331" t="s">
        <v>576</v>
      </c>
      <c r="J306" s="178" t="s">
        <v>351</v>
      </c>
      <c r="K306" s="178" t="s">
        <v>196</v>
      </c>
      <c r="L306" s="178" t="s">
        <v>928</v>
      </c>
      <c r="M306" s="337"/>
      <c r="N306" s="337"/>
      <c r="O306" s="337"/>
    </row>
    <row r="307" spans="1:17" s="178" customFormat="1">
      <c r="A307" s="336">
        <v>45380</v>
      </c>
      <c r="B307" s="337" t="s">
        <v>579</v>
      </c>
      <c r="C307" s="337" t="s">
        <v>74</v>
      </c>
      <c r="D307" s="337"/>
      <c r="E307" s="338">
        <v>20000</v>
      </c>
      <c r="F307" s="330"/>
      <c r="G307" s="339">
        <f t="shared" si="4"/>
        <v>11938540</v>
      </c>
      <c r="H307" s="337" t="s">
        <v>455</v>
      </c>
      <c r="I307" s="331" t="s">
        <v>892</v>
      </c>
      <c r="J307" s="337"/>
      <c r="K307" s="337"/>
      <c r="L307" s="337"/>
      <c r="M307" s="337"/>
      <c r="N307" s="337"/>
      <c r="O307" s="337"/>
    </row>
    <row r="308" spans="1:17" s="178" customFormat="1">
      <c r="A308" s="336">
        <v>45380</v>
      </c>
      <c r="B308" s="178" t="s">
        <v>580</v>
      </c>
      <c r="C308" s="337" t="s">
        <v>360</v>
      </c>
      <c r="D308" s="330" t="s">
        <v>152</v>
      </c>
      <c r="F308" s="178">
        <v>14000</v>
      </c>
      <c r="G308" s="339">
        <f t="shared" si="4"/>
        <v>11924540</v>
      </c>
      <c r="H308" s="331" t="s">
        <v>455</v>
      </c>
      <c r="I308" s="331" t="s">
        <v>575</v>
      </c>
      <c r="J308" s="178" t="s">
        <v>351</v>
      </c>
      <c r="K308" s="178" t="s">
        <v>196</v>
      </c>
      <c r="L308" s="178" t="s">
        <v>928</v>
      </c>
    </row>
    <row r="309" spans="1:17" s="178" customFormat="1">
      <c r="A309" s="336">
        <v>45380</v>
      </c>
      <c r="B309" s="178" t="s">
        <v>582</v>
      </c>
      <c r="C309" s="337" t="s">
        <v>33</v>
      </c>
      <c r="D309" s="330" t="s">
        <v>152</v>
      </c>
      <c r="F309" s="178">
        <v>28000</v>
      </c>
      <c r="G309" s="339">
        <f t="shared" si="4"/>
        <v>11896540</v>
      </c>
      <c r="H309" s="331" t="s">
        <v>455</v>
      </c>
      <c r="I309" s="178" t="s">
        <v>583</v>
      </c>
      <c r="J309" s="178" t="s">
        <v>351</v>
      </c>
      <c r="K309" s="178" t="s">
        <v>196</v>
      </c>
      <c r="L309" s="178" t="s">
        <v>928</v>
      </c>
      <c r="M309" s="337"/>
      <c r="N309" s="337"/>
    </row>
    <row r="310" spans="1:17" s="178" customFormat="1">
      <c r="A310" s="336">
        <v>45380</v>
      </c>
      <c r="B310" s="331" t="s">
        <v>586</v>
      </c>
      <c r="C310" s="337" t="s">
        <v>74</v>
      </c>
      <c r="D310" s="330"/>
      <c r="E310" s="331">
        <v>158000</v>
      </c>
      <c r="F310" s="331"/>
      <c r="G310" s="339">
        <f t="shared" si="4"/>
        <v>12054540</v>
      </c>
      <c r="H310" s="331" t="s">
        <v>30</v>
      </c>
      <c r="I310" s="337" t="s">
        <v>882</v>
      </c>
      <c r="J310" s="337"/>
      <c r="K310" s="337"/>
      <c r="L310" s="337"/>
      <c r="M310" s="337"/>
      <c r="N310" s="337"/>
      <c r="O310" s="331"/>
    </row>
    <row r="311" spans="1:17" s="178" customFormat="1">
      <c r="A311" s="336">
        <v>45380</v>
      </c>
      <c r="B311" s="337" t="s">
        <v>601</v>
      </c>
      <c r="C311" s="337" t="s">
        <v>74</v>
      </c>
      <c r="D311" s="337"/>
      <c r="E311" s="338">
        <v>87000</v>
      </c>
      <c r="F311" s="330"/>
      <c r="G311" s="339">
        <f t="shared" si="4"/>
        <v>12141540</v>
      </c>
      <c r="H311" s="337" t="s">
        <v>263</v>
      </c>
      <c r="I311" s="331" t="s">
        <v>905</v>
      </c>
      <c r="J311" s="337"/>
      <c r="K311" s="337"/>
      <c r="L311" s="337"/>
      <c r="M311" s="337"/>
      <c r="N311" s="337"/>
      <c r="O311" s="337"/>
    </row>
    <row r="312" spans="1:17" s="178" customFormat="1">
      <c r="A312" s="336">
        <v>45380</v>
      </c>
      <c r="B312" s="337" t="s">
        <v>632</v>
      </c>
      <c r="C312" s="337" t="s">
        <v>74</v>
      </c>
      <c r="D312" s="330"/>
      <c r="E312" s="338">
        <v>87000</v>
      </c>
      <c r="F312" s="331"/>
      <c r="G312" s="339">
        <f t="shared" si="4"/>
        <v>12228540</v>
      </c>
      <c r="H312" s="337" t="s">
        <v>28</v>
      </c>
      <c r="I312" s="337" t="s">
        <v>914</v>
      </c>
      <c r="J312" s="337"/>
      <c r="L312" s="337"/>
      <c r="M312" s="337"/>
      <c r="N312" s="337"/>
      <c r="O312" s="337"/>
    </row>
    <row r="313" spans="1:17" s="372" customFormat="1">
      <c r="A313" s="371">
        <v>45380</v>
      </c>
      <c r="B313" s="372" t="s">
        <v>743</v>
      </c>
      <c r="C313" s="372" t="s">
        <v>360</v>
      </c>
      <c r="D313" s="330" t="s">
        <v>386</v>
      </c>
      <c r="F313" s="373">
        <v>15000</v>
      </c>
      <c r="G313" s="339">
        <f t="shared" si="4"/>
        <v>12213540</v>
      </c>
      <c r="H313" s="372" t="s">
        <v>306</v>
      </c>
      <c r="I313" s="374" t="s">
        <v>762</v>
      </c>
      <c r="J313" s="375" t="s">
        <v>351</v>
      </c>
      <c r="K313" s="375" t="s">
        <v>196</v>
      </c>
      <c r="L313" s="375" t="s">
        <v>928</v>
      </c>
      <c r="M313" s="375"/>
      <c r="N313" s="375"/>
    </row>
    <row r="314" spans="1:17" s="178" customFormat="1">
      <c r="A314" s="336">
        <v>45380</v>
      </c>
      <c r="B314" s="337" t="s">
        <v>744</v>
      </c>
      <c r="C314" s="337" t="s">
        <v>33</v>
      </c>
      <c r="D314" s="330" t="s">
        <v>386</v>
      </c>
      <c r="E314" s="338"/>
      <c r="F314" s="330">
        <v>53600</v>
      </c>
      <c r="G314" s="339">
        <f t="shared" si="4"/>
        <v>12159940</v>
      </c>
      <c r="H314" s="337" t="s">
        <v>306</v>
      </c>
      <c r="I314" s="331" t="s">
        <v>748</v>
      </c>
      <c r="J314" s="337" t="s">
        <v>363</v>
      </c>
      <c r="K314" s="337" t="s">
        <v>197</v>
      </c>
      <c r="L314" s="337" t="s">
        <v>928</v>
      </c>
      <c r="M314" s="337" t="s">
        <v>1088</v>
      </c>
      <c r="N314" s="337" t="s">
        <v>940</v>
      </c>
      <c r="O314" s="337"/>
    </row>
    <row r="315" spans="1:17" s="178" customFormat="1">
      <c r="A315" s="341">
        <v>45380</v>
      </c>
      <c r="B315" s="178" t="s">
        <v>699</v>
      </c>
      <c r="C315" s="337" t="s">
        <v>74</v>
      </c>
      <c r="E315" s="332">
        <v>163000</v>
      </c>
      <c r="F315" s="332"/>
      <c r="G315" s="339">
        <f t="shared" si="4"/>
        <v>12322940</v>
      </c>
      <c r="H315" s="178" t="s">
        <v>293</v>
      </c>
      <c r="I315" s="178" t="s">
        <v>926</v>
      </c>
    </row>
    <row r="316" spans="1:17" s="178" customFormat="1">
      <c r="A316" s="336">
        <v>45380</v>
      </c>
      <c r="B316" s="337" t="s">
        <v>769</v>
      </c>
      <c r="C316" s="337" t="s">
        <v>74</v>
      </c>
      <c r="D316" s="330"/>
      <c r="E316" s="338">
        <v>133000</v>
      </c>
      <c r="F316" s="330"/>
      <c r="G316" s="339">
        <f t="shared" si="4"/>
        <v>12455940</v>
      </c>
      <c r="H316" s="337" t="s">
        <v>300</v>
      </c>
      <c r="I316" s="331" t="s">
        <v>876</v>
      </c>
      <c r="J316" s="337"/>
      <c r="K316" s="337"/>
      <c r="L316" s="337"/>
      <c r="M316" s="337"/>
      <c r="N316" s="337"/>
      <c r="O316" s="337"/>
    </row>
    <row r="317" spans="1:17" s="178" customFormat="1">
      <c r="A317" s="341">
        <v>45381</v>
      </c>
      <c r="B317" s="178" t="s">
        <v>711</v>
      </c>
      <c r="C317" s="178" t="s">
        <v>33</v>
      </c>
      <c r="D317" s="330" t="s">
        <v>152</v>
      </c>
      <c r="E317" s="332"/>
      <c r="F317" s="332">
        <v>51500</v>
      </c>
      <c r="G317" s="339">
        <f t="shared" si="4"/>
        <v>12404440</v>
      </c>
      <c r="H317" s="178" t="s">
        <v>293</v>
      </c>
      <c r="I317" s="178" t="s">
        <v>723</v>
      </c>
      <c r="J317" s="337" t="s">
        <v>363</v>
      </c>
      <c r="K317" s="337" t="s">
        <v>197</v>
      </c>
      <c r="L317" s="337" t="s">
        <v>928</v>
      </c>
      <c r="M317" s="337" t="s">
        <v>1089</v>
      </c>
      <c r="N317" s="337" t="s">
        <v>940</v>
      </c>
    </row>
    <row r="318" spans="1:17" s="178" customFormat="1">
      <c r="A318" s="336">
        <v>45381</v>
      </c>
      <c r="B318" s="337" t="s">
        <v>599</v>
      </c>
      <c r="C318" s="337" t="s">
        <v>33</v>
      </c>
      <c r="D318" s="330" t="s">
        <v>153</v>
      </c>
      <c r="E318" s="338"/>
      <c r="F318" s="330">
        <v>63000</v>
      </c>
      <c r="G318" s="339">
        <f t="shared" si="4"/>
        <v>12341440</v>
      </c>
      <c r="H318" s="337" t="s">
        <v>30</v>
      </c>
      <c r="I318" s="337" t="s">
        <v>600</v>
      </c>
      <c r="J318" s="337" t="s">
        <v>363</v>
      </c>
      <c r="K318" s="337" t="s">
        <v>197</v>
      </c>
      <c r="L318" s="337" t="s">
        <v>928</v>
      </c>
      <c r="M318" s="337" t="s">
        <v>1090</v>
      </c>
      <c r="N318" s="337" t="s">
        <v>940</v>
      </c>
      <c r="O318" s="337"/>
    </row>
    <row r="319" spans="1:17" s="178" customFormat="1">
      <c r="A319" s="336">
        <v>45381</v>
      </c>
      <c r="B319" s="337" t="s">
        <v>625</v>
      </c>
      <c r="C319" s="337" t="s">
        <v>350</v>
      </c>
      <c r="D319" s="330" t="s">
        <v>386</v>
      </c>
      <c r="F319" s="331">
        <v>123800</v>
      </c>
      <c r="G319" s="339">
        <f t="shared" si="4"/>
        <v>12217640</v>
      </c>
      <c r="H319" s="337" t="s">
        <v>263</v>
      </c>
      <c r="I319" s="337" t="s">
        <v>627</v>
      </c>
      <c r="J319" s="337" t="s">
        <v>351</v>
      </c>
      <c r="K319" s="337" t="s">
        <v>196</v>
      </c>
      <c r="L319" s="337" t="s">
        <v>928</v>
      </c>
      <c r="M319" s="337"/>
      <c r="N319" s="337"/>
      <c r="O319" s="337"/>
      <c r="P319" s="337"/>
      <c r="Q319" s="337"/>
    </row>
    <row r="320" spans="1:17" s="178" customFormat="1">
      <c r="A320" s="336">
        <v>45381</v>
      </c>
      <c r="B320" s="337" t="s">
        <v>658</v>
      </c>
      <c r="C320" s="337" t="s">
        <v>350</v>
      </c>
      <c r="D320" s="330" t="s">
        <v>386</v>
      </c>
      <c r="E320" s="338"/>
      <c r="F320" s="330">
        <v>25000</v>
      </c>
      <c r="G320" s="339">
        <f t="shared" si="4"/>
        <v>12192640</v>
      </c>
      <c r="H320" s="337" t="s">
        <v>28</v>
      </c>
      <c r="I320" s="331" t="s">
        <v>659</v>
      </c>
      <c r="J320" s="337" t="s">
        <v>351</v>
      </c>
      <c r="K320" s="337" t="s">
        <v>196</v>
      </c>
      <c r="L320" s="337" t="s">
        <v>928</v>
      </c>
      <c r="M320" s="337"/>
      <c r="N320" s="337"/>
      <c r="O320" s="337"/>
    </row>
    <row r="321" spans="1:15" s="178" customFormat="1">
      <c r="A321" s="336">
        <v>45381</v>
      </c>
      <c r="B321" s="337" t="s">
        <v>678</v>
      </c>
      <c r="C321" s="338" t="s">
        <v>33</v>
      </c>
      <c r="D321" s="330" t="s">
        <v>2</v>
      </c>
      <c r="F321" s="333">
        <v>30800</v>
      </c>
      <c r="G321" s="339">
        <f t="shared" si="4"/>
        <v>12161840</v>
      </c>
      <c r="H321" s="337" t="s">
        <v>46</v>
      </c>
      <c r="I321" s="337" t="s">
        <v>961</v>
      </c>
      <c r="J321" s="337" t="s">
        <v>363</v>
      </c>
      <c r="K321" s="337" t="s">
        <v>197</v>
      </c>
      <c r="L321" s="337" t="s">
        <v>928</v>
      </c>
      <c r="M321" s="337" t="s">
        <v>1091</v>
      </c>
      <c r="N321" s="337" t="s">
        <v>940</v>
      </c>
      <c r="O321" s="337"/>
    </row>
    <row r="322" spans="1:15" s="358" customFormat="1">
      <c r="A322" s="336">
        <v>45381</v>
      </c>
      <c r="B322" s="330" t="s">
        <v>665</v>
      </c>
      <c r="C322" s="337" t="s">
        <v>74</v>
      </c>
      <c r="D322" s="331"/>
      <c r="E322" s="178">
        <v>633000</v>
      </c>
      <c r="F322" s="333"/>
      <c r="G322" s="339">
        <f t="shared" si="4"/>
        <v>12794840</v>
      </c>
      <c r="H322" s="337" t="s">
        <v>46</v>
      </c>
      <c r="I322" s="337" t="s">
        <v>864</v>
      </c>
      <c r="J322" s="337"/>
      <c r="K322" s="178"/>
      <c r="L322" s="337"/>
      <c r="M322" s="337"/>
      <c r="N322" s="337"/>
      <c r="O322" s="337"/>
    </row>
    <row r="323" spans="1:15" s="178" customFormat="1">
      <c r="A323" s="336">
        <v>45382</v>
      </c>
      <c r="B323" s="178" t="s">
        <v>628</v>
      </c>
      <c r="C323" s="331" t="s">
        <v>33</v>
      </c>
      <c r="D323" s="330" t="s">
        <v>386</v>
      </c>
      <c r="F323" s="178">
        <v>92000</v>
      </c>
      <c r="G323" s="339">
        <f t="shared" si="4"/>
        <v>12702840</v>
      </c>
      <c r="H323" s="331" t="s">
        <v>263</v>
      </c>
      <c r="I323" s="178" t="s">
        <v>629</v>
      </c>
      <c r="J323" s="337" t="s">
        <v>363</v>
      </c>
      <c r="K323" s="337" t="s">
        <v>197</v>
      </c>
      <c r="L323" s="337" t="s">
        <v>928</v>
      </c>
      <c r="M323" s="337" t="s">
        <v>1092</v>
      </c>
      <c r="N323" s="337" t="s">
        <v>940</v>
      </c>
    </row>
    <row r="324" spans="1:15" s="178" customFormat="1">
      <c r="A324" s="336">
        <v>45382</v>
      </c>
      <c r="B324" s="337" t="s">
        <v>967</v>
      </c>
      <c r="C324" s="337" t="s">
        <v>349</v>
      </c>
      <c r="D324" s="330" t="s">
        <v>386</v>
      </c>
      <c r="E324" s="338"/>
      <c r="F324" s="330">
        <v>75000</v>
      </c>
      <c r="G324" s="339">
        <f t="shared" si="4"/>
        <v>12627840</v>
      </c>
      <c r="H324" s="337" t="s">
        <v>263</v>
      </c>
      <c r="I324" s="331" t="s">
        <v>630</v>
      </c>
      <c r="J324" s="337" t="s">
        <v>351</v>
      </c>
      <c r="K324" s="337" t="s">
        <v>197</v>
      </c>
      <c r="L324" s="337" t="s">
        <v>928</v>
      </c>
      <c r="M324" s="337" t="s">
        <v>1093</v>
      </c>
      <c r="N324" s="337" t="s">
        <v>941</v>
      </c>
      <c r="O324" s="337"/>
    </row>
    <row r="325" spans="1:15" s="178" customFormat="1">
      <c r="A325" s="336">
        <v>45382</v>
      </c>
      <c r="B325" s="337" t="s">
        <v>660</v>
      </c>
      <c r="C325" s="337" t="s">
        <v>33</v>
      </c>
      <c r="D325" s="330" t="s">
        <v>386</v>
      </c>
      <c r="E325" s="338"/>
      <c r="F325" s="330">
        <v>59900</v>
      </c>
      <c r="G325" s="339">
        <f t="shared" si="4"/>
        <v>12567940</v>
      </c>
      <c r="H325" s="337" t="s">
        <v>28</v>
      </c>
      <c r="I325" s="331" t="s">
        <v>661</v>
      </c>
      <c r="J325" s="337" t="s">
        <v>363</v>
      </c>
      <c r="K325" s="337" t="s">
        <v>197</v>
      </c>
      <c r="L325" s="337" t="s">
        <v>928</v>
      </c>
      <c r="M325" s="337" t="s">
        <v>1094</v>
      </c>
      <c r="N325" s="337" t="s">
        <v>940</v>
      </c>
      <c r="O325" s="337"/>
    </row>
    <row r="326" spans="1:15" s="178" customFormat="1">
      <c r="A326" s="336">
        <v>45382</v>
      </c>
      <c r="B326" s="337" t="s">
        <v>662</v>
      </c>
      <c r="C326" s="337" t="s">
        <v>360</v>
      </c>
      <c r="D326" s="330" t="s">
        <v>386</v>
      </c>
      <c r="E326" s="337"/>
      <c r="F326" s="331">
        <v>75000</v>
      </c>
      <c r="G326" s="339">
        <f t="shared" si="4"/>
        <v>12492940</v>
      </c>
      <c r="H326" s="331" t="s">
        <v>28</v>
      </c>
      <c r="I326" s="337" t="s">
        <v>663</v>
      </c>
      <c r="J326" s="337" t="s">
        <v>351</v>
      </c>
      <c r="K326" s="337" t="s">
        <v>197</v>
      </c>
      <c r="L326" s="337" t="s">
        <v>928</v>
      </c>
      <c r="M326" s="337" t="s">
        <v>1095</v>
      </c>
      <c r="N326" s="337" t="s">
        <v>941</v>
      </c>
      <c r="O326" s="337"/>
    </row>
    <row r="327" spans="1:15" s="178" customFormat="1">
      <c r="A327" s="336">
        <v>45382</v>
      </c>
      <c r="B327" s="337" t="s">
        <v>770</v>
      </c>
      <c r="C327" s="338" t="s">
        <v>33</v>
      </c>
      <c r="D327" s="330" t="s">
        <v>2</v>
      </c>
      <c r="E327" s="337"/>
      <c r="F327" s="331">
        <v>24000</v>
      </c>
      <c r="G327" s="339">
        <f t="shared" si="4"/>
        <v>12468940</v>
      </c>
      <c r="H327" s="331" t="s">
        <v>300</v>
      </c>
      <c r="I327" s="337" t="s">
        <v>950</v>
      </c>
      <c r="J327" s="337" t="s">
        <v>363</v>
      </c>
      <c r="K327" s="337" t="s">
        <v>197</v>
      </c>
      <c r="L327" s="337" t="s">
        <v>928</v>
      </c>
      <c r="M327" s="337" t="s">
        <v>1096</v>
      </c>
      <c r="N327" s="337" t="s">
        <v>940</v>
      </c>
      <c r="O327" s="337"/>
    </row>
    <row r="328" spans="1:15" s="178" customFormat="1">
      <c r="A328" s="341"/>
      <c r="D328" s="330"/>
      <c r="E328" s="346"/>
      <c r="F328" s="346"/>
      <c r="G328" s="339"/>
      <c r="J328" s="337"/>
      <c r="K328" s="337"/>
      <c r="L328" s="337"/>
      <c r="M328" s="337"/>
      <c r="N328" s="337"/>
    </row>
    <row r="329" spans="1:15" s="178" customFormat="1">
      <c r="A329" s="341"/>
      <c r="D329" s="330"/>
      <c r="F329" s="346"/>
      <c r="G329" s="339"/>
      <c r="J329" s="337"/>
      <c r="K329" s="337"/>
      <c r="L329" s="337"/>
      <c r="M329" s="337"/>
      <c r="N329" s="337"/>
    </row>
    <row r="330" spans="1:15" s="178" customFormat="1">
      <c r="A330" s="336"/>
      <c r="B330" s="337"/>
      <c r="C330" s="337"/>
      <c r="D330" s="337"/>
      <c r="E330" s="338"/>
      <c r="F330" s="330"/>
      <c r="G330" s="339"/>
      <c r="H330" s="337"/>
      <c r="I330" s="331"/>
      <c r="J330" s="337"/>
      <c r="L330" s="337"/>
      <c r="M330" s="337"/>
      <c r="N330" s="337"/>
      <c r="O330" s="337"/>
    </row>
    <row r="331" spans="1:15" s="178" customFormat="1">
      <c r="A331" s="336"/>
      <c r="B331" s="337"/>
      <c r="C331" s="337"/>
      <c r="D331" s="337"/>
      <c r="E331" s="338"/>
      <c r="F331" s="330"/>
      <c r="G331" s="339"/>
      <c r="H331" s="337"/>
      <c r="I331" s="331"/>
      <c r="J331" s="337"/>
      <c r="K331" s="337"/>
      <c r="L331" s="337"/>
      <c r="M331" s="337"/>
      <c r="N331" s="337"/>
      <c r="O331" s="337"/>
    </row>
    <row r="332" spans="1:15" s="178" customFormat="1">
      <c r="A332" s="336"/>
      <c r="B332" s="331"/>
      <c r="C332" s="331"/>
      <c r="D332" s="330"/>
      <c r="E332" s="331"/>
      <c r="F332" s="331"/>
      <c r="G332" s="339"/>
      <c r="H332" s="331"/>
      <c r="I332" s="331"/>
      <c r="J332" s="337"/>
      <c r="K332" s="337"/>
      <c r="L332" s="337"/>
      <c r="M332" s="337"/>
      <c r="N332" s="337"/>
      <c r="O332" s="331"/>
    </row>
    <row r="333" spans="1:15" s="178" customFormat="1">
      <c r="A333" s="336"/>
      <c r="B333" s="337"/>
      <c r="C333" s="337"/>
      <c r="D333" s="337"/>
      <c r="E333" s="338"/>
      <c r="F333" s="330"/>
      <c r="G333" s="339"/>
      <c r="H333" s="337"/>
      <c r="I333" s="331"/>
      <c r="J333" s="337"/>
      <c r="M333" s="337"/>
      <c r="N333" s="337"/>
      <c r="O333" s="337"/>
    </row>
    <row r="334" spans="1:15" s="178" customFormat="1">
      <c r="A334" s="336"/>
      <c r="B334" s="337"/>
      <c r="C334" s="338"/>
      <c r="D334" s="330"/>
      <c r="F334" s="331"/>
      <c r="G334" s="339"/>
      <c r="H334" s="337"/>
      <c r="I334" s="337"/>
      <c r="J334" s="337"/>
      <c r="M334" s="337"/>
      <c r="N334" s="337"/>
      <c r="O334" s="337"/>
    </row>
    <row r="335" spans="1:15" s="178" customFormat="1">
      <c r="A335" s="336"/>
      <c r="B335" s="337"/>
      <c r="C335" s="337"/>
      <c r="D335" s="337"/>
      <c r="E335" s="338"/>
      <c r="F335" s="330"/>
      <c r="G335" s="339"/>
      <c r="H335" s="337"/>
      <c r="I335" s="331"/>
      <c r="J335" s="337"/>
      <c r="K335" s="337"/>
      <c r="L335" s="337"/>
      <c r="M335" s="337"/>
      <c r="N335" s="337"/>
      <c r="O335" s="337"/>
    </row>
    <row r="336" spans="1:15" s="178" customFormat="1">
      <c r="A336" s="336"/>
      <c r="B336" s="337"/>
      <c r="C336" s="337"/>
      <c r="D336" s="337"/>
      <c r="E336" s="338"/>
      <c r="F336" s="330"/>
      <c r="G336" s="339"/>
      <c r="H336" s="337"/>
      <c r="I336" s="337"/>
      <c r="J336" s="337"/>
      <c r="K336" s="337"/>
      <c r="L336" s="337"/>
      <c r="M336" s="337"/>
      <c r="N336" s="337"/>
      <c r="O336" s="337"/>
    </row>
    <row r="337" spans="1:15" s="178" customFormat="1">
      <c r="A337" s="336"/>
      <c r="B337" s="337"/>
      <c r="C337" s="337"/>
      <c r="D337" s="337"/>
      <c r="E337" s="338"/>
      <c r="F337" s="330"/>
      <c r="G337" s="339"/>
      <c r="H337" s="337"/>
      <c r="I337" s="331"/>
      <c r="J337" s="337"/>
      <c r="K337" s="337"/>
      <c r="L337" s="337"/>
      <c r="M337" s="337"/>
      <c r="N337" s="337"/>
      <c r="O337" s="337"/>
    </row>
    <row r="338" spans="1:15" s="178" customFormat="1">
      <c r="A338" s="336"/>
      <c r="B338" s="337"/>
      <c r="C338" s="337"/>
      <c r="D338" s="330"/>
      <c r="E338" s="338"/>
      <c r="F338" s="330"/>
      <c r="G338" s="339"/>
      <c r="H338" s="337"/>
      <c r="I338" s="331"/>
      <c r="J338" s="337"/>
      <c r="K338" s="337"/>
      <c r="L338" s="337"/>
      <c r="M338" s="337"/>
      <c r="N338" s="337"/>
      <c r="O338" s="337"/>
    </row>
    <row r="339" spans="1:15" s="178" customFormat="1">
      <c r="A339" s="336"/>
      <c r="B339" s="337"/>
      <c r="C339" s="337"/>
      <c r="D339" s="330"/>
      <c r="E339" s="338"/>
      <c r="F339" s="330"/>
      <c r="G339" s="339"/>
      <c r="H339" s="337"/>
      <c r="I339" s="331"/>
      <c r="M339" s="337"/>
      <c r="N339" s="337"/>
      <c r="O339" s="337"/>
    </row>
    <row r="340" spans="1:15" s="178" customFormat="1">
      <c r="A340" s="336"/>
      <c r="C340" s="331"/>
      <c r="D340" s="337"/>
      <c r="G340" s="339"/>
      <c r="H340" s="331"/>
      <c r="J340" s="337"/>
      <c r="K340" s="337"/>
      <c r="L340" s="337"/>
      <c r="M340" s="337"/>
      <c r="N340" s="337"/>
    </row>
    <row r="341" spans="1:15" s="178" customFormat="1">
      <c r="A341" s="336"/>
      <c r="C341" s="331"/>
      <c r="D341" s="337"/>
      <c r="G341" s="339"/>
      <c r="H341" s="331"/>
      <c r="J341" s="337"/>
      <c r="M341" s="337"/>
      <c r="N341" s="337"/>
    </row>
    <row r="342" spans="1:15" s="178" customFormat="1">
      <c r="A342" s="336"/>
      <c r="B342" s="337"/>
      <c r="C342" s="337"/>
      <c r="D342" s="337"/>
      <c r="E342" s="338"/>
      <c r="F342" s="330"/>
      <c r="G342" s="339"/>
      <c r="H342" s="337"/>
      <c r="I342" s="337"/>
      <c r="J342" s="337"/>
      <c r="K342" s="337"/>
      <c r="L342" s="337"/>
      <c r="M342" s="337"/>
      <c r="N342" s="337"/>
      <c r="O342" s="337"/>
    </row>
    <row r="343" spans="1:15" s="178" customFormat="1">
      <c r="A343" s="336"/>
      <c r="D343" s="330"/>
      <c r="G343" s="339"/>
      <c r="H343" s="331"/>
      <c r="I343" s="337"/>
      <c r="J343" s="337"/>
      <c r="N343" s="345"/>
    </row>
    <row r="344" spans="1:15" s="178" customFormat="1">
      <c r="A344" s="336"/>
      <c r="B344" s="337"/>
      <c r="C344" s="337"/>
      <c r="D344" s="337"/>
      <c r="E344" s="338"/>
      <c r="F344" s="330"/>
      <c r="G344" s="339"/>
      <c r="H344" s="337"/>
      <c r="I344" s="337"/>
      <c r="J344" s="337"/>
      <c r="M344" s="337"/>
      <c r="N344" s="337"/>
      <c r="O344" s="337"/>
    </row>
    <row r="345" spans="1:15" s="178" customFormat="1">
      <c r="A345" s="336"/>
      <c r="B345" s="337"/>
      <c r="C345" s="337"/>
      <c r="D345" s="330"/>
      <c r="E345" s="338"/>
      <c r="F345" s="330"/>
      <c r="G345" s="339"/>
      <c r="H345" s="337"/>
      <c r="I345" s="331"/>
      <c r="J345" s="337"/>
      <c r="M345" s="337"/>
      <c r="N345" s="337"/>
      <c r="O345" s="337"/>
    </row>
    <row r="346" spans="1:15" s="178" customFormat="1">
      <c r="A346" s="336"/>
      <c r="B346" s="330"/>
      <c r="D346" s="330"/>
      <c r="F346" s="342"/>
      <c r="G346" s="339"/>
      <c r="H346" s="337"/>
      <c r="I346" s="348"/>
      <c r="J346" s="337"/>
      <c r="L346" s="337"/>
      <c r="M346" s="337"/>
      <c r="N346" s="337"/>
    </row>
    <row r="347" spans="1:15" s="178" customFormat="1">
      <c r="A347" s="336"/>
      <c r="B347" s="330"/>
      <c r="C347" s="331"/>
      <c r="D347" s="330"/>
      <c r="F347" s="333"/>
      <c r="G347" s="339"/>
      <c r="H347" s="337"/>
      <c r="I347" s="337"/>
      <c r="J347" s="337"/>
      <c r="L347" s="337"/>
      <c r="M347" s="337"/>
      <c r="N347" s="337"/>
      <c r="O347" s="331"/>
    </row>
    <row r="348" spans="1:15" s="178" customFormat="1">
      <c r="A348" s="341"/>
      <c r="D348" s="330"/>
      <c r="F348" s="342"/>
      <c r="G348" s="339"/>
      <c r="H348" s="337"/>
      <c r="I348" s="348"/>
      <c r="J348" s="337"/>
      <c r="L348" s="337"/>
      <c r="M348" s="337"/>
      <c r="N348" s="337"/>
    </row>
    <row r="349" spans="1:15" s="178" customFormat="1">
      <c r="A349" s="336"/>
      <c r="B349" s="337"/>
      <c r="D349" s="337"/>
      <c r="E349" s="338"/>
      <c r="F349" s="330"/>
      <c r="G349" s="339"/>
      <c r="H349" s="337"/>
      <c r="I349" s="337"/>
      <c r="J349" s="337"/>
      <c r="M349" s="337"/>
      <c r="N349" s="337"/>
      <c r="O349" s="337"/>
    </row>
    <row r="350" spans="1:15" s="178" customFormat="1">
      <c r="A350" s="336"/>
      <c r="B350" s="337"/>
      <c r="C350" s="337"/>
      <c r="D350" s="331"/>
      <c r="E350" s="338"/>
      <c r="F350" s="330"/>
      <c r="G350" s="339"/>
      <c r="H350" s="337"/>
      <c r="I350" s="331"/>
      <c r="J350" s="337"/>
      <c r="M350" s="337"/>
      <c r="N350" s="337"/>
      <c r="O350" s="337"/>
    </row>
    <row r="351" spans="1:15" s="178" customFormat="1">
      <c r="A351" s="336"/>
      <c r="B351" s="337"/>
      <c r="C351" s="337"/>
      <c r="D351" s="330"/>
      <c r="E351" s="338"/>
      <c r="F351" s="330"/>
      <c r="G351" s="339"/>
      <c r="H351" s="337"/>
      <c r="I351" s="331"/>
      <c r="J351" s="337"/>
      <c r="K351" s="337"/>
      <c r="L351" s="337"/>
      <c r="M351" s="337"/>
      <c r="N351" s="337"/>
      <c r="O351" s="337"/>
    </row>
    <row r="352" spans="1:15" s="178" customFormat="1">
      <c r="A352" s="336"/>
      <c r="B352" s="337"/>
      <c r="C352" s="337"/>
      <c r="D352" s="330"/>
      <c r="F352" s="331"/>
      <c r="G352" s="339"/>
      <c r="H352" s="337"/>
      <c r="I352" s="337"/>
      <c r="J352" s="337"/>
      <c r="L352" s="337"/>
      <c r="M352" s="337"/>
      <c r="N352" s="337"/>
      <c r="O352" s="337"/>
    </row>
    <row r="353" spans="1:15" s="178" customFormat="1">
      <c r="A353" s="336"/>
      <c r="B353" s="337"/>
      <c r="C353" s="337"/>
      <c r="D353" s="337"/>
      <c r="E353" s="338"/>
      <c r="F353" s="330"/>
      <c r="G353" s="339"/>
      <c r="H353" s="337"/>
      <c r="I353" s="331"/>
      <c r="J353" s="337"/>
      <c r="K353" s="337"/>
      <c r="L353" s="337"/>
      <c r="M353" s="337"/>
      <c r="N353" s="337"/>
      <c r="O353" s="337"/>
    </row>
    <row r="354" spans="1:15" s="178" customFormat="1">
      <c r="A354" s="336"/>
      <c r="B354" s="337"/>
      <c r="C354" s="337"/>
      <c r="D354" s="337"/>
      <c r="E354" s="338"/>
      <c r="F354" s="330"/>
      <c r="G354" s="339"/>
      <c r="H354" s="337"/>
      <c r="I354" s="331"/>
      <c r="J354" s="337"/>
      <c r="K354" s="337"/>
      <c r="L354" s="337"/>
      <c r="M354" s="337"/>
      <c r="N354" s="337"/>
      <c r="O354" s="337"/>
    </row>
    <row r="355" spans="1:15" s="178" customFormat="1">
      <c r="A355" s="336"/>
      <c r="B355" s="331"/>
      <c r="C355" s="331"/>
      <c r="D355" s="337"/>
      <c r="E355" s="331"/>
      <c r="F355" s="331"/>
      <c r="G355" s="339"/>
      <c r="H355" s="331"/>
      <c r="I355" s="331"/>
      <c r="J355" s="337"/>
      <c r="K355" s="337"/>
      <c r="L355" s="337"/>
      <c r="M355" s="337"/>
      <c r="N355" s="337"/>
      <c r="O355" s="331"/>
    </row>
    <row r="356" spans="1:15" s="178" customFormat="1">
      <c r="A356" s="336"/>
      <c r="B356" s="337"/>
      <c r="C356" s="337"/>
      <c r="D356" s="337"/>
      <c r="E356" s="338"/>
      <c r="F356" s="330"/>
      <c r="G356" s="339"/>
      <c r="H356" s="337"/>
      <c r="I356" s="331"/>
      <c r="J356" s="337"/>
      <c r="K356" s="337"/>
      <c r="L356" s="337"/>
      <c r="M356" s="337"/>
      <c r="N356" s="337"/>
      <c r="O356" s="337"/>
    </row>
    <row r="357" spans="1:15" s="276" customFormat="1">
      <c r="A357" s="359"/>
      <c r="B357" s="360"/>
      <c r="C357" s="361"/>
      <c r="D357" s="362"/>
      <c r="E357" s="363"/>
      <c r="F357" s="364"/>
      <c r="G357" s="365"/>
      <c r="H357" s="362"/>
      <c r="I357" s="366"/>
      <c r="J357" s="363"/>
      <c r="K357" s="363"/>
      <c r="L357" s="363"/>
      <c r="M357" s="363"/>
      <c r="N357" s="363"/>
      <c r="O357" s="363"/>
    </row>
    <row r="358" spans="1:15" s="276" customFormat="1">
      <c r="A358" s="367"/>
    </row>
    <row r="359" spans="1:15" s="276" customFormat="1">
      <c r="A359" s="367"/>
    </row>
    <row r="360" spans="1:15" s="276" customFormat="1">
      <c r="A360" s="367"/>
    </row>
    <row r="361" spans="1:15" s="276" customFormat="1">
      <c r="A361" s="367"/>
    </row>
    <row r="362" spans="1:15" s="276" customFormat="1">
      <c r="A362" s="367"/>
    </row>
    <row r="363" spans="1:15" s="276" customFormat="1">
      <c r="A363" s="367"/>
    </row>
    <row r="364" spans="1:15" s="276" customFormat="1">
      <c r="A364" s="367"/>
    </row>
    <row r="365" spans="1:15" s="276" customFormat="1">
      <c r="A365" s="367"/>
    </row>
    <row r="366" spans="1:15" s="276" customFormat="1">
      <c r="A366" s="367"/>
    </row>
    <row r="367" spans="1:15" s="276" customFormat="1">
      <c r="A367" s="367"/>
    </row>
    <row r="368" spans="1:15" s="276" customFormat="1">
      <c r="A368" s="367"/>
    </row>
    <row r="369" spans="1:1" s="276" customFormat="1">
      <c r="A369" s="367"/>
    </row>
    <row r="370" spans="1:1" s="276" customFormat="1">
      <c r="A370" s="367"/>
    </row>
    <row r="371" spans="1:1" s="276" customFormat="1">
      <c r="A371" s="367"/>
    </row>
    <row r="372" spans="1:1" s="276" customFormat="1">
      <c r="A372" s="367"/>
    </row>
    <row r="373" spans="1:1" s="276" customFormat="1">
      <c r="A373" s="367"/>
    </row>
    <row r="374" spans="1:1" s="276" customFormat="1">
      <c r="A374" s="367"/>
    </row>
    <row r="375" spans="1:1" s="276" customFormat="1">
      <c r="A375" s="367"/>
    </row>
    <row r="376" spans="1:1" s="276" customFormat="1">
      <c r="A376" s="367"/>
    </row>
    <row r="377" spans="1:1" s="276" customFormat="1">
      <c r="A377" s="367"/>
    </row>
    <row r="378" spans="1:1" s="276" customFormat="1">
      <c r="A378" s="367"/>
    </row>
    <row r="379" spans="1:1" s="276" customFormat="1">
      <c r="A379" s="367"/>
    </row>
    <row r="380" spans="1:1" s="276" customFormat="1">
      <c r="A380" s="367"/>
    </row>
    <row r="381" spans="1:1" s="276" customFormat="1">
      <c r="A381" s="367"/>
    </row>
    <row r="382" spans="1:1" s="276" customFormat="1">
      <c r="A382" s="367"/>
    </row>
    <row r="383" spans="1:1" s="276" customFormat="1">
      <c r="A383" s="367"/>
    </row>
    <row r="384" spans="1:1" s="276" customFormat="1">
      <c r="A384" s="367"/>
    </row>
    <row r="385" spans="1:1" s="276" customFormat="1">
      <c r="A385" s="367"/>
    </row>
    <row r="386" spans="1:1" s="276" customFormat="1">
      <c r="A386" s="367"/>
    </row>
    <row r="387" spans="1:1" s="276" customFormat="1">
      <c r="A387" s="367"/>
    </row>
    <row r="388" spans="1:1" s="276" customFormat="1">
      <c r="A388" s="367"/>
    </row>
    <row r="389" spans="1:1" s="276" customFormat="1">
      <c r="A389" s="367"/>
    </row>
    <row r="390" spans="1:1" s="276" customFormat="1">
      <c r="A390" s="367"/>
    </row>
    <row r="391" spans="1:1" s="276" customFormat="1">
      <c r="A391" s="367"/>
    </row>
    <row r="392" spans="1:1" s="276" customFormat="1">
      <c r="A392" s="367"/>
    </row>
    <row r="393" spans="1:1" s="276" customFormat="1">
      <c r="A393" s="367"/>
    </row>
    <row r="394" spans="1:1" s="276" customFormat="1">
      <c r="A394" s="367"/>
    </row>
    <row r="395" spans="1:1" s="276" customFormat="1">
      <c r="A395" s="367"/>
    </row>
    <row r="396" spans="1:1" s="276" customFormat="1">
      <c r="A396" s="367"/>
    </row>
    <row r="397" spans="1:1" s="276" customFormat="1">
      <c r="A397" s="367"/>
    </row>
    <row r="398" spans="1:1" s="276" customFormat="1">
      <c r="A398" s="367"/>
    </row>
    <row r="399" spans="1:1" s="276" customFormat="1">
      <c r="A399" s="367"/>
    </row>
    <row r="400" spans="1:1" s="276" customFormat="1">
      <c r="A400" s="367"/>
    </row>
    <row r="401" spans="1:1" s="276" customFormat="1">
      <c r="A401" s="367"/>
    </row>
    <row r="402" spans="1:1" s="276" customFormat="1">
      <c r="A402" s="367"/>
    </row>
    <row r="403" spans="1:1" s="276" customFormat="1">
      <c r="A403" s="367"/>
    </row>
    <row r="404" spans="1:1" s="276" customFormat="1">
      <c r="A404" s="367"/>
    </row>
    <row r="405" spans="1:1" s="276" customFormat="1">
      <c r="A405" s="367"/>
    </row>
    <row r="406" spans="1:1" s="276" customFormat="1">
      <c r="A406" s="367"/>
    </row>
    <row r="407" spans="1:1" s="276" customFormat="1">
      <c r="A407" s="367"/>
    </row>
    <row r="408" spans="1:1" s="276" customFormat="1">
      <c r="A408" s="367"/>
    </row>
    <row r="409" spans="1:1" s="276" customFormat="1">
      <c r="A409" s="367"/>
    </row>
    <row r="410" spans="1:1" s="276" customFormat="1">
      <c r="A410" s="367"/>
    </row>
    <row r="411" spans="1:1" s="276" customFormat="1">
      <c r="A411" s="367"/>
    </row>
    <row r="412" spans="1:1" s="276" customFormat="1">
      <c r="A412" s="367"/>
    </row>
    <row r="413" spans="1:1" s="276" customFormat="1">
      <c r="A413" s="367"/>
    </row>
    <row r="414" spans="1:1" s="276" customFormat="1">
      <c r="A414" s="367"/>
    </row>
    <row r="415" spans="1:1" s="276" customFormat="1">
      <c r="A415" s="367"/>
    </row>
    <row r="416" spans="1:1" s="276" customFormat="1">
      <c r="A416" s="367"/>
    </row>
    <row r="417" spans="1:1" s="276" customFormat="1">
      <c r="A417" s="367"/>
    </row>
    <row r="418" spans="1:1" s="276" customFormat="1">
      <c r="A418" s="367"/>
    </row>
    <row r="419" spans="1:1" s="276" customFormat="1">
      <c r="A419" s="367"/>
    </row>
    <row r="420" spans="1:1" s="276" customFormat="1">
      <c r="A420" s="367"/>
    </row>
    <row r="421" spans="1:1" s="276" customFormat="1">
      <c r="A421" s="367"/>
    </row>
    <row r="422" spans="1:1" s="276" customFormat="1">
      <c r="A422" s="367"/>
    </row>
    <row r="423" spans="1:1" s="276" customFormat="1">
      <c r="A423" s="367"/>
    </row>
    <row r="424" spans="1:1" s="276" customFormat="1">
      <c r="A424" s="367"/>
    </row>
    <row r="425" spans="1:1" s="276" customFormat="1">
      <c r="A425" s="367"/>
    </row>
    <row r="426" spans="1:1" s="276" customFormat="1">
      <c r="A426" s="367"/>
    </row>
    <row r="427" spans="1:1" s="276" customFormat="1">
      <c r="A427" s="367"/>
    </row>
    <row r="428" spans="1:1" s="276" customFormat="1">
      <c r="A428" s="367"/>
    </row>
    <row r="429" spans="1:1" s="276" customFormat="1">
      <c r="A429" s="367"/>
    </row>
    <row r="430" spans="1:1" s="276" customFormat="1">
      <c r="A430" s="367"/>
    </row>
    <row r="431" spans="1:1" s="276" customFormat="1">
      <c r="A431" s="367"/>
    </row>
    <row r="432" spans="1:1" s="276" customFormat="1">
      <c r="A432" s="367"/>
    </row>
    <row r="433" spans="1:1" s="276" customFormat="1">
      <c r="A433" s="367"/>
    </row>
    <row r="434" spans="1:1" s="276" customFormat="1">
      <c r="A434" s="367"/>
    </row>
    <row r="435" spans="1:1" s="276" customFormat="1">
      <c r="A435" s="367"/>
    </row>
    <row r="436" spans="1:1" s="276" customFormat="1">
      <c r="A436" s="367"/>
    </row>
    <row r="437" spans="1:1" s="276" customFormat="1">
      <c r="A437" s="367"/>
    </row>
    <row r="438" spans="1:1" s="276" customFormat="1">
      <c r="A438" s="367"/>
    </row>
    <row r="439" spans="1:1" s="276" customFormat="1">
      <c r="A439" s="367"/>
    </row>
    <row r="440" spans="1:1" s="276" customFormat="1">
      <c r="A440" s="367"/>
    </row>
    <row r="441" spans="1:1" s="276" customFormat="1">
      <c r="A441" s="367"/>
    </row>
    <row r="442" spans="1:1" s="276" customFormat="1">
      <c r="A442" s="367"/>
    </row>
    <row r="443" spans="1:1" s="276" customFormat="1">
      <c r="A443" s="367"/>
    </row>
    <row r="444" spans="1:1" s="276" customFormat="1">
      <c r="A444" s="367"/>
    </row>
    <row r="445" spans="1:1" s="276" customFormat="1">
      <c r="A445" s="367"/>
    </row>
    <row r="446" spans="1:1" s="276" customFormat="1">
      <c r="A446" s="367"/>
    </row>
    <row r="447" spans="1:1" s="276" customFormat="1">
      <c r="A447" s="367"/>
    </row>
    <row r="448" spans="1:1" s="276" customFormat="1">
      <c r="A448" s="367"/>
    </row>
    <row r="449" spans="1:1" s="276" customFormat="1">
      <c r="A449" s="367"/>
    </row>
    <row r="450" spans="1:1" s="276" customFormat="1">
      <c r="A450" s="367"/>
    </row>
    <row r="451" spans="1:1" s="276" customFormat="1">
      <c r="A451" s="367"/>
    </row>
    <row r="452" spans="1:1" s="276" customFormat="1">
      <c r="A452" s="367"/>
    </row>
    <row r="453" spans="1:1" s="276" customFormat="1">
      <c r="A453" s="367"/>
    </row>
    <row r="454" spans="1:1" s="276" customFormat="1">
      <c r="A454" s="367"/>
    </row>
    <row r="455" spans="1:1" s="276" customFormat="1">
      <c r="A455" s="367"/>
    </row>
    <row r="456" spans="1:1" s="276" customFormat="1">
      <c r="A456" s="367"/>
    </row>
    <row r="457" spans="1:1" s="276" customFormat="1">
      <c r="A457" s="367"/>
    </row>
    <row r="458" spans="1:1" s="276" customFormat="1">
      <c r="A458" s="367"/>
    </row>
    <row r="459" spans="1:1" s="276" customFormat="1">
      <c r="A459" s="367"/>
    </row>
    <row r="460" spans="1:1" s="276" customFormat="1">
      <c r="A460" s="367"/>
    </row>
    <row r="461" spans="1:1" s="276" customFormat="1">
      <c r="A461" s="367"/>
    </row>
    <row r="462" spans="1:1" s="276" customFormat="1">
      <c r="A462" s="367"/>
    </row>
    <row r="463" spans="1:1" s="276" customFormat="1">
      <c r="A463" s="367"/>
    </row>
    <row r="464" spans="1:1" s="276" customFormat="1">
      <c r="A464" s="367"/>
    </row>
    <row r="465" spans="1:1" s="276" customFormat="1">
      <c r="A465" s="367"/>
    </row>
    <row r="466" spans="1:1" s="276" customFormat="1">
      <c r="A466" s="367"/>
    </row>
    <row r="467" spans="1:1" s="276" customFormat="1">
      <c r="A467" s="367"/>
    </row>
    <row r="468" spans="1:1" s="276" customFormat="1">
      <c r="A468" s="367"/>
    </row>
  </sheetData>
  <autoFilter ref="A12:O357">
    <sortState ref="A13:O357">
      <sortCondition ref="A12:A357"/>
    </sortState>
  </autoFilter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BW239"/>
  <sheetViews>
    <sheetView topLeftCell="A216" workbookViewId="0">
      <selection activeCell="G8" sqref="G8"/>
    </sheetView>
  </sheetViews>
  <sheetFormatPr baseColWidth="10" defaultColWidth="11.42578125" defaultRowHeight="15"/>
  <cols>
    <col min="2" max="2" width="74" customWidth="1"/>
    <col min="3" max="3" width="19.140625" customWidth="1"/>
    <col min="4" max="4" width="14.140625" customWidth="1"/>
    <col min="5" max="5" width="14.42578125" customWidth="1"/>
    <col min="6" max="6" width="19" customWidth="1"/>
  </cols>
  <sheetData>
    <row r="1" spans="1:75" ht="15.75">
      <c r="A1" s="206" t="s">
        <v>584</v>
      </c>
      <c r="B1" s="273"/>
      <c r="C1" s="206"/>
      <c r="D1" s="206"/>
      <c r="E1" s="207"/>
      <c r="F1" s="208"/>
      <c r="G1" s="206"/>
      <c r="H1" s="206"/>
      <c r="I1" s="209"/>
      <c r="J1" s="206"/>
      <c r="K1" s="206"/>
      <c r="L1" s="206"/>
      <c r="M1" s="210"/>
      <c r="N1" s="211"/>
    </row>
    <row r="3" spans="1:75" ht="18.75">
      <c r="C3" s="268" t="s">
        <v>562</v>
      </c>
    </row>
    <row r="5" spans="1:75" s="253" customFormat="1">
      <c r="A5" s="248" t="s">
        <v>0</v>
      </c>
      <c r="B5" s="249" t="s">
        <v>546</v>
      </c>
      <c r="C5" s="249" t="s">
        <v>547</v>
      </c>
      <c r="D5" s="250" t="s">
        <v>548</v>
      </c>
      <c r="E5" s="251" t="s">
        <v>549</v>
      </c>
      <c r="F5" s="251" t="s">
        <v>550</v>
      </c>
      <c r="G5" s="251" t="s">
        <v>16</v>
      </c>
      <c r="H5" s="250" t="s">
        <v>551</v>
      </c>
      <c r="I5" s="250" t="s">
        <v>552</v>
      </c>
      <c r="J5" s="252"/>
      <c r="K5" s="252"/>
      <c r="L5" s="252"/>
      <c r="M5" s="252"/>
      <c r="N5" s="252"/>
      <c r="O5" s="252"/>
      <c r="P5" s="252"/>
      <c r="Q5" s="252"/>
      <c r="R5" s="252"/>
      <c r="S5" s="252"/>
      <c r="T5" s="252"/>
      <c r="U5" s="252"/>
      <c r="V5" s="252"/>
      <c r="W5" s="252"/>
      <c r="X5" s="252"/>
      <c r="Y5" s="252"/>
      <c r="Z5" s="252"/>
      <c r="AA5" s="252"/>
      <c r="AB5" s="252"/>
      <c r="AC5" s="252"/>
      <c r="AD5" s="252"/>
      <c r="AE5" s="252"/>
      <c r="AF5" s="252"/>
      <c r="AG5" s="252"/>
      <c r="AH5" s="252"/>
      <c r="AI5" s="252"/>
      <c r="AJ5" s="252"/>
      <c r="AK5" s="252"/>
      <c r="AL5" s="252"/>
      <c r="AM5" s="252"/>
      <c r="AN5" s="252"/>
      <c r="AO5" s="252"/>
      <c r="AP5" s="252"/>
      <c r="AQ5" s="252"/>
      <c r="AR5" s="252"/>
      <c r="AS5" s="252"/>
      <c r="AT5" s="252"/>
      <c r="AU5" s="252"/>
      <c r="AV5" s="252"/>
      <c r="AW5" s="252"/>
      <c r="AX5" s="252"/>
      <c r="AY5" s="252"/>
      <c r="AZ5" s="252"/>
      <c r="BA5" s="252"/>
      <c r="BB5" s="252"/>
      <c r="BC5" s="252"/>
      <c r="BD5" s="252"/>
      <c r="BE5" s="252"/>
      <c r="BF5" s="252"/>
      <c r="BG5" s="252"/>
      <c r="BH5" s="252"/>
      <c r="BI5" s="252"/>
      <c r="BJ5" s="252"/>
      <c r="BK5" s="252"/>
      <c r="BL5" s="252"/>
      <c r="BM5" s="252"/>
      <c r="BN5" s="252"/>
      <c r="BO5" s="252"/>
      <c r="BP5" s="252"/>
      <c r="BQ5" s="252"/>
      <c r="BR5" s="252"/>
      <c r="BS5" s="252"/>
      <c r="BT5" s="252"/>
      <c r="BU5" s="252"/>
      <c r="BV5" s="252"/>
      <c r="BW5" s="252"/>
    </row>
    <row r="6" spans="1:75" s="256" customFormat="1">
      <c r="A6" s="254">
        <v>45352</v>
      </c>
      <c r="B6" s="269" t="s">
        <v>559</v>
      </c>
      <c r="C6" s="270"/>
      <c r="D6" s="270"/>
      <c r="E6" s="270"/>
      <c r="F6" s="270"/>
      <c r="G6" s="255">
        <v>20500</v>
      </c>
      <c r="H6" s="269" t="s">
        <v>141</v>
      </c>
      <c r="I6" s="269"/>
    </row>
    <row r="7" spans="1:75" s="256" customFormat="1">
      <c r="A7" s="257">
        <v>45369</v>
      </c>
      <c r="B7" s="258" t="s">
        <v>553</v>
      </c>
      <c r="C7" s="259" t="s">
        <v>74</v>
      </c>
      <c r="D7" s="259"/>
      <c r="E7" s="259">
        <v>20000</v>
      </c>
      <c r="F7" s="259"/>
      <c r="G7" s="260">
        <f>G6+E7-F7</f>
        <v>40500</v>
      </c>
      <c r="H7" s="258" t="s">
        <v>141</v>
      </c>
      <c r="I7" s="290" t="s">
        <v>927</v>
      </c>
    </row>
    <row r="8" spans="1:75" s="256" customFormat="1">
      <c r="A8" s="257">
        <v>45380</v>
      </c>
      <c r="B8" s="259" t="s">
        <v>554</v>
      </c>
      <c r="C8" s="259" t="s">
        <v>33</v>
      </c>
      <c r="D8" s="259" t="s">
        <v>2</v>
      </c>
      <c r="E8" s="259"/>
      <c r="F8" s="261">
        <v>35000</v>
      </c>
      <c r="G8" s="275">
        <f>G7+E8-F8</f>
        <v>5500</v>
      </c>
      <c r="H8" s="258" t="s">
        <v>141</v>
      </c>
      <c r="I8" s="258" t="s">
        <v>555</v>
      </c>
    </row>
    <row r="11" spans="1:75" ht="18.75">
      <c r="C11" s="268" t="s">
        <v>561</v>
      </c>
    </row>
    <row r="13" spans="1:75" s="253" customFormat="1">
      <c r="A13" s="263" t="s">
        <v>0</v>
      </c>
      <c r="B13" s="264" t="s">
        <v>546</v>
      </c>
      <c r="C13" s="264" t="s">
        <v>547</v>
      </c>
      <c r="D13" s="265" t="s">
        <v>548</v>
      </c>
      <c r="E13" s="266" t="s">
        <v>549</v>
      </c>
      <c r="F13" s="266" t="s">
        <v>550</v>
      </c>
      <c r="G13" s="266" t="s">
        <v>560</v>
      </c>
      <c r="H13" s="265" t="s">
        <v>551</v>
      </c>
      <c r="I13" s="265" t="s">
        <v>552</v>
      </c>
      <c r="J13" s="252"/>
      <c r="K13" s="252"/>
      <c r="L13" s="252"/>
      <c r="M13" s="252"/>
      <c r="N13" s="252"/>
      <c r="O13" s="252"/>
      <c r="P13" s="252"/>
      <c r="Q13" s="252"/>
      <c r="R13" s="252"/>
      <c r="S13" s="252"/>
      <c r="T13" s="252"/>
      <c r="U13" s="252"/>
      <c r="V13" s="252"/>
      <c r="W13" s="252"/>
      <c r="X13" s="252"/>
      <c r="Y13" s="252"/>
      <c r="Z13" s="252"/>
      <c r="AA13" s="252"/>
      <c r="AB13" s="252"/>
      <c r="AC13" s="252"/>
      <c r="AD13" s="252"/>
      <c r="AE13" s="252"/>
      <c r="AF13" s="252"/>
      <c r="AG13" s="252"/>
      <c r="AH13" s="252"/>
      <c r="AI13" s="252"/>
      <c r="AJ13" s="252"/>
      <c r="AK13" s="252"/>
      <c r="AL13" s="252"/>
      <c r="AM13" s="252"/>
      <c r="AN13" s="252"/>
      <c r="AO13" s="252"/>
      <c r="AP13" s="252"/>
      <c r="AQ13" s="252"/>
      <c r="AR13" s="252"/>
      <c r="AS13" s="252"/>
      <c r="AT13" s="252"/>
      <c r="AU13" s="252"/>
      <c r="AV13" s="252"/>
      <c r="AW13" s="252"/>
      <c r="AX13" s="252"/>
      <c r="AY13" s="252"/>
      <c r="AZ13" s="252"/>
      <c r="BA13" s="252"/>
      <c r="BB13" s="252"/>
      <c r="BC13" s="252"/>
      <c r="BD13" s="252"/>
      <c r="BE13" s="252"/>
      <c r="BF13" s="252"/>
      <c r="BG13" s="252"/>
      <c r="BH13" s="252"/>
      <c r="BI13" s="252"/>
      <c r="BJ13" s="252"/>
      <c r="BK13" s="252"/>
      <c r="BL13" s="252"/>
      <c r="BM13" s="252"/>
      <c r="BN13" s="252"/>
      <c r="BO13" s="252"/>
      <c r="BP13" s="252"/>
      <c r="BQ13" s="252"/>
      <c r="BR13" s="252"/>
      <c r="BS13" s="252"/>
      <c r="BT13" s="252"/>
      <c r="BU13" s="252"/>
      <c r="BV13" s="252"/>
      <c r="BW13" s="252"/>
    </row>
    <row r="14" spans="1:75" s="256" customFormat="1">
      <c r="A14" s="254">
        <v>45352</v>
      </c>
      <c r="B14" s="269" t="s">
        <v>559</v>
      </c>
      <c r="C14" s="270"/>
      <c r="D14" s="270"/>
      <c r="E14" s="270"/>
      <c r="F14" s="270"/>
      <c r="G14" s="255">
        <v>900</v>
      </c>
      <c r="H14" s="269" t="s">
        <v>92</v>
      </c>
      <c r="I14" s="269"/>
    </row>
    <row r="15" spans="1:75" s="256" customFormat="1" ht="15.75">
      <c r="A15" s="257">
        <v>45362</v>
      </c>
      <c r="B15" s="258" t="s">
        <v>556</v>
      </c>
      <c r="C15" s="259" t="s">
        <v>74</v>
      </c>
      <c r="D15" s="259"/>
      <c r="E15" s="259">
        <v>20000</v>
      </c>
      <c r="F15" s="259"/>
      <c r="G15" s="267">
        <f>G14+E15-F15</f>
        <v>20900</v>
      </c>
      <c r="H15" s="258" t="s">
        <v>92</v>
      </c>
      <c r="I15" s="326" t="s">
        <v>884</v>
      </c>
    </row>
    <row r="16" spans="1:75" s="256" customFormat="1" ht="15.75">
      <c r="A16" s="257">
        <v>45370</v>
      </c>
      <c r="B16" s="259" t="s">
        <v>557</v>
      </c>
      <c r="C16" s="259" t="s">
        <v>74</v>
      </c>
      <c r="D16" s="259"/>
      <c r="E16" s="259">
        <v>300000</v>
      </c>
      <c r="F16" s="258"/>
      <c r="G16" s="267">
        <f t="shared" ref="G16:G18" si="0">G15+E16-F16</f>
        <v>320900</v>
      </c>
      <c r="H16" s="258" t="s">
        <v>92</v>
      </c>
      <c r="I16" s="326" t="s">
        <v>885</v>
      </c>
    </row>
    <row r="17" spans="1:75" ht="15.75">
      <c r="A17" s="257">
        <v>45378</v>
      </c>
      <c r="B17" s="258" t="s">
        <v>556</v>
      </c>
      <c r="C17" s="258" t="s">
        <v>74</v>
      </c>
      <c r="D17" s="258"/>
      <c r="E17" s="258">
        <v>20000</v>
      </c>
      <c r="F17" s="258"/>
      <c r="G17" s="258">
        <f t="shared" si="0"/>
        <v>340900</v>
      </c>
      <c r="H17" s="258" t="s">
        <v>92</v>
      </c>
      <c r="I17" s="326" t="s">
        <v>886</v>
      </c>
    </row>
    <row r="18" spans="1:75">
      <c r="A18" s="257">
        <v>45380</v>
      </c>
      <c r="B18" s="258" t="s">
        <v>558</v>
      </c>
      <c r="C18" s="258" t="s">
        <v>33</v>
      </c>
      <c r="D18" s="258" t="s">
        <v>312</v>
      </c>
      <c r="E18" s="258"/>
      <c r="F18" s="258">
        <v>32500</v>
      </c>
      <c r="G18" s="274">
        <f t="shared" si="0"/>
        <v>308400</v>
      </c>
      <c r="H18" s="258" t="s">
        <v>92</v>
      </c>
      <c r="I18" s="258" t="s">
        <v>570</v>
      </c>
    </row>
    <row r="21" spans="1:75" ht="18.75">
      <c r="C21" s="268" t="s">
        <v>563</v>
      </c>
    </row>
    <row r="23" spans="1:75" s="253" customFormat="1">
      <c r="A23" s="263" t="s">
        <v>0</v>
      </c>
      <c r="B23" s="264" t="s">
        <v>546</v>
      </c>
      <c r="C23" s="264" t="s">
        <v>547</v>
      </c>
      <c r="D23" s="265" t="s">
        <v>548</v>
      </c>
      <c r="E23" s="266" t="s">
        <v>549</v>
      </c>
      <c r="F23" s="266" t="s">
        <v>550</v>
      </c>
      <c r="G23" s="266" t="s">
        <v>560</v>
      </c>
      <c r="H23" s="265" t="s">
        <v>551</v>
      </c>
      <c r="I23" s="265" t="s">
        <v>552</v>
      </c>
      <c r="J23" s="252"/>
      <c r="K23" s="252"/>
      <c r="L23" s="252"/>
      <c r="M23" s="252"/>
      <c r="N23" s="252"/>
      <c r="O23" s="252"/>
      <c r="P23" s="252"/>
      <c r="Q23" s="252"/>
      <c r="R23" s="252"/>
      <c r="S23" s="252"/>
      <c r="T23" s="252"/>
      <c r="U23" s="252"/>
      <c r="V23" s="252"/>
      <c r="W23" s="252"/>
      <c r="X23" s="252"/>
      <c r="Y23" s="252"/>
      <c r="Z23" s="252"/>
      <c r="AA23" s="252"/>
      <c r="AB23" s="252"/>
      <c r="AC23" s="252"/>
      <c r="AD23" s="252"/>
      <c r="AE23" s="252"/>
      <c r="AF23" s="252"/>
      <c r="AG23" s="252"/>
      <c r="AH23" s="252"/>
      <c r="AI23" s="252"/>
      <c r="AJ23" s="252"/>
      <c r="AK23" s="252"/>
      <c r="AL23" s="252"/>
      <c r="AM23" s="252"/>
      <c r="AN23" s="252"/>
      <c r="AO23" s="252"/>
      <c r="AP23" s="252"/>
      <c r="AQ23" s="252"/>
      <c r="AR23" s="252"/>
      <c r="AS23" s="252"/>
      <c r="AT23" s="252"/>
      <c r="AU23" s="252"/>
      <c r="AV23" s="252"/>
      <c r="AW23" s="252"/>
      <c r="AX23" s="252"/>
      <c r="AY23" s="252"/>
      <c r="AZ23" s="252"/>
      <c r="BA23" s="252"/>
      <c r="BB23" s="252"/>
      <c r="BC23" s="252"/>
      <c r="BD23" s="252"/>
      <c r="BE23" s="252"/>
      <c r="BF23" s="252"/>
      <c r="BG23" s="252"/>
      <c r="BH23" s="252"/>
      <c r="BI23" s="252"/>
      <c r="BJ23" s="252"/>
      <c r="BK23" s="252"/>
      <c r="BL23" s="252"/>
      <c r="BM23" s="252"/>
      <c r="BN23" s="252"/>
      <c r="BO23" s="252"/>
      <c r="BP23" s="252"/>
      <c r="BQ23" s="252"/>
      <c r="BR23" s="252"/>
      <c r="BS23" s="252"/>
      <c r="BT23" s="252"/>
      <c r="BU23" s="252"/>
      <c r="BV23" s="252"/>
      <c r="BW23" s="252"/>
    </row>
    <row r="24" spans="1:75" s="256" customFormat="1">
      <c r="A24" s="254">
        <v>45352</v>
      </c>
      <c r="B24" s="269" t="s">
        <v>559</v>
      </c>
      <c r="C24" s="270"/>
      <c r="D24" s="270"/>
      <c r="E24" s="270"/>
      <c r="F24" s="270"/>
      <c r="G24" s="255">
        <v>0</v>
      </c>
      <c r="H24" s="269" t="s">
        <v>464</v>
      </c>
      <c r="I24" s="269"/>
    </row>
    <row r="25" spans="1:75" s="256" customFormat="1" ht="15.75">
      <c r="A25" s="257">
        <v>45365</v>
      </c>
      <c r="B25" s="258" t="s">
        <v>564</v>
      </c>
      <c r="C25" s="259" t="s">
        <v>74</v>
      </c>
      <c r="D25" s="259"/>
      <c r="E25" s="259">
        <v>20000</v>
      </c>
      <c r="F25" s="259"/>
      <c r="G25" s="267">
        <f>E25</f>
        <v>20000</v>
      </c>
      <c r="H25" s="258" t="s">
        <v>464</v>
      </c>
      <c r="I25" s="327" t="s">
        <v>785</v>
      </c>
    </row>
    <row r="26" spans="1:75" s="256" customFormat="1">
      <c r="A26" s="257">
        <v>45369</v>
      </c>
      <c r="B26" s="259" t="s">
        <v>565</v>
      </c>
      <c r="C26" s="259" t="s">
        <v>360</v>
      </c>
      <c r="D26" s="259" t="s">
        <v>4</v>
      </c>
      <c r="E26" s="259"/>
      <c r="F26" s="258">
        <v>3000</v>
      </c>
      <c r="G26" s="267">
        <f>G25+E26-F26</f>
        <v>17000</v>
      </c>
      <c r="H26" s="258" t="s">
        <v>464</v>
      </c>
      <c r="I26" s="258" t="s">
        <v>566</v>
      </c>
    </row>
    <row r="27" spans="1:75">
      <c r="A27" s="257">
        <v>45369</v>
      </c>
      <c r="B27" s="258" t="s">
        <v>567</v>
      </c>
      <c r="C27" s="258" t="s">
        <v>33</v>
      </c>
      <c r="D27" s="258" t="s">
        <v>4</v>
      </c>
      <c r="E27" s="258"/>
      <c r="F27" s="258">
        <v>8000</v>
      </c>
      <c r="G27" s="258">
        <f>G26+E27-F27</f>
        <v>9000</v>
      </c>
      <c r="H27" s="258" t="s">
        <v>464</v>
      </c>
      <c r="I27" s="258" t="s">
        <v>568</v>
      </c>
    </row>
    <row r="28" spans="1:75" ht="15.75">
      <c r="A28" s="257">
        <v>45369</v>
      </c>
      <c r="B28" s="258" t="s">
        <v>569</v>
      </c>
      <c r="C28" s="258" t="s">
        <v>74</v>
      </c>
      <c r="D28" s="258"/>
      <c r="E28" s="258"/>
      <c r="F28" s="258">
        <v>9000</v>
      </c>
      <c r="G28" s="274">
        <f>G27+E28-F28</f>
        <v>0</v>
      </c>
      <c r="H28" s="258" t="s">
        <v>464</v>
      </c>
      <c r="I28" s="327" t="s">
        <v>786</v>
      </c>
    </row>
    <row r="31" spans="1:75" ht="18.75">
      <c r="C31" s="268" t="s">
        <v>577</v>
      </c>
    </row>
    <row r="33" spans="1:75" s="253" customFormat="1">
      <c r="A33" s="263" t="s">
        <v>0</v>
      </c>
      <c r="B33" s="264" t="s">
        <v>546</v>
      </c>
      <c r="C33" s="264" t="s">
        <v>547</v>
      </c>
      <c r="D33" s="265" t="s">
        <v>548</v>
      </c>
      <c r="E33" s="266" t="s">
        <v>549</v>
      </c>
      <c r="F33" s="266" t="s">
        <v>550</v>
      </c>
      <c r="G33" s="266" t="s">
        <v>560</v>
      </c>
      <c r="H33" s="265" t="s">
        <v>551</v>
      </c>
      <c r="I33" s="265" t="s">
        <v>552</v>
      </c>
      <c r="J33" s="252"/>
      <c r="K33" s="252"/>
      <c r="L33" s="252"/>
      <c r="M33" s="252"/>
      <c r="N33" s="252"/>
      <c r="O33" s="252"/>
      <c r="P33" s="252"/>
      <c r="Q33" s="252"/>
      <c r="R33" s="252"/>
      <c r="S33" s="252"/>
      <c r="T33" s="252"/>
      <c r="U33" s="252"/>
      <c r="V33" s="252"/>
      <c r="W33" s="252"/>
      <c r="X33" s="252"/>
      <c r="Y33" s="252"/>
      <c r="Z33" s="252"/>
      <c r="AA33" s="252"/>
      <c r="AB33" s="252"/>
      <c r="AC33" s="252"/>
      <c r="AD33" s="252"/>
      <c r="AE33" s="252"/>
      <c r="AF33" s="252"/>
      <c r="AG33" s="252"/>
      <c r="AH33" s="252"/>
      <c r="AI33" s="252"/>
      <c r="AJ33" s="252"/>
      <c r="AK33" s="252"/>
      <c r="AL33" s="252"/>
      <c r="AM33" s="252"/>
      <c r="AN33" s="252"/>
      <c r="AO33" s="252"/>
      <c r="AP33" s="252"/>
      <c r="AQ33" s="252"/>
      <c r="AR33" s="252"/>
      <c r="AS33" s="252"/>
      <c r="AT33" s="252"/>
      <c r="AU33" s="252"/>
      <c r="AV33" s="252"/>
      <c r="AW33" s="252"/>
      <c r="AX33" s="252"/>
      <c r="AY33" s="252"/>
      <c r="AZ33" s="252"/>
      <c r="BA33" s="252"/>
      <c r="BB33" s="252"/>
      <c r="BC33" s="252"/>
      <c r="BD33" s="252"/>
      <c r="BE33" s="252"/>
      <c r="BF33" s="252"/>
      <c r="BG33" s="252"/>
      <c r="BH33" s="252"/>
      <c r="BI33" s="252"/>
      <c r="BJ33" s="252"/>
      <c r="BK33" s="252"/>
      <c r="BL33" s="252"/>
      <c r="BM33" s="252"/>
      <c r="BN33" s="252"/>
      <c r="BO33" s="252"/>
      <c r="BP33" s="252"/>
      <c r="BQ33" s="252"/>
      <c r="BR33" s="252"/>
      <c r="BS33" s="252"/>
      <c r="BT33" s="252"/>
      <c r="BU33" s="252"/>
      <c r="BV33" s="252"/>
      <c r="BW33" s="252"/>
    </row>
    <row r="34" spans="1:75" s="256" customFormat="1">
      <c r="A34" s="254">
        <v>45352</v>
      </c>
      <c r="B34" s="269" t="s">
        <v>559</v>
      </c>
      <c r="C34" s="270"/>
      <c r="D34" s="270"/>
      <c r="E34" s="270"/>
      <c r="F34" s="270"/>
      <c r="G34" s="255">
        <v>0</v>
      </c>
      <c r="H34" s="272" t="s">
        <v>456</v>
      </c>
      <c r="I34" s="269"/>
    </row>
    <row r="35" spans="1:75" s="256" customFormat="1" ht="15.75">
      <c r="A35" s="257">
        <v>45363</v>
      </c>
      <c r="B35" s="258" t="s">
        <v>571</v>
      </c>
      <c r="C35" s="259" t="s">
        <v>74</v>
      </c>
      <c r="D35" s="259"/>
      <c r="E35" s="259">
        <v>20000</v>
      </c>
      <c r="F35" s="259"/>
      <c r="G35" s="271">
        <f>+E35-F35</f>
        <v>20000</v>
      </c>
      <c r="H35" s="258" t="s">
        <v>456</v>
      </c>
      <c r="I35" s="327" t="s">
        <v>887</v>
      </c>
    </row>
    <row r="36" spans="1:75" s="256" customFormat="1" ht="15.75">
      <c r="A36" s="257">
        <v>45372</v>
      </c>
      <c r="B36" s="259" t="s">
        <v>571</v>
      </c>
      <c r="C36" s="259" t="s">
        <v>74</v>
      </c>
      <c r="D36" s="259"/>
      <c r="E36" s="259">
        <v>20000</v>
      </c>
      <c r="F36" s="258"/>
      <c r="G36" s="271">
        <f>G35+E36-F36</f>
        <v>40000</v>
      </c>
      <c r="H36" s="258" t="s">
        <v>456</v>
      </c>
      <c r="I36" s="327" t="s">
        <v>888</v>
      </c>
    </row>
    <row r="37" spans="1:75" ht="15.75">
      <c r="A37" s="257">
        <v>45380</v>
      </c>
      <c r="B37" s="258" t="s">
        <v>571</v>
      </c>
      <c r="C37" s="258" t="s">
        <v>74</v>
      </c>
      <c r="D37" s="258"/>
      <c r="E37" s="258">
        <v>20000</v>
      </c>
      <c r="F37" s="258"/>
      <c r="G37" s="258">
        <f t="shared" ref="G37:G39" si="1">G36+E37-F37</f>
        <v>60000</v>
      </c>
      <c r="H37" s="258" t="s">
        <v>456</v>
      </c>
      <c r="I37" s="327" t="s">
        <v>889</v>
      </c>
    </row>
    <row r="38" spans="1:75">
      <c r="A38" s="257">
        <v>45380</v>
      </c>
      <c r="B38" s="258" t="s">
        <v>572</v>
      </c>
      <c r="C38" s="258" t="s">
        <v>360</v>
      </c>
      <c r="D38" s="258" t="s">
        <v>573</v>
      </c>
      <c r="E38" s="258"/>
      <c r="F38" s="258">
        <v>14000</v>
      </c>
      <c r="G38" s="258">
        <f t="shared" si="1"/>
        <v>46000</v>
      </c>
      <c r="H38" s="258" t="s">
        <v>456</v>
      </c>
      <c r="I38" s="258" t="s">
        <v>575</v>
      </c>
    </row>
    <row r="39" spans="1:75" s="262" customFormat="1">
      <c r="A39" s="257">
        <v>45380</v>
      </c>
      <c r="B39" s="258" t="s">
        <v>574</v>
      </c>
      <c r="C39" s="258" t="s">
        <v>33</v>
      </c>
      <c r="D39" s="258" t="s">
        <v>573</v>
      </c>
      <c r="E39" s="258"/>
      <c r="F39" s="258">
        <v>28000</v>
      </c>
      <c r="G39" s="274">
        <f t="shared" si="1"/>
        <v>18000</v>
      </c>
      <c r="H39" s="258" t="s">
        <v>456</v>
      </c>
      <c r="I39" s="258" t="s">
        <v>576</v>
      </c>
    </row>
    <row r="42" spans="1:75" ht="18.75">
      <c r="C42" s="268" t="s">
        <v>578</v>
      </c>
    </row>
    <row r="44" spans="1:75" s="253" customFormat="1">
      <c r="A44" s="263" t="s">
        <v>0</v>
      </c>
      <c r="B44" s="264" t="s">
        <v>546</v>
      </c>
      <c r="C44" s="264" t="s">
        <v>547</v>
      </c>
      <c r="D44" s="265" t="s">
        <v>548</v>
      </c>
      <c r="E44" s="266" t="s">
        <v>549</v>
      </c>
      <c r="F44" s="266" t="s">
        <v>550</v>
      </c>
      <c r="G44" s="266" t="s">
        <v>560</v>
      </c>
      <c r="H44" s="265" t="s">
        <v>551</v>
      </c>
      <c r="I44" s="265" t="s">
        <v>552</v>
      </c>
      <c r="J44" s="252"/>
      <c r="K44" s="252"/>
      <c r="L44" s="252"/>
      <c r="M44" s="252"/>
      <c r="N44" s="252"/>
      <c r="O44" s="252"/>
      <c r="P44" s="252"/>
      <c r="Q44" s="252"/>
      <c r="R44" s="252"/>
      <c r="S44" s="252"/>
      <c r="T44" s="252"/>
      <c r="U44" s="252"/>
      <c r="V44" s="252"/>
      <c r="W44" s="252"/>
      <c r="X44" s="252"/>
      <c r="Y44" s="252"/>
      <c r="Z44" s="252"/>
      <c r="AA44" s="252"/>
      <c r="AB44" s="252"/>
      <c r="AC44" s="252"/>
      <c r="AD44" s="252"/>
      <c r="AE44" s="252"/>
      <c r="AF44" s="252"/>
      <c r="AG44" s="252"/>
      <c r="AH44" s="252"/>
      <c r="AI44" s="252"/>
      <c r="AJ44" s="252"/>
      <c r="AK44" s="252"/>
      <c r="AL44" s="252"/>
      <c r="AM44" s="252"/>
      <c r="AN44" s="252"/>
      <c r="AO44" s="252"/>
      <c r="AP44" s="252"/>
      <c r="AQ44" s="252"/>
      <c r="AR44" s="252"/>
      <c r="AS44" s="252"/>
      <c r="AT44" s="252"/>
      <c r="AU44" s="252"/>
      <c r="AV44" s="252"/>
      <c r="AW44" s="252"/>
      <c r="AX44" s="252"/>
      <c r="AY44" s="252"/>
      <c r="AZ44" s="252"/>
      <c r="BA44" s="252"/>
      <c r="BB44" s="252"/>
      <c r="BC44" s="252"/>
      <c r="BD44" s="252"/>
      <c r="BE44" s="252"/>
      <c r="BF44" s="252"/>
      <c r="BG44" s="252"/>
      <c r="BH44" s="252"/>
      <c r="BI44" s="252"/>
      <c r="BJ44" s="252"/>
      <c r="BK44" s="252"/>
      <c r="BL44" s="252"/>
      <c r="BM44" s="252"/>
      <c r="BN44" s="252"/>
      <c r="BO44" s="252"/>
      <c r="BP44" s="252"/>
      <c r="BQ44" s="252"/>
      <c r="BR44" s="252"/>
      <c r="BS44" s="252"/>
      <c r="BT44" s="252"/>
      <c r="BU44" s="252"/>
      <c r="BV44" s="252"/>
      <c r="BW44" s="252"/>
    </row>
    <row r="45" spans="1:75" s="256" customFormat="1">
      <c r="A45" s="254">
        <v>45352</v>
      </c>
      <c r="B45" s="269" t="s">
        <v>559</v>
      </c>
      <c r="C45" s="270"/>
      <c r="D45" s="270"/>
      <c r="E45" s="270"/>
      <c r="F45" s="270"/>
      <c r="G45" s="255">
        <v>0</v>
      </c>
      <c r="H45" s="269" t="s">
        <v>455</v>
      </c>
      <c r="I45" s="269"/>
    </row>
    <row r="46" spans="1:75" s="256" customFormat="1">
      <c r="A46" s="257">
        <v>45363</v>
      </c>
      <c r="B46" s="258" t="s">
        <v>579</v>
      </c>
      <c r="C46" s="259" t="s">
        <v>74</v>
      </c>
      <c r="D46" s="259"/>
      <c r="E46" s="259">
        <v>20000</v>
      </c>
      <c r="F46" s="259"/>
      <c r="G46" s="271">
        <f>+E46</f>
        <v>20000</v>
      </c>
      <c r="H46" s="258" t="s">
        <v>455</v>
      </c>
      <c r="I46" s="290" t="s">
        <v>890</v>
      </c>
    </row>
    <row r="47" spans="1:75" s="256" customFormat="1">
      <c r="A47" s="257">
        <v>45372</v>
      </c>
      <c r="B47" s="259" t="s">
        <v>579</v>
      </c>
      <c r="C47" s="259" t="s">
        <v>74</v>
      </c>
      <c r="D47" s="259"/>
      <c r="E47" s="259">
        <v>20000</v>
      </c>
      <c r="F47" s="258"/>
      <c r="G47" s="271">
        <f>G46+E47-F47</f>
        <v>40000</v>
      </c>
      <c r="H47" s="258" t="s">
        <v>455</v>
      </c>
      <c r="I47" s="290" t="s">
        <v>891</v>
      </c>
    </row>
    <row r="48" spans="1:75">
      <c r="A48" s="257">
        <v>45380</v>
      </c>
      <c r="B48" s="258" t="s">
        <v>579</v>
      </c>
      <c r="C48" s="258" t="s">
        <v>74</v>
      </c>
      <c r="D48" s="258"/>
      <c r="E48" s="258">
        <v>20000</v>
      </c>
      <c r="F48" s="258"/>
      <c r="G48" s="258">
        <f t="shared" ref="G48:G50" si="2">G47+E48-F48</f>
        <v>60000</v>
      </c>
      <c r="H48" s="258" t="s">
        <v>455</v>
      </c>
      <c r="I48" s="290" t="s">
        <v>892</v>
      </c>
    </row>
    <row r="49" spans="1:75">
      <c r="A49" s="257">
        <v>45380</v>
      </c>
      <c r="B49" s="258" t="s">
        <v>580</v>
      </c>
      <c r="C49" s="258" t="s">
        <v>360</v>
      </c>
      <c r="D49" s="258" t="s">
        <v>152</v>
      </c>
      <c r="E49" s="258"/>
      <c r="F49" s="258">
        <v>14000</v>
      </c>
      <c r="G49" s="258">
        <f t="shared" si="2"/>
        <v>46000</v>
      </c>
      <c r="H49" s="258" t="s">
        <v>455</v>
      </c>
      <c r="I49" s="258" t="s">
        <v>581</v>
      </c>
    </row>
    <row r="50" spans="1:75" s="262" customFormat="1">
      <c r="A50" s="257">
        <v>45380</v>
      </c>
      <c r="B50" s="258" t="s">
        <v>582</v>
      </c>
      <c r="C50" s="258" t="s">
        <v>33</v>
      </c>
      <c r="D50" s="258" t="s">
        <v>152</v>
      </c>
      <c r="E50" s="258"/>
      <c r="F50" s="258">
        <v>28000</v>
      </c>
      <c r="G50" s="274">
        <f t="shared" si="2"/>
        <v>18000</v>
      </c>
      <c r="H50" s="258" t="s">
        <v>455</v>
      </c>
      <c r="I50" s="258" t="s">
        <v>583</v>
      </c>
    </row>
    <row r="53" spans="1:75" ht="18.75">
      <c r="C53" s="268" t="s">
        <v>585</v>
      </c>
    </row>
    <row r="55" spans="1:75" s="253" customFormat="1">
      <c r="A55" s="263" t="s">
        <v>0</v>
      </c>
      <c r="B55" s="264" t="s">
        <v>546</v>
      </c>
      <c r="C55" s="264" t="s">
        <v>547</v>
      </c>
      <c r="D55" s="265" t="s">
        <v>548</v>
      </c>
      <c r="E55" s="266" t="s">
        <v>549</v>
      </c>
      <c r="F55" s="266" t="s">
        <v>550</v>
      </c>
      <c r="G55" s="266" t="s">
        <v>560</v>
      </c>
      <c r="H55" s="265" t="s">
        <v>551</v>
      </c>
      <c r="I55" s="265" t="s">
        <v>552</v>
      </c>
      <c r="J55" s="252"/>
      <c r="K55" s="252"/>
      <c r="L55" s="252"/>
      <c r="M55" s="252"/>
      <c r="N55" s="252"/>
      <c r="O55" s="252"/>
      <c r="P55" s="252"/>
      <c r="Q55" s="252"/>
      <c r="R55" s="252"/>
      <c r="S55" s="252"/>
      <c r="T55" s="252"/>
      <c r="U55" s="252"/>
      <c r="V55" s="252"/>
      <c r="W55" s="252"/>
      <c r="X55" s="252"/>
      <c r="Y55" s="252"/>
      <c r="Z55" s="252"/>
      <c r="AA55" s="252"/>
      <c r="AB55" s="252"/>
      <c r="AC55" s="252"/>
      <c r="AD55" s="252"/>
      <c r="AE55" s="252"/>
      <c r="AF55" s="252"/>
      <c r="AG55" s="252"/>
      <c r="AH55" s="252"/>
      <c r="AI55" s="252"/>
      <c r="AJ55" s="252"/>
      <c r="AK55" s="252"/>
      <c r="AL55" s="252"/>
      <c r="AM55" s="252"/>
      <c r="AN55" s="252"/>
      <c r="AO55" s="252"/>
      <c r="AP55" s="252"/>
      <c r="AQ55" s="252"/>
      <c r="AR55" s="252"/>
      <c r="AS55" s="252"/>
      <c r="AT55" s="252"/>
      <c r="AU55" s="252"/>
      <c r="AV55" s="252"/>
      <c r="AW55" s="252"/>
      <c r="AX55" s="252"/>
      <c r="AY55" s="252"/>
      <c r="AZ55" s="252"/>
      <c r="BA55" s="252"/>
      <c r="BB55" s="252"/>
      <c r="BC55" s="252"/>
      <c r="BD55" s="252"/>
      <c r="BE55" s="252"/>
      <c r="BF55" s="252"/>
      <c r="BG55" s="252"/>
      <c r="BH55" s="252"/>
      <c r="BI55" s="252"/>
      <c r="BJ55" s="252"/>
      <c r="BK55" s="252"/>
      <c r="BL55" s="252"/>
      <c r="BM55" s="252"/>
      <c r="BN55" s="252"/>
      <c r="BO55" s="252"/>
      <c r="BP55" s="252"/>
      <c r="BQ55" s="252"/>
      <c r="BR55" s="252"/>
      <c r="BS55" s="252"/>
      <c r="BT55" s="252"/>
      <c r="BU55" s="252"/>
      <c r="BV55" s="252"/>
      <c r="BW55" s="252"/>
    </row>
    <row r="56" spans="1:75" s="256" customFormat="1">
      <c r="A56" s="254">
        <v>45352</v>
      </c>
      <c r="B56" s="269" t="s">
        <v>559</v>
      </c>
      <c r="C56" s="270"/>
      <c r="D56" s="270"/>
      <c r="E56" s="270"/>
      <c r="F56" s="270"/>
      <c r="G56" s="255">
        <v>10475</v>
      </c>
      <c r="H56" s="269" t="s">
        <v>30</v>
      </c>
      <c r="I56" s="269"/>
    </row>
    <row r="57" spans="1:75" s="256" customFormat="1">
      <c r="A57" s="257">
        <v>45357</v>
      </c>
      <c r="B57" s="258" t="s">
        <v>586</v>
      </c>
      <c r="C57" s="258" t="s">
        <v>74</v>
      </c>
      <c r="D57" s="259"/>
      <c r="E57" s="259">
        <v>20000</v>
      </c>
      <c r="F57" s="259"/>
      <c r="G57" s="271">
        <f t="shared" ref="G57:G69" si="3">G56+E57-F57</f>
        <v>30475</v>
      </c>
      <c r="H57" s="258" t="s">
        <v>30</v>
      </c>
      <c r="I57" s="258" t="s">
        <v>877</v>
      </c>
    </row>
    <row r="58" spans="1:75" s="256" customFormat="1">
      <c r="A58" s="257">
        <v>45363</v>
      </c>
      <c r="B58" s="259" t="s">
        <v>586</v>
      </c>
      <c r="C58" s="258" t="s">
        <v>74</v>
      </c>
      <c r="D58" s="259"/>
      <c r="E58" s="259">
        <v>75000</v>
      </c>
      <c r="F58" s="258"/>
      <c r="G58" s="271">
        <f t="shared" si="3"/>
        <v>105475</v>
      </c>
      <c r="H58" s="258" t="s">
        <v>30</v>
      </c>
      <c r="I58" s="258" t="s">
        <v>878</v>
      </c>
    </row>
    <row r="59" spans="1:75">
      <c r="A59" s="257">
        <v>45363</v>
      </c>
      <c r="B59" s="258" t="s">
        <v>587</v>
      </c>
      <c r="C59" s="258" t="s">
        <v>33</v>
      </c>
      <c r="D59" s="258" t="s">
        <v>588</v>
      </c>
      <c r="E59" s="258"/>
      <c r="F59" s="258">
        <v>8000</v>
      </c>
      <c r="G59" s="258">
        <f t="shared" si="3"/>
        <v>97475</v>
      </c>
      <c r="H59" s="258" t="s">
        <v>30</v>
      </c>
      <c r="I59" s="258" t="s">
        <v>589</v>
      </c>
    </row>
    <row r="60" spans="1:75">
      <c r="A60" s="257">
        <v>45365</v>
      </c>
      <c r="B60" s="258" t="s">
        <v>590</v>
      </c>
      <c r="C60" s="258" t="s">
        <v>360</v>
      </c>
      <c r="D60" s="258" t="s">
        <v>588</v>
      </c>
      <c r="E60" s="258"/>
      <c r="F60" s="258">
        <v>20000</v>
      </c>
      <c r="G60" s="258">
        <f t="shared" si="3"/>
        <v>77475</v>
      </c>
      <c r="H60" s="258" t="s">
        <v>30</v>
      </c>
      <c r="I60" s="258" t="s">
        <v>591</v>
      </c>
    </row>
    <row r="61" spans="1:75" s="262" customFormat="1">
      <c r="A61" s="257">
        <v>45367</v>
      </c>
      <c r="B61" s="258" t="s">
        <v>592</v>
      </c>
      <c r="C61" s="258" t="s">
        <v>360</v>
      </c>
      <c r="D61" s="258" t="s">
        <v>588</v>
      </c>
      <c r="E61" s="258"/>
      <c r="F61" s="258">
        <v>30000</v>
      </c>
      <c r="G61" s="258">
        <f t="shared" si="3"/>
        <v>47475</v>
      </c>
      <c r="H61" s="258" t="s">
        <v>30</v>
      </c>
      <c r="I61" s="258" t="s">
        <v>593</v>
      </c>
    </row>
    <row r="62" spans="1:75">
      <c r="A62" s="257">
        <v>45367</v>
      </c>
      <c r="B62" s="258" t="s">
        <v>594</v>
      </c>
      <c r="C62" s="258" t="s">
        <v>33</v>
      </c>
      <c r="D62" s="258" t="s">
        <v>588</v>
      </c>
      <c r="E62" s="258"/>
      <c r="F62" s="258">
        <v>8000</v>
      </c>
      <c r="G62" s="258">
        <f t="shared" si="3"/>
        <v>39475</v>
      </c>
      <c r="H62" s="258" t="s">
        <v>30</v>
      </c>
      <c r="I62" s="258" t="s">
        <v>595</v>
      </c>
    </row>
    <row r="63" spans="1:75">
      <c r="A63" s="257">
        <v>45369</v>
      </c>
      <c r="B63" s="258" t="s">
        <v>586</v>
      </c>
      <c r="C63" s="258" t="s">
        <v>74</v>
      </c>
      <c r="D63" s="258"/>
      <c r="E63" s="258">
        <v>20000</v>
      </c>
      <c r="F63" s="258"/>
      <c r="G63" s="258">
        <f t="shared" si="3"/>
        <v>59475</v>
      </c>
      <c r="H63" s="258" t="s">
        <v>30</v>
      </c>
      <c r="I63" s="258" t="s">
        <v>879</v>
      </c>
    </row>
    <row r="64" spans="1:75">
      <c r="A64" s="257">
        <v>45373</v>
      </c>
      <c r="B64" s="258" t="s">
        <v>586</v>
      </c>
      <c r="C64" s="258" t="s">
        <v>74</v>
      </c>
      <c r="D64" s="258"/>
      <c r="E64" s="258">
        <v>10000</v>
      </c>
      <c r="F64" s="258"/>
      <c r="G64" s="258">
        <f t="shared" si="3"/>
        <v>69475</v>
      </c>
      <c r="H64" s="258" t="s">
        <v>30</v>
      </c>
      <c r="I64" s="258" t="s">
        <v>880</v>
      </c>
    </row>
    <row r="65" spans="1:75">
      <c r="A65" s="257">
        <v>45378</v>
      </c>
      <c r="B65" s="258" t="s">
        <v>586</v>
      </c>
      <c r="C65" s="258" t="s">
        <v>74</v>
      </c>
      <c r="D65" s="258"/>
      <c r="E65" s="258">
        <v>40000</v>
      </c>
      <c r="F65" s="258"/>
      <c r="G65" s="258">
        <f t="shared" si="3"/>
        <v>109475</v>
      </c>
      <c r="H65" s="258" t="s">
        <v>30</v>
      </c>
      <c r="I65" s="258" t="s">
        <v>881</v>
      </c>
    </row>
    <row r="66" spans="1:75">
      <c r="A66" s="257">
        <v>45378</v>
      </c>
      <c r="B66" s="258" t="s">
        <v>596</v>
      </c>
      <c r="C66" s="258" t="s">
        <v>33</v>
      </c>
      <c r="D66" s="258" t="s">
        <v>153</v>
      </c>
      <c r="E66" s="258"/>
      <c r="F66" s="258">
        <v>7000</v>
      </c>
      <c r="G66" s="258">
        <f t="shared" si="3"/>
        <v>102475</v>
      </c>
      <c r="H66" s="258" t="s">
        <v>30</v>
      </c>
      <c r="I66" s="258" t="s">
        <v>597</v>
      </c>
    </row>
    <row r="67" spans="1:75">
      <c r="A67" s="257">
        <v>45379</v>
      </c>
      <c r="B67" s="258" t="s">
        <v>948</v>
      </c>
      <c r="C67" s="258" t="s">
        <v>360</v>
      </c>
      <c r="D67" s="258" t="s">
        <v>153</v>
      </c>
      <c r="E67" s="258"/>
      <c r="F67" s="258">
        <v>90000</v>
      </c>
      <c r="G67" s="258">
        <f t="shared" si="3"/>
        <v>12475</v>
      </c>
      <c r="H67" s="258" t="s">
        <v>30</v>
      </c>
      <c r="I67" s="258" t="s">
        <v>598</v>
      </c>
    </row>
    <row r="68" spans="1:75">
      <c r="A68" s="257">
        <v>45380</v>
      </c>
      <c r="B68" s="258" t="s">
        <v>586</v>
      </c>
      <c r="C68" s="258" t="s">
        <v>74</v>
      </c>
      <c r="D68" s="258"/>
      <c r="E68" s="258">
        <v>158000</v>
      </c>
      <c r="F68" s="258"/>
      <c r="G68" s="258">
        <f t="shared" si="3"/>
        <v>170475</v>
      </c>
      <c r="H68" s="258" t="s">
        <v>30</v>
      </c>
      <c r="I68" s="258" t="s">
        <v>882</v>
      </c>
    </row>
    <row r="69" spans="1:75">
      <c r="A69" s="257">
        <v>45381</v>
      </c>
      <c r="B69" s="258" t="s">
        <v>599</v>
      </c>
      <c r="C69" s="258" t="s">
        <v>33</v>
      </c>
      <c r="D69" s="258" t="s">
        <v>153</v>
      </c>
      <c r="E69" s="258"/>
      <c r="F69" s="258">
        <v>63000</v>
      </c>
      <c r="G69" s="274">
        <f t="shared" si="3"/>
        <v>107475</v>
      </c>
      <c r="H69" s="258" t="s">
        <v>30</v>
      </c>
      <c r="I69" s="258" t="s">
        <v>600</v>
      </c>
    </row>
    <row r="72" spans="1:75" ht="18.75">
      <c r="C72" s="268" t="s">
        <v>724</v>
      </c>
    </row>
    <row r="74" spans="1:75" s="253" customFormat="1">
      <c r="A74" s="263" t="s">
        <v>0</v>
      </c>
      <c r="B74" s="264" t="s">
        <v>546</v>
      </c>
      <c r="C74" s="264" t="s">
        <v>547</v>
      </c>
      <c r="D74" s="265" t="s">
        <v>548</v>
      </c>
      <c r="E74" s="266" t="s">
        <v>549</v>
      </c>
      <c r="F74" s="266" t="s">
        <v>550</v>
      </c>
      <c r="G74" s="266" t="s">
        <v>560</v>
      </c>
      <c r="H74" s="265" t="s">
        <v>551</v>
      </c>
      <c r="I74" s="265" t="s">
        <v>552</v>
      </c>
      <c r="J74" s="252"/>
      <c r="K74" s="252"/>
      <c r="L74" s="252"/>
      <c r="M74" s="252"/>
      <c r="N74" s="252"/>
      <c r="O74" s="252"/>
      <c r="P74" s="252"/>
      <c r="Q74" s="252"/>
      <c r="R74" s="252"/>
      <c r="S74" s="252"/>
      <c r="T74" s="252"/>
      <c r="U74" s="252"/>
      <c r="V74" s="252"/>
      <c r="W74" s="252"/>
      <c r="X74" s="252"/>
      <c r="Y74" s="252"/>
      <c r="Z74" s="252"/>
      <c r="AA74" s="252"/>
      <c r="AB74" s="252"/>
      <c r="AC74" s="252"/>
      <c r="AD74" s="252"/>
      <c r="AE74" s="252"/>
      <c r="AF74" s="252"/>
      <c r="AG74" s="252"/>
      <c r="AH74" s="252"/>
      <c r="AI74" s="252"/>
      <c r="AJ74" s="252"/>
      <c r="AK74" s="252"/>
      <c r="AL74" s="252"/>
      <c r="AM74" s="252"/>
      <c r="AN74" s="252"/>
      <c r="AO74" s="252"/>
      <c r="AP74" s="252"/>
      <c r="AQ74" s="252"/>
      <c r="AR74" s="252"/>
      <c r="AS74" s="252"/>
      <c r="AT74" s="252"/>
      <c r="AU74" s="252"/>
      <c r="AV74" s="252"/>
      <c r="AW74" s="252"/>
      <c r="AX74" s="252"/>
      <c r="AY74" s="252"/>
      <c r="AZ74" s="252"/>
      <c r="BA74" s="252"/>
      <c r="BB74" s="252"/>
      <c r="BC74" s="252"/>
      <c r="BD74" s="252"/>
      <c r="BE74" s="252"/>
      <c r="BF74" s="252"/>
      <c r="BG74" s="252"/>
      <c r="BH74" s="252"/>
      <c r="BI74" s="252"/>
      <c r="BJ74" s="252"/>
      <c r="BK74" s="252"/>
      <c r="BL74" s="252"/>
      <c r="BM74" s="252"/>
      <c r="BN74" s="252"/>
      <c r="BO74" s="252"/>
      <c r="BP74" s="252"/>
      <c r="BQ74" s="252"/>
      <c r="BR74" s="252"/>
      <c r="BS74" s="252"/>
      <c r="BT74" s="252"/>
      <c r="BU74" s="252"/>
      <c r="BV74" s="252"/>
      <c r="BW74" s="252"/>
    </row>
    <row r="75" spans="1:75" s="256" customFormat="1">
      <c r="A75" s="254">
        <v>45352</v>
      </c>
      <c r="B75" s="269" t="s">
        <v>559</v>
      </c>
      <c r="C75" s="270"/>
      <c r="D75" s="270"/>
      <c r="E75" s="270"/>
      <c r="F75" s="270"/>
      <c r="G75" s="277">
        <v>29750</v>
      </c>
      <c r="H75" s="297" t="s">
        <v>306</v>
      </c>
      <c r="I75" s="269"/>
    </row>
    <row r="76" spans="1:75" s="256" customFormat="1">
      <c r="A76" s="300">
        <v>45352</v>
      </c>
      <c r="B76" s="259" t="s">
        <v>726</v>
      </c>
      <c r="C76" s="301" t="s">
        <v>74</v>
      </c>
      <c r="D76" s="259"/>
      <c r="E76" s="259">
        <v>40000</v>
      </c>
      <c r="F76" s="259"/>
      <c r="G76" s="302">
        <f>G75+E76-F76</f>
        <v>69750</v>
      </c>
      <c r="H76" s="301" t="s">
        <v>306</v>
      </c>
      <c r="I76" s="259" t="s">
        <v>915</v>
      </c>
    </row>
    <row r="77" spans="1:75" s="256" customFormat="1">
      <c r="A77" s="300">
        <v>45352</v>
      </c>
      <c r="B77" s="259" t="s">
        <v>727</v>
      </c>
      <c r="C77" s="301" t="s">
        <v>33</v>
      </c>
      <c r="D77" s="259" t="s">
        <v>4</v>
      </c>
      <c r="E77" s="259"/>
      <c r="F77" s="259">
        <v>10000</v>
      </c>
      <c r="G77" s="302">
        <f t="shared" ref="G77:G98" si="4">G76+E77-F77</f>
        <v>59750</v>
      </c>
      <c r="H77" s="301" t="s">
        <v>306</v>
      </c>
      <c r="I77" s="259" t="s">
        <v>749</v>
      </c>
    </row>
    <row r="78" spans="1:75" s="298" customFormat="1">
      <c r="A78" s="300">
        <v>45355</v>
      </c>
      <c r="B78" s="259" t="s">
        <v>728</v>
      </c>
      <c r="C78" s="301" t="s">
        <v>360</v>
      </c>
      <c r="D78" s="259" t="s">
        <v>4</v>
      </c>
      <c r="E78" s="259"/>
      <c r="F78" s="259">
        <v>80000</v>
      </c>
      <c r="G78" s="302">
        <f t="shared" si="4"/>
        <v>-20250</v>
      </c>
      <c r="H78" s="301" t="s">
        <v>306</v>
      </c>
      <c r="I78" s="259" t="s">
        <v>745</v>
      </c>
    </row>
    <row r="79" spans="1:75" s="256" customFormat="1">
      <c r="A79" s="300">
        <v>45356</v>
      </c>
      <c r="B79" s="259" t="s">
        <v>726</v>
      </c>
      <c r="C79" s="301" t="s">
        <v>74</v>
      </c>
      <c r="D79" s="259"/>
      <c r="E79" s="259">
        <v>220000</v>
      </c>
      <c r="F79" s="259"/>
      <c r="G79" s="302">
        <f t="shared" si="4"/>
        <v>199750</v>
      </c>
      <c r="H79" s="301" t="s">
        <v>306</v>
      </c>
      <c r="I79" s="259" t="s">
        <v>916</v>
      </c>
    </row>
    <row r="80" spans="1:75" s="256" customFormat="1">
      <c r="A80" s="300">
        <v>45356</v>
      </c>
      <c r="B80" s="301" t="s">
        <v>729</v>
      </c>
      <c r="C80" s="301" t="s">
        <v>33</v>
      </c>
      <c r="D80" s="259" t="s">
        <v>4</v>
      </c>
      <c r="E80" s="259"/>
      <c r="F80" s="259">
        <v>7000</v>
      </c>
      <c r="G80" s="302">
        <f t="shared" si="4"/>
        <v>192750</v>
      </c>
      <c r="H80" s="301" t="s">
        <v>306</v>
      </c>
      <c r="I80" s="259" t="s">
        <v>750</v>
      </c>
    </row>
    <row r="81" spans="1:19" s="256" customFormat="1">
      <c r="A81" s="300">
        <v>45356</v>
      </c>
      <c r="B81" s="259" t="s">
        <v>730</v>
      </c>
      <c r="C81" s="301" t="s">
        <v>360</v>
      </c>
      <c r="D81" s="259" t="s">
        <v>4</v>
      </c>
      <c r="E81" s="259"/>
      <c r="F81" s="259">
        <v>15000</v>
      </c>
      <c r="G81" s="302">
        <f t="shared" si="4"/>
        <v>177750</v>
      </c>
      <c r="H81" s="301" t="s">
        <v>306</v>
      </c>
      <c r="I81" s="259" t="s">
        <v>751</v>
      </c>
    </row>
    <row r="82" spans="1:19">
      <c r="A82" s="300">
        <v>45361</v>
      </c>
      <c r="B82" s="259" t="s">
        <v>731</v>
      </c>
      <c r="C82" s="301" t="s">
        <v>33</v>
      </c>
      <c r="D82" s="259" t="s">
        <v>4</v>
      </c>
      <c r="E82" s="259"/>
      <c r="F82" s="259">
        <v>7000</v>
      </c>
      <c r="G82" s="302">
        <f t="shared" si="4"/>
        <v>170750</v>
      </c>
      <c r="H82" s="301" t="s">
        <v>306</v>
      </c>
      <c r="I82" s="259" t="s">
        <v>752</v>
      </c>
    </row>
    <row r="83" spans="1:19" s="256" customFormat="1">
      <c r="A83" s="300">
        <v>45362</v>
      </c>
      <c r="B83" s="259" t="s">
        <v>732</v>
      </c>
      <c r="C83" s="301" t="s">
        <v>360</v>
      </c>
      <c r="D83" s="259" t="s">
        <v>4</v>
      </c>
      <c r="E83" s="259"/>
      <c r="F83" s="259">
        <v>90000</v>
      </c>
      <c r="G83" s="302">
        <f t="shared" si="4"/>
        <v>80750</v>
      </c>
      <c r="H83" s="301" t="s">
        <v>306</v>
      </c>
      <c r="I83" s="259" t="s">
        <v>753</v>
      </c>
    </row>
    <row r="84" spans="1:19" s="269" customFormat="1">
      <c r="A84" s="300">
        <v>45362</v>
      </c>
      <c r="B84" s="258" t="s">
        <v>733</v>
      </c>
      <c r="C84" s="301" t="s">
        <v>33</v>
      </c>
      <c r="D84" s="259" t="s">
        <v>4</v>
      </c>
      <c r="E84" s="258"/>
      <c r="F84" s="258">
        <v>10000</v>
      </c>
      <c r="G84" s="302">
        <f t="shared" si="4"/>
        <v>70750</v>
      </c>
      <c r="H84" s="301" t="s">
        <v>306</v>
      </c>
      <c r="I84" s="259" t="s">
        <v>754</v>
      </c>
      <c r="J84" s="262"/>
      <c r="K84" s="262"/>
      <c r="L84" s="262"/>
      <c r="M84" s="262"/>
      <c r="N84" s="262"/>
      <c r="O84" s="262"/>
      <c r="P84" s="262"/>
      <c r="Q84" s="262"/>
      <c r="R84" s="262"/>
      <c r="S84" s="299"/>
    </row>
    <row r="85" spans="1:19" s="269" customFormat="1">
      <c r="A85" s="300">
        <v>45363</v>
      </c>
      <c r="B85" s="258" t="s">
        <v>734</v>
      </c>
      <c r="C85" s="301" t="s">
        <v>360</v>
      </c>
      <c r="D85" s="259" t="s">
        <v>4</v>
      </c>
      <c r="E85" s="258"/>
      <c r="F85" s="258">
        <v>15000</v>
      </c>
      <c r="G85" s="302">
        <f t="shared" si="4"/>
        <v>55750</v>
      </c>
      <c r="H85" s="301" t="s">
        <v>306</v>
      </c>
      <c r="I85" s="259" t="s">
        <v>755</v>
      </c>
      <c r="J85" s="262"/>
      <c r="K85" s="262"/>
      <c r="L85" s="262"/>
      <c r="M85" s="262"/>
      <c r="N85" s="262"/>
      <c r="O85" s="262"/>
      <c r="P85" s="262"/>
      <c r="Q85" s="262"/>
      <c r="R85" s="262"/>
      <c r="S85" s="299"/>
    </row>
    <row r="86" spans="1:19" s="269" customFormat="1">
      <c r="A86" s="300">
        <v>45370</v>
      </c>
      <c r="B86" s="258" t="s">
        <v>735</v>
      </c>
      <c r="C86" s="301" t="s">
        <v>74</v>
      </c>
      <c r="D86" s="259"/>
      <c r="E86" s="258">
        <v>50000</v>
      </c>
      <c r="F86" s="258"/>
      <c r="G86" s="302">
        <f t="shared" si="4"/>
        <v>105750</v>
      </c>
      <c r="H86" s="301" t="s">
        <v>306</v>
      </c>
      <c r="I86" s="259" t="s">
        <v>917</v>
      </c>
      <c r="J86" s="262"/>
      <c r="K86" s="262"/>
      <c r="L86" s="262"/>
      <c r="M86" s="262"/>
      <c r="N86" s="262"/>
      <c r="O86" s="262"/>
      <c r="P86" s="262"/>
      <c r="Q86" s="262"/>
      <c r="R86" s="262"/>
      <c r="S86" s="299"/>
    </row>
    <row r="87" spans="1:19" s="269" customFormat="1">
      <c r="A87" s="300">
        <v>45372</v>
      </c>
      <c r="B87" s="258" t="s">
        <v>726</v>
      </c>
      <c r="C87" s="301" t="s">
        <v>74</v>
      </c>
      <c r="D87" s="259"/>
      <c r="E87" s="258">
        <v>65000</v>
      </c>
      <c r="F87" s="258"/>
      <c r="G87" s="302">
        <f t="shared" si="4"/>
        <v>170750</v>
      </c>
      <c r="H87" s="301" t="s">
        <v>306</v>
      </c>
      <c r="I87" s="259" t="s">
        <v>918</v>
      </c>
      <c r="J87" s="262"/>
      <c r="K87" s="262"/>
      <c r="L87" s="262"/>
      <c r="M87" s="262"/>
      <c r="N87" s="262"/>
      <c r="O87" s="262"/>
      <c r="P87" s="262"/>
      <c r="Q87" s="262"/>
      <c r="R87" s="262"/>
      <c r="S87" s="299"/>
    </row>
    <row r="88" spans="1:19" s="269" customFormat="1">
      <c r="A88" s="300">
        <v>45372</v>
      </c>
      <c r="B88" s="258" t="s">
        <v>736</v>
      </c>
      <c r="C88" s="301" t="s">
        <v>33</v>
      </c>
      <c r="D88" s="259" t="s">
        <v>4</v>
      </c>
      <c r="E88" s="258"/>
      <c r="F88" s="258">
        <v>15000</v>
      </c>
      <c r="G88" s="302">
        <f t="shared" si="4"/>
        <v>155750</v>
      </c>
      <c r="H88" s="301" t="s">
        <v>306</v>
      </c>
      <c r="I88" s="259" t="s">
        <v>756</v>
      </c>
      <c r="J88" s="262"/>
      <c r="K88" s="262"/>
      <c r="L88" s="262"/>
      <c r="M88" s="262"/>
      <c r="N88" s="262"/>
      <c r="O88" s="262"/>
      <c r="P88" s="262"/>
      <c r="Q88" s="262"/>
      <c r="R88" s="262"/>
      <c r="S88" s="299"/>
    </row>
    <row r="89" spans="1:19" s="269" customFormat="1">
      <c r="A89" s="300">
        <v>45374</v>
      </c>
      <c r="B89" s="258" t="s">
        <v>737</v>
      </c>
      <c r="C89" s="301" t="s">
        <v>360</v>
      </c>
      <c r="D89" s="259" t="s">
        <v>4</v>
      </c>
      <c r="E89" s="258"/>
      <c r="F89" s="258">
        <v>60000</v>
      </c>
      <c r="G89" s="302">
        <f t="shared" si="4"/>
        <v>95750</v>
      </c>
      <c r="H89" s="301" t="s">
        <v>306</v>
      </c>
      <c r="I89" s="259" t="s">
        <v>746</v>
      </c>
      <c r="J89" s="262"/>
      <c r="K89" s="262"/>
      <c r="L89" s="262"/>
      <c r="M89" s="262"/>
      <c r="N89" s="262"/>
      <c r="O89" s="262"/>
      <c r="P89" s="262"/>
      <c r="Q89" s="262"/>
      <c r="R89" s="262"/>
      <c r="S89" s="299"/>
    </row>
    <row r="90" spans="1:19" s="269" customFormat="1">
      <c r="A90" s="300">
        <v>45375</v>
      </c>
      <c r="B90" s="258" t="s">
        <v>738</v>
      </c>
      <c r="C90" s="301" t="s">
        <v>33</v>
      </c>
      <c r="D90" s="259" t="s">
        <v>4</v>
      </c>
      <c r="E90" s="258"/>
      <c r="F90" s="258">
        <v>5000</v>
      </c>
      <c r="G90" s="302">
        <f t="shared" si="4"/>
        <v>90750</v>
      </c>
      <c r="H90" s="301" t="s">
        <v>306</v>
      </c>
      <c r="I90" s="259" t="s">
        <v>757</v>
      </c>
      <c r="J90" s="262"/>
      <c r="K90" s="262"/>
      <c r="L90" s="262"/>
      <c r="M90" s="262"/>
      <c r="N90" s="262"/>
      <c r="O90" s="262"/>
      <c r="P90" s="262"/>
      <c r="Q90" s="262"/>
      <c r="R90" s="262"/>
      <c r="S90" s="299"/>
    </row>
    <row r="91" spans="1:19" s="269" customFormat="1">
      <c r="A91" s="300">
        <v>45376</v>
      </c>
      <c r="B91" s="258" t="s">
        <v>739</v>
      </c>
      <c r="C91" s="301" t="s">
        <v>360</v>
      </c>
      <c r="D91" s="259" t="s">
        <v>4</v>
      </c>
      <c r="E91" s="258"/>
      <c r="F91" s="258">
        <v>30000</v>
      </c>
      <c r="G91" s="302">
        <f t="shared" si="4"/>
        <v>60750</v>
      </c>
      <c r="H91" s="301" t="s">
        <v>306</v>
      </c>
      <c r="I91" s="259" t="s">
        <v>758</v>
      </c>
      <c r="J91" s="262"/>
      <c r="K91" s="262"/>
      <c r="L91" s="262"/>
      <c r="M91" s="262"/>
      <c r="N91" s="262"/>
      <c r="O91" s="262"/>
      <c r="P91" s="262"/>
      <c r="Q91" s="262"/>
      <c r="R91" s="262"/>
      <c r="S91" s="299"/>
    </row>
    <row r="92" spans="1:19" s="269" customFormat="1">
      <c r="A92" s="300">
        <v>45376</v>
      </c>
      <c r="B92" s="258" t="s">
        <v>726</v>
      </c>
      <c r="C92" s="301" t="s">
        <v>74</v>
      </c>
      <c r="D92" s="259"/>
      <c r="E92" s="258">
        <v>153000</v>
      </c>
      <c r="F92" s="258"/>
      <c r="G92" s="302">
        <f t="shared" si="4"/>
        <v>213750</v>
      </c>
      <c r="H92" s="301" t="s">
        <v>306</v>
      </c>
      <c r="I92" s="259" t="s">
        <v>919</v>
      </c>
      <c r="J92" s="262"/>
      <c r="K92" s="262"/>
      <c r="L92" s="262"/>
      <c r="M92" s="262"/>
      <c r="N92" s="262"/>
      <c r="O92" s="262"/>
      <c r="P92" s="262"/>
      <c r="Q92" s="262"/>
      <c r="R92" s="262"/>
      <c r="S92" s="299"/>
    </row>
    <row r="93" spans="1:19" s="262" customFormat="1">
      <c r="A93" s="300">
        <v>45378</v>
      </c>
      <c r="B93" s="258" t="s">
        <v>740</v>
      </c>
      <c r="C93" s="301" t="s">
        <v>350</v>
      </c>
      <c r="D93" s="259" t="s">
        <v>4</v>
      </c>
      <c r="E93" s="258"/>
      <c r="F93" s="258">
        <v>22500</v>
      </c>
      <c r="G93" s="302">
        <f t="shared" si="4"/>
        <v>191250</v>
      </c>
      <c r="H93" s="301" t="s">
        <v>306</v>
      </c>
      <c r="I93" s="259" t="s">
        <v>747</v>
      </c>
    </row>
    <row r="94" spans="1:19" s="262" customFormat="1">
      <c r="A94" s="300">
        <v>45379</v>
      </c>
      <c r="B94" s="258" t="s">
        <v>741</v>
      </c>
      <c r="C94" s="301" t="s">
        <v>360</v>
      </c>
      <c r="D94" s="259" t="s">
        <v>4</v>
      </c>
      <c r="E94" s="258"/>
      <c r="F94" s="258">
        <v>45000</v>
      </c>
      <c r="G94" s="302">
        <f t="shared" si="4"/>
        <v>146250</v>
      </c>
      <c r="H94" s="301" t="s">
        <v>306</v>
      </c>
      <c r="I94" s="259" t="s">
        <v>759</v>
      </c>
    </row>
    <row r="95" spans="1:19" s="262" customFormat="1">
      <c r="A95" s="300">
        <v>45379</v>
      </c>
      <c r="B95" s="258" t="s">
        <v>742</v>
      </c>
      <c r="C95" s="301" t="s">
        <v>33</v>
      </c>
      <c r="D95" s="259" t="s">
        <v>4</v>
      </c>
      <c r="E95" s="258"/>
      <c r="F95" s="258">
        <v>3000</v>
      </c>
      <c r="G95" s="302">
        <f t="shared" si="4"/>
        <v>143250</v>
      </c>
      <c r="H95" s="301" t="s">
        <v>306</v>
      </c>
      <c r="I95" s="259" t="s">
        <v>760</v>
      </c>
    </row>
    <row r="96" spans="1:19" s="262" customFormat="1">
      <c r="A96" s="300">
        <v>45379</v>
      </c>
      <c r="B96" s="258" t="s">
        <v>733</v>
      </c>
      <c r="C96" s="301" t="s">
        <v>33</v>
      </c>
      <c r="D96" s="259" t="s">
        <v>4</v>
      </c>
      <c r="E96" s="258"/>
      <c r="F96" s="258">
        <v>10000</v>
      </c>
      <c r="G96" s="302">
        <f t="shared" si="4"/>
        <v>133250</v>
      </c>
      <c r="H96" s="301" t="s">
        <v>306</v>
      </c>
      <c r="I96" s="259" t="s">
        <v>761</v>
      </c>
    </row>
    <row r="97" spans="1:75" s="262" customFormat="1">
      <c r="A97" s="300">
        <v>45380</v>
      </c>
      <c r="B97" s="258" t="s">
        <v>743</v>
      </c>
      <c r="C97" s="301" t="s">
        <v>360</v>
      </c>
      <c r="D97" s="259" t="s">
        <v>4</v>
      </c>
      <c r="E97" s="258"/>
      <c r="F97" s="258">
        <v>15000</v>
      </c>
      <c r="G97" s="302">
        <f t="shared" si="4"/>
        <v>118250</v>
      </c>
      <c r="H97" s="301" t="s">
        <v>306</v>
      </c>
      <c r="I97" s="259" t="s">
        <v>762</v>
      </c>
    </row>
    <row r="98" spans="1:75" s="262" customFormat="1">
      <c r="A98" s="300">
        <v>45380</v>
      </c>
      <c r="B98" s="258" t="s">
        <v>744</v>
      </c>
      <c r="C98" s="301" t="s">
        <v>33</v>
      </c>
      <c r="D98" s="259" t="s">
        <v>4</v>
      </c>
      <c r="E98" s="258"/>
      <c r="F98" s="258">
        <v>53600</v>
      </c>
      <c r="G98" s="303">
        <f t="shared" si="4"/>
        <v>64650</v>
      </c>
      <c r="H98" s="301" t="s">
        <v>306</v>
      </c>
      <c r="I98" s="259" t="s">
        <v>748</v>
      </c>
    </row>
    <row r="101" spans="1:75" ht="18.75">
      <c r="C101" s="268" t="s">
        <v>725</v>
      </c>
    </row>
    <row r="103" spans="1:75" s="253" customFormat="1">
      <c r="A103" s="263" t="s">
        <v>0</v>
      </c>
      <c r="B103" s="264" t="s">
        <v>546</v>
      </c>
      <c r="C103" s="264" t="s">
        <v>547</v>
      </c>
      <c r="D103" s="265" t="s">
        <v>548</v>
      </c>
      <c r="E103" s="266" t="s">
        <v>549</v>
      </c>
      <c r="F103" s="266" t="s">
        <v>550</v>
      </c>
      <c r="G103" s="266" t="s">
        <v>560</v>
      </c>
      <c r="H103" s="265" t="s">
        <v>551</v>
      </c>
      <c r="I103" s="265" t="s">
        <v>552</v>
      </c>
      <c r="J103" s="252"/>
      <c r="K103" s="252"/>
      <c r="L103" s="252"/>
      <c r="M103" s="252"/>
      <c r="N103" s="252"/>
      <c r="O103" s="252"/>
      <c r="P103" s="252"/>
      <c r="Q103" s="252"/>
      <c r="R103" s="252"/>
      <c r="S103" s="252"/>
      <c r="T103" s="252"/>
      <c r="U103" s="252"/>
      <c r="V103" s="252"/>
      <c r="W103" s="252"/>
      <c r="X103" s="252"/>
      <c r="Y103" s="252"/>
      <c r="Z103" s="252"/>
      <c r="AA103" s="252"/>
      <c r="AB103" s="252"/>
      <c r="AC103" s="252"/>
      <c r="AD103" s="252"/>
      <c r="AE103" s="252"/>
      <c r="AF103" s="252"/>
      <c r="AG103" s="252"/>
      <c r="AH103" s="252"/>
      <c r="AI103" s="252"/>
      <c r="AJ103" s="252"/>
      <c r="AK103" s="252"/>
      <c r="AL103" s="252"/>
      <c r="AM103" s="252"/>
      <c r="AN103" s="252"/>
      <c r="AO103" s="252"/>
      <c r="AP103" s="252"/>
      <c r="AQ103" s="252"/>
      <c r="AR103" s="252"/>
      <c r="AS103" s="252"/>
      <c r="AT103" s="252"/>
      <c r="AU103" s="252"/>
      <c r="AV103" s="252"/>
      <c r="AW103" s="252"/>
      <c r="AX103" s="252"/>
      <c r="AY103" s="252"/>
      <c r="AZ103" s="252"/>
      <c r="BA103" s="252"/>
      <c r="BB103" s="252"/>
      <c r="BC103" s="252"/>
      <c r="BD103" s="252"/>
      <c r="BE103" s="252"/>
      <c r="BF103" s="252"/>
      <c r="BG103" s="252"/>
      <c r="BH103" s="252"/>
      <c r="BI103" s="252"/>
      <c r="BJ103" s="252"/>
      <c r="BK103" s="252"/>
      <c r="BL103" s="252"/>
      <c r="BM103" s="252"/>
      <c r="BN103" s="252"/>
      <c r="BO103" s="252"/>
      <c r="BP103" s="252"/>
      <c r="BQ103" s="252"/>
      <c r="BR103" s="252"/>
      <c r="BS103" s="252"/>
      <c r="BT103" s="252"/>
      <c r="BU103" s="252"/>
      <c r="BV103" s="252"/>
      <c r="BW103" s="252"/>
    </row>
    <row r="104" spans="1:75" s="256" customFormat="1">
      <c r="A104" s="254">
        <v>45352</v>
      </c>
      <c r="B104" s="269" t="s">
        <v>559</v>
      </c>
      <c r="C104" s="270"/>
      <c r="D104" s="270"/>
      <c r="E104" s="270"/>
      <c r="F104" s="270"/>
      <c r="G104" s="277">
        <v>13000</v>
      </c>
      <c r="H104" s="269" t="s">
        <v>263</v>
      </c>
      <c r="I104" s="269"/>
    </row>
    <row r="105" spans="1:75">
      <c r="A105" s="278">
        <v>45353</v>
      </c>
      <c r="B105" s="258" t="s">
        <v>601</v>
      </c>
      <c r="C105" s="258" t="s">
        <v>602</v>
      </c>
      <c r="D105" s="258"/>
      <c r="E105" s="258">
        <v>20000</v>
      </c>
      <c r="F105" s="258"/>
      <c r="G105" s="279">
        <f>G104+E105-F105</f>
        <v>33000</v>
      </c>
      <c r="H105" s="258" t="s">
        <v>263</v>
      </c>
      <c r="I105" s="258" t="s">
        <v>893</v>
      </c>
    </row>
    <row r="106" spans="1:75">
      <c r="A106" s="278">
        <v>45356</v>
      </c>
      <c r="B106" s="258" t="s">
        <v>601</v>
      </c>
      <c r="C106" s="258" t="s">
        <v>602</v>
      </c>
      <c r="D106" s="258"/>
      <c r="E106" s="258">
        <v>40000</v>
      </c>
      <c r="F106" s="258"/>
      <c r="G106" s="279">
        <f t="shared" ref="G106:G131" si="5">G105+E106-F106</f>
        <v>73000</v>
      </c>
      <c r="H106" s="258" t="s">
        <v>263</v>
      </c>
      <c r="I106" s="258" t="s">
        <v>894</v>
      </c>
    </row>
    <row r="107" spans="1:75">
      <c r="A107" s="278">
        <v>45357</v>
      </c>
      <c r="B107" s="258" t="s">
        <v>603</v>
      </c>
      <c r="C107" s="258" t="s">
        <v>349</v>
      </c>
      <c r="D107" s="258" t="s">
        <v>4</v>
      </c>
      <c r="E107" s="258"/>
      <c r="F107" s="258">
        <v>70000</v>
      </c>
      <c r="G107" s="279">
        <f t="shared" si="5"/>
        <v>3000</v>
      </c>
      <c r="H107" s="258" t="s">
        <v>263</v>
      </c>
      <c r="I107" s="258" t="s">
        <v>604</v>
      </c>
    </row>
    <row r="108" spans="1:75">
      <c r="A108" s="278">
        <v>45357</v>
      </c>
      <c r="B108" s="258" t="s">
        <v>605</v>
      </c>
      <c r="C108" s="258" t="s">
        <v>33</v>
      </c>
      <c r="D108" s="258" t="s">
        <v>4</v>
      </c>
      <c r="E108" s="258"/>
      <c r="F108" s="258">
        <v>7000</v>
      </c>
      <c r="G108" s="279">
        <f t="shared" si="5"/>
        <v>-4000</v>
      </c>
      <c r="H108" s="258" t="s">
        <v>263</v>
      </c>
      <c r="I108" s="258" t="s">
        <v>606</v>
      </c>
    </row>
    <row r="109" spans="1:75">
      <c r="A109" s="278">
        <v>45358</v>
      </c>
      <c r="B109" s="258" t="s">
        <v>601</v>
      </c>
      <c r="C109" s="258" t="s">
        <v>602</v>
      </c>
      <c r="D109" s="258"/>
      <c r="E109" s="258">
        <v>104000</v>
      </c>
      <c r="F109" s="258"/>
      <c r="G109" s="279">
        <f t="shared" si="5"/>
        <v>100000</v>
      </c>
      <c r="H109" s="258" t="s">
        <v>263</v>
      </c>
      <c r="I109" s="258" t="s">
        <v>895</v>
      </c>
    </row>
    <row r="110" spans="1:75">
      <c r="A110" s="278">
        <v>45362</v>
      </c>
      <c r="B110" s="258" t="s">
        <v>601</v>
      </c>
      <c r="C110" s="258" t="s">
        <v>602</v>
      </c>
      <c r="D110" s="258"/>
      <c r="E110" s="258">
        <v>88000</v>
      </c>
      <c r="F110" s="258"/>
      <c r="G110" s="279">
        <f t="shared" si="5"/>
        <v>188000</v>
      </c>
      <c r="H110" s="258" t="s">
        <v>263</v>
      </c>
      <c r="I110" s="258" t="s">
        <v>896</v>
      </c>
    </row>
    <row r="111" spans="1:75">
      <c r="A111" s="278">
        <v>45363</v>
      </c>
      <c r="B111" s="258" t="s">
        <v>601</v>
      </c>
      <c r="C111" s="258" t="s">
        <v>602</v>
      </c>
      <c r="D111" s="258"/>
      <c r="E111" s="258">
        <v>38000</v>
      </c>
      <c r="F111" s="258"/>
      <c r="G111" s="279">
        <f t="shared" si="5"/>
        <v>226000</v>
      </c>
      <c r="H111" s="258" t="s">
        <v>263</v>
      </c>
      <c r="I111" s="258" t="s">
        <v>897</v>
      </c>
    </row>
    <row r="112" spans="1:75">
      <c r="A112" s="278">
        <v>45363</v>
      </c>
      <c r="B112" s="258" t="s">
        <v>607</v>
      </c>
      <c r="C112" s="258" t="s">
        <v>33</v>
      </c>
      <c r="D112" s="258" t="s">
        <v>4</v>
      </c>
      <c r="E112" s="258"/>
      <c r="F112" s="258">
        <v>7000</v>
      </c>
      <c r="G112" s="279">
        <f t="shared" si="5"/>
        <v>219000</v>
      </c>
      <c r="H112" s="258" t="s">
        <v>263</v>
      </c>
      <c r="I112" s="258" t="s">
        <v>608</v>
      </c>
    </row>
    <row r="113" spans="1:9">
      <c r="A113" s="278">
        <v>45364</v>
      </c>
      <c r="B113" s="258" t="s">
        <v>609</v>
      </c>
      <c r="C113" s="258" t="s">
        <v>349</v>
      </c>
      <c r="D113" s="258" t="s">
        <v>4</v>
      </c>
      <c r="E113" s="258"/>
      <c r="F113" s="258">
        <v>105000</v>
      </c>
      <c r="G113" s="279">
        <f t="shared" si="5"/>
        <v>114000</v>
      </c>
      <c r="H113" s="258" t="s">
        <v>263</v>
      </c>
      <c r="I113" s="258" t="s">
        <v>610</v>
      </c>
    </row>
    <row r="114" spans="1:9">
      <c r="A114" s="278">
        <v>45366</v>
      </c>
      <c r="B114" s="258" t="s">
        <v>601</v>
      </c>
      <c r="C114" s="258" t="s">
        <v>602</v>
      </c>
      <c r="D114" s="258"/>
      <c r="E114" s="258">
        <v>80000</v>
      </c>
      <c r="F114" s="258"/>
      <c r="G114" s="279">
        <f t="shared" si="5"/>
        <v>194000</v>
      </c>
      <c r="H114" s="258" t="s">
        <v>263</v>
      </c>
      <c r="I114" s="258" t="s">
        <v>898</v>
      </c>
    </row>
    <row r="115" spans="1:9">
      <c r="A115" s="278">
        <v>45367</v>
      </c>
      <c r="B115" s="258" t="s">
        <v>611</v>
      </c>
      <c r="C115" s="258" t="s">
        <v>349</v>
      </c>
      <c r="D115" s="258" t="s">
        <v>4</v>
      </c>
      <c r="E115" s="258"/>
      <c r="F115" s="258">
        <v>30000</v>
      </c>
      <c r="G115" s="279">
        <f t="shared" si="5"/>
        <v>164000</v>
      </c>
      <c r="H115" s="258" t="s">
        <v>263</v>
      </c>
      <c r="I115" s="258" t="s">
        <v>612</v>
      </c>
    </row>
    <row r="116" spans="1:9">
      <c r="A116" s="278">
        <v>45367</v>
      </c>
      <c r="B116" s="258" t="s">
        <v>613</v>
      </c>
      <c r="C116" s="258" t="s">
        <v>33</v>
      </c>
      <c r="D116" s="258" t="s">
        <v>4</v>
      </c>
      <c r="E116" s="258"/>
      <c r="F116" s="258">
        <v>5000</v>
      </c>
      <c r="G116" s="279">
        <f t="shared" si="5"/>
        <v>159000</v>
      </c>
      <c r="H116" s="258" t="s">
        <v>263</v>
      </c>
      <c r="I116" s="258" t="s">
        <v>614</v>
      </c>
    </row>
    <row r="117" spans="1:9">
      <c r="A117" s="278">
        <v>45369</v>
      </c>
      <c r="B117" s="258" t="s">
        <v>601</v>
      </c>
      <c r="C117" s="258" t="s">
        <v>602</v>
      </c>
      <c r="D117" s="258"/>
      <c r="E117" s="258">
        <v>53000</v>
      </c>
      <c r="F117" s="258"/>
      <c r="G117" s="279">
        <f t="shared" si="5"/>
        <v>212000</v>
      </c>
      <c r="H117" s="258" t="s">
        <v>263</v>
      </c>
      <c r="I117" s="258" t="s">
        <v>899</v>
      </c>
    </row>
    <row r="118" spans="1:9">
      <c r="A118" s="278">
        <v>45370</v>
      </c>
      <c r="B118" s="258" t="s">
        <v>615</v>
      </c>
      <c r="C118" s="258" t="s">
        <v>349</v>
      </c>
      <c r="D118" s="258" t="s">
        <v>4</v>
      </c>
      <c r="E118" s="258"/>
      <c r="F118" s="258">
        <v>45000</v>
      </c>
      <c r="G118" s="279">
        <f t="shared" si="5"/>
        <v>167000</v>
      </c>
      <c r="H118" s="258" t="s">
        <v>263</v>
      </c>
      <c r="I118" s="258" t="s">
        <v>616</v>
      </c>
    </row>
    <row r="119" spans="1:9">
      <c r="A119" s="278">
        <v>45370</v>
      </c>
      <c r="B119" s="258" t="s">
        <v>617</v>
      </c>
      <c r="C119" s="258" t="s">
        <v>33</v>
      </c>
      <c r="D119" s="258" t="s">
        <v>4</v>
      </c>
      <c r="E119" s="258"/>
      <c r="F119" s="258">
        <v>5000</v>
      </c>
      <c r="G119" s="279">
        <f t="shared" si="5"/>
        <v>162000</v>
      </c>
      <c r="H119" s="258" t="s">
        <v>263</v>
      </c>
      <c r="I119" s="258" t="s">
        <v>618</v>
      </c>
    </row>
    <row r="120" spans="1:9">
      <c r="A120" s="278">
        <v>45372</v>
      </c>
      <c r="B120" s="258" t="s">
        <v>601</v>
      </c>
      <c r="C120" s="258" t="s">
        <v>602</v>
      </c>
      <c r="D120" s="258"/>
      <c r="E120" s="258">
        <v>20000</v>
      </c>
      <c r="F120" s="258"/>
      <c r="G120" s="279">
        <f t="shared" si="5"/>
        <v>182000</v>
      </c>
      <c r="H120" s="258" t="s">
        <v>263</v>
      </c>
      <c r="I120" s="258" t="s">
        <v>900</v>
      </c>
    </row>
    <row r="121" spans="1:9">
      <c r="A121" s="278">
        <v>45372</v>
      </c>
      <c r="B121" s="258" t="s">
        <v>619</v>
      </c>
      <c r="C121" s="258" t="s">
        <v>602</v>
      </c>
      <c r="D121" s="258"/>
      <c r="E121" s="258">
        <v>40000</v>
      </c>
      <c r="F121" s="258"/>
      <c r="G121" s="279">
        <f t="shared" si="5"/>
        <v>222000</v>
      </c>
      <c r="H121" s="258" t="s">
        <v>263</v>
      </c>
      <c r="I121" s="258" t="s">
        <v>901</v>
      </c>
    </row>
    <row r="122" spans="1:9">
      <c r="A122" s="278">
        <v>45373</v>
      </c>
      <c r="B122" s="258" t="s">
        <v>601</v>
      </c>
      <c r="C122" s="258" t="s">
        <v>602</v>
      </c>
      <c r="D122" s="258"/>
      <c r="E122" s="258">
        <v>20000</v>
      </c>
      <c r="F122" s="258"/>
      <c r="G122" s="279">
        <f t="shared" si="5"/>
        <v>242000</v>
      </c>
      <c r="H122" s="258" t="s">
        <v>263</v>
      </c>
      <c r="I122" s="258" t="s">
        <v>902</v>
      </c>
    </row>
    <row r="123" spans="1:9" s="276" customFormat="1">
      <c r="A123" s="280">
        <v>45374</v>
      </c>
      <c r="B123" s="281" t="s">
        <v>620</v>
      </c>
      <c r="C123" s="281" t="s">
        <v>349</v>
      </c>
      <c r="D123" s="281" t="s">
        <v>4</v>
      </c>
      <c r="E123" s="281"/>
      <c r="F123" s="281">
        <v>40000</v>
      </c>
      <c r="G123" s="279">
        <f t="shared" si="5"/>
        <v>202000</v>
      </c>
      <c r="H123" s="281" t="s">
        <v>263</v>
      </c>
      <c r="I123" s="258" t="s">
        <v>621</v>
      </c>
    </row>
    <row r="124" spans="1:9">
      <c r="A124" s="278">
        <v>45376</v>
      </c>
      <c r="B124" s="258" t="s">
        <v>601</v>
      </c>
      <c r="C124" s="258" t="s">
        <v>602</v>
      </c>
      <c r="D124" s="258"/>
      <c r="E124" s="258">
        <v>40000</v>
      </c>
      <c r="F124" s="258"/>
      <c r="G124" s="279">
        <f t="shared" si="5"/>
        <v>242000</v>
      </c>
      <c r="H124" s="258" t="s">
        <v>263</v>
      </c>
      <c r="I124" s="258" t="s">
        <v>903</v>
      </c>
    </row>
    <row r="125" spans="1:9">
      <c r="A125" s="278">
        <v>45376</v>
      </c>
      <c r="B125" s="258" t="s">
        <v>622</v>
      </c>
      <c r="C125" s="258" t="s">
        <v>33</v>
      </c>
      <c r="D125" s="258" t="s">
        <v>4</v>
      </c>
      <c r="E125" s="258"/>
      <c r="F125" s="258">
        <v>7000</v>
      </c>
      <c r="G125" s="279">
        <f t="shared" si="5"/>
        <v>235000</v>
      </c>
      <c r="H125" s="258" t="s">
        <v>263</v>
      </c>
      <c r="I125" s="258" t="s">
        <v>623</v>
      </c>
    </row>
    <row r="126" spans="1:9">
      <c r="A126" s="278">
        <v>45377</v>
      </c>
      <c r="B126" s="258" t="s">
        <v>957</v>
      </c>
      <c r="C126" s="258" t="s">
        <v>349</v>
      </c>
      <c r="D126" s="258" t="s">
        <v>4</v>
      </c>
      <c r="E126" s="258"/>
      <c r="F126" s="258">
        <v>90000</v>
      </c>
      <c r="G126" s="279">
        <f t="shared" si="5"/>
        <v>145000</v>
      </c>
      <c r="H126" s="258" t="s">
        <v>263</v>
      </c>
      <c r="I126" s="258" t="s">
        <v>624</v>
      </c>
    </row>
    <row r="127" spans="1:9">
      <c r="A127" s="278">
        <v>45378</v>
      </c>
      <c r="B127" s="258" t="s">
        <v>601</v>
      </c>
      <c r="C127" s="258" t="s">
        <v>602</v>
      </c>
      <c r="D127" s="258"/>
      <c r="E127" s="258">
        <v>127000</v>
      </c>
      <c r="F127" s="258"/>
      <c r="G127" s="279">
        <f t="shared" si="5"/>
        <v>272000</v>
      </c>
      <c r="H127" s="258" t="s">
        <v>263</v>
      </c>
      <c r="I127" s="258" t="s">
        <v>904</v>
      </c>
    </row>
    <row r="128" spans="1:9">
      <c r="A128" s="278">
        <v>45380</v>
      </c>
      <c r="B128" s="258" t="s">
        <v>601</v>
      </c>
      <c r="C128" s="258" t="s">
        <v>602</v>
      </c>
      <c r="D128" s="258"/>
      <c r="E128" s="258">
        <v>87000</v>
      </c>
      <c r="F128" s="258"/>
      <c r="G128" s="279">
        <f t="shared" si="5"/>
        <v>359000</v>
      </c>
      <c r="H128" s="258" t="s">
        <v>263</v>
      </c>
      <c r="I128" s="258" t="s">
        <v>905</v>
      </c>
    </row>
    <row r="129" spans="1:75">
      <c r="A129" s="278">
        <v>45381</v>
      </c>
      <c r="B129" s="258" t="s">
        <v>625</v>
      </c>
      <c r="C129" s="258" t="s">
        <v>626</v>
      </c>
      <c r="D129" s="258" t="s">
        <v>4</v>
      </c>
      <c r="E129" s="258"/>
      <c r="F129" s="258">
        <v>123800</v>
      </c>
      <c r="G129" s="279">
        <f t="shared" si="5"/>
        <v>235200</v>
      </c>
      <c r="H129" s="258" t="s">
        <v>263</v>
      </c>
      <c r="I129" s="258" t="s">
        <v>627</v>
      </c>
    </row>
    <row r="130" spans="1:75">
      <c r="A130" s="278">
        <v>45382</v>
      </c>
      <c r="B130" s="258" t="s">
        <v>628</v>
      </c>
      <c r="C130" s="258" t="s">
        <v>33</v>
      </c>
      <c r="D130" s="258" t="s">
        <v>4</v>
      </c>
      <c r="E130" s="258"/>
      <c r="F130" s="258">
        <v>92000</v>
      </c>
      <c r="G130" s="279">
        <f t="shared" si="5"/>
        <v>143200</v>
      </c>
      <c r="H130" s="258" t="s">
        <v>263</v>
      </c>
      <c r="I130" s="258" t="s">
        <v>629</v>
      </c>
    </row>
    <row r="131" spans="1:75">
      <c r="A131" s="278">
        <v>45382</v>
      </c>
      <c r="B131" s="258" t="s">
        <v>631</v>
      </c>
      <c r="C131" s="258" t="s">
        <v>349</v>
      </c>
      <c r="D131" s="258" t="s">
        <v>4</v>
      </c>
      <c r="E131" s="258"/>
      <c r="F131" s="258">
        <v>75000</v>
      </c>
      <c r="G131" s="282">
        <f t="shared" si="5"/>
        <v>68200</v>
      </c>
      <c r="H131" s="258" t="s">
        <v>263</v>
      </c>
      <c r="I131" s="258" t="s">
        <v>630</v>
      </c>
    </row>
    <row r="136" spans="1:75" ht="18.75">
      <c r="C136" s="268" t="s">
        <v>664</v>
      </c>
    </row>
    <row r="138" spans="1:75" s="253" customFormat="1">
      <c r="A138" s="263" t="s">
        <v>0</v>
      </c>
      <c r="B138" s="264" t="s">
        <v>546</v>
      </c>
      <c r="C138" s="264" t="s">
        <v>547</v>
      </c>
      <c r="D138" s="265" t="s">
        <v>548</v>
      </c>
      <c r="E138" s="266" t="s">
        <v>549</v>
      </c>
      <c r="F138" s="266" t="s">
        <v>550</v>
      </c>
      <c r="G138" s="266" t="s">
        <v>560</v>
      </c>
      <c r="H138" s="265" t="s">
        <v>551</v>
      </c>
      <c r="I138" s="265" t="s">
        <v>552</v>
      </c>
      <c r="J138" s="252"/>
      <c r="K138" s="252"/>
      <c r="L138" s="252"/>
      <c r="M138" s="252"/>
      <c r="N138" s="252"/>
      <c r="O138" s="252"/>
      <c r="P138" s="252"/>
      <c r="Q138" s="252"/>
      <c r="R138" s="252"/>
      <c r="S138" s="252"/>
      <c r="T138" s="252"/>
      <c r="U138" s="252"/>
      <c r="V138" s="252"/>
      <c r="W138" s="252"/>
      <c r="X138" s="252"/>
      <c r="Y138" s="252"/>
      <c r="Z138" s="252"/>
      <c r="AA138" s="252"/>
      <c r="AB138" s="252"/>
      <c r="AC138" s="252"/>
      <c r="AD138" s="252"/>
      <c r="AE138" s="252"/>
      <c r="AF138" s="252"/>
      <c r="AG138" s="252"/>
      <c r="AH138" s="252"/>
      <c r="AI138" s="252"/>
      <c r="AJ138" s="252"/>
      <c r="AK138" s="252"/>
      <c r="AL138" s="252"/>
      <c r="AM138" s="252"/>
      <c r="AN138" s="252"/>
      <c r="AO138" s="252"/>
      <c r="AP138" s="252"/>
      <c r="AQ138" s="252"/>
      <c r="AR138" s="252"/>
      <c r="AS138" s="252"/>
      <c r="AT138" s="252"/>
      <c r="AU138" s="252"/>
      <c r="AV138" s="252"/>
      <c r="AW138" s="252"/>
      <c r="AX138" s="252"/>
      <c r="AY138" s="252"/>
      <c r="AZ138" s="252"/>
      <c r="BA138" s="252"/>
      <c r="BB138" s="252"/>
      <c r="BC138" s="252"/>
      <c r="BD138" s="252"/>
      <c r="BE138" s="252"/>
      <c r="BF138" s="252"/>
      <c r="BG138" s="252"/>
      <c r="BH138" s="252"/>
      <c r="BI138" s="252"/>
      <c r="BJ138" s="252"/>
      <c r="BK138" s="252"/>
      <c r="BL138" s="252"/>
      <c r="BM138" s="252"/>
      <c r="BN138" s="252"/>
      <c r="BO138" s="252"/>
      <c r="BP138" s="252"/>
      <c r="BQ138" s="252"/>
      <c r="BR138" s="252"/>
      <c r="BS138" s="252"/>
      <c r="BT138" s="252"/>
      <c r="BU138" s="252"/>
      <c r="BV138" s="252"/>
      <c r="BW138" s="252"/>
    </row>
    <row r="139" spans="1:75" s="256" customFormat="1" ht="15.75">
      <c r="A139" s="254">
        <v>45352</v>
      </c>
      <c r="B139" s="269" t="s">
        <v>559</v>
      </c>
      <c r="C139" s="270"/>
      <c r="D139" s="270"/>
      <c r="E139" s="270"/>
      <c r="F139" s="270"/>
      <c r="G139" s="277">
        <v>306400</v>
      </c>
      <c r="H139" s="219" t="s">
        <v>28</v>
      </c>
      <c r="I139" s="269"/>
    </row>
    <row r="140" spans="1:75" s="219" customFormat="1" ht="15.75">
      <c r="A140" s="286">
        <v>45352</v>
      </c>
      <c r="B140" s="283" t="s">
        <v>632</v>
      </c>
      <c r="C140" s="283" t="s">
        <v>74</v>
      </c>
      <c r="D140" s="283"/>
      <c r="E140" s="283">
        <v>40000</v>
      </c>
      <c r="F140" s="283"/>
      <c r="G140" s="284">
        <f>G139+E140-F140</f>
        <v>346400</v>
      </c>
      <c r="H140" s="283" t="s">
        <v>28</v>
      </c>
      <c r="I140" s="283" t="s">
        <v>906</v>
      </c>
    </row>
    <row r="141" spans="1:75" s="219" customFormat="1" ht="15.75">
      <c r="A141" s="286">
        <v>45352</v>
      </c>
      <c r="B141" s="283" t="s">
        <v>632</v>
      </c>
      <c r="C141" s="283" t="s">
        <v>74</v>
      </c>
      <c r="D141" s="283"/>
      <c r="E141" s="283">
        <v>10500</v>
      </c>
      <c r="F141" s="283"/>
      <c r="G141" s="284">
        <f t="shared" ref="G141:G163" si="6">G140+E141-F141</f>
        <v>356900</v>
      </c>
      <c r="H141" s="283" t="s">
        <v>28</v>
      </c>
      <c r="I141" s="283" t="s">
        <v>907</v>
      </c>
    </row>
    <row r="142" spans="1:75" s="219" customFormat="1" ht="15.75">
      <c r="A142" s="286">
        <v>45352</v>
      </c>
      <c r="B142" s="283" t="s">
        <v>633</v>
      </c>
      <c r="C142" s="283" t="s">
        <v>634</v>
      </c>
      <c r="D142" s="283" t="s">
        <v>4</v>
      </c>
      <c r="E142" s="283"/>
      <c r="F142" s="283">
        <v>10500</v>
      </c>
      <c r="G142" s="284">
        <f t="shared" si="6"/>
        <v>346400</v>
      </c>
      <c r="H142" s="283" t="s">
        <v>28</v>
      </c>
      <c r="I142" s="283" t="s">
        <v>635</v>
      </c>
    </row>
    <row r="143" spans="1:75" s="219" customFormat="1" ht="15.75">
      <c r="A143" s="286">
        <v>45354</v>
      </c>
      <c r="B143" s="283" t="s">
        <v>636</v>
      </c>
      <c r="C143" s="283" t="s">
        <v>33</v>
      </c>
      <c r="D143" s="283" t="s">
        <v>4</v>
      </c>
      <c r="E143" s="283"/>
      <c r="F143" s="283">
        <v>12000</v>
      </c>
      <c r="G143" s="284">
        <f t="shared" si="6"/>
        <v>334400</v>
      </c>
      <c r="H143" s="283" t="s">
        <v>28</v>
      </c>
      <c r="I143" s="283" t="s">
        <v>637</v>
      </c>
    </row>
    <row r="144" spans="1:75" s="219" customFormat="1" ht="16.5">
      <c r="A144" s="286">
        <v>45355</v>
      </c>
      <c r="B144" s="285" t="s">
        <v>638</v>
      </c>
      <c r="C144" s="283" t="s">
        <v>360</v>
      </c>
      <c r="D144" s="283" t="s">
        <v>4</v>
      </c>
      <c r="E144" s="283"/>
      <c r="F144" s="283">
        <v>90000</v>
      </c>
      <c r="G144" s="284">
        <f t="shared" si="6"/>
        <v>244400</v>
      </c>
      <c r="H144" s="283" t="s">
        <v>28</v>
      </c>
      <c r="I144" s="283" t="s">
        <v>639</v>
      </c>
    </row>
    <row r="145" spans="1:9" s="219" customFormat="1" ht="15.75">
      <c r="A145" s="286">
        <v>45356</v>
      </c>
      <c r="B145" s="283" t="s">
        <v>632</v>
      </c>
      <c r="C145" s="283" t="s">
        <v>74</v>
      </c>
      <c r="D145" s="283"/>
      <c r="E145" s="283">
        <v>227000</v>
      </c>
      <c r="F145" s="283"/>
      <c r="G145" s="284">
        <f t="shared" si="6"/>
        <v>471400</v>
      </c>
      <c r="H145" s="283" t="s">
        <v>28</v>
      </c>
      <c r="I145" s="283" t="s">
        <v>908</v>
      </c>
    </row>
    <row r="146" spans="1:9" s="219" customFormat="1" ht="16.5">
      <c r="A146" s="286">
        <v>45359</v>
      </c>
      <c r="B146" s="285" t="s">
        <v>640</v>
      </c>
      <c r="C146" s="283" t="s">
        <v>360</v>
      </c>
      <c r="D146" s="283" t="s">
        <v>4</v>
      </c>
      <c r="E146" s="283"/>
      <c r="F146" s="283">
        <v>60000</v>
      </c>
      <c r="G146" s="284">
        <f t="shared" si="6"/>
        <v>411400</v>
      </c>
      <c r="H146" s="283" t="s">
        <v>28</v>
      </c>
      <c r="I146" s="283" t="s">
        <v>641</v>
      </c>
    </row>
    <row r="147" spans="1:9" s="219" customFormat="1" ht="15.75">
      <c r="A147" s="286">
        <v>45359</v>
      </c>
      <c r="B147" s="283" t="s">
        <v>642</v>
      </c>
      <c r="C147" s="283" t="s">
        <v>33</v>
      </c>
      <c r="D147" s="283" t="s">
        <v>4</v>
      </c>
      <c r="E147" s="283"/>
      <c r="F147" s="283">
        <v>9000</v>
      </c>
      <c r="G147" s="284">
        <f t="shared" si="6"/>
        <v>402400</v>
      </c>
      <c r="H147" s="283" t="s">
        <v>28</v>
      </c>
      <c r="I147" s="283" t="s">
        <v>643</v>
      </c>
    </row>
    <row r="148" spans="1:9" s="219" customFormat="1" ht="15.75">
      <c r="A148" s="286">
        <v>45360</v>
      </c>
      <c r="B148" s="283" t="s">
        <v>632</v>
      </c>
      <c r="C148" s="283" t="s">
        <v>74</v>
      </c>
      <c r="D148" s="283"/>
      <c r="E148" s="283">
        <v>60000</v>
      </c>
      <c r="F148" s="283"/>
      <c r="G148" s="284">
        <f t="shared" si="6"/>
        <v>462400</v>
      </c>
      <c r="H148" s="283" t="s">
        <v>28</v>
      </c>
      <c r="I148" s="283" t="s">
        <v>909</v>
      </c>
    </row>
    <row r="149" spans="1:9" s="219" customFormat="1" ht="15.75">
      <c r="A149" s="286">
        <v>45360</v>
      </c>
      <c r="B149" s="283" t="s">
        <v>644</v>
      </c>
      <c r="C149" s="283" t="s">
        <v>645</v>
      </c>
      <c r="D149" s="283" t="s">
        <v>312</v>
      </c>
      <c r="E149" s="283"/>
      <c r="F149" s="283">
        <v>2100</v>
      </c>
      <c r="G149" s="284">
        <f t="shared" si="6"/>
        <v>460300</v>
      </c>
      <c r="H149" s="283" t="s">
        <v>28</v>
      </c>
      <c r="I149" s="283" t="s">
        <v>646</v>
      </c>
    </row>
    <row r="150" spans="1:9" s="219" customFormat="1" ht="15.75">
      <c r="A150" s="286">
        <v>45360</v>
      </c>
      <c r="B150" s="283" t="s">
        <v>955</v>
      </c>
      <c r="C150" s="283" t="s">
        <v>168</v>
      </c>
      <c r="D150" s="283" t="s">
        <v>647</v>
      </c>
      <c r="E150" s="283"/>
      <c r="F150" s="283">
        <v>86975</v>
      </c>
      <c r="G150" s="284">
        <f t="shared" si="6"/>
        <v>373325</v>
      </c>
      <c r="H150" s="283" t="s">
        <v>28</v>
      </c>
      <c r="I150" s="283" t="s">
        <v>648</v>
      </c>
    </row>
    <row r="151" spans="1:9" s="219" customFormat="1" ht="15.75">
      <c r="A151" s="286">
        <v>45362</v>
      </c>
      <c r="B151" s="283" t="s">
        <v>632</v>
      </c>
      <c r="C151" s="283" t="s">
        <v>74</v>
      </c>
      <c r="D151" s="283"/>
      <c r="E151" s="283">
        <v>27000</v>
      </c>
      <c r="F151" s="283"/>
      <c r="G151" s="284">
        <f t="shared" si="6"/>
        <v>400325</v>
      </c>
      <c r="H151" s="283" t="s">
        <v>28</v>
      </c>
      <c r="I151" s="283" t="s">
        <v>910</v>
      </c>
    </row>
    <row r="152" spans="1:9" s="219" customFormat="1" ht="15.75">
      <c r="A152" s="286">
        <v>45363</v>
      </c>
      <c r="B152" s="283" t="s">
        <v>649</v>
      </c>
      <c r="C152" s="283" t="s">
        <v>33</v>
      </c>
      <c r="D152" s="283" t="s">
        <v>4</v>
      </c>
      <c r="E152" s="283"/>
      <c r="F152" s="283">
        <v>7000</v>
      </c>
      <c r="G152" s="284">
        <f t="shared" si="6"/>
        <v>393325</v>
      </c>
      <c r="H152" s="283" t="s">
        <v>28</v>
      </c>
      <c r="I152" s="283" t="s">
        <v>650</v>
      </c>
    </row>
    <row r="153" spans="1:9" s="219" customFormat="1" ht="15.75">
      <c r="A153" s="286">
        <v>45363</v>
      </c>
      <c r="B153" s="283" t="s">
        <v>632</v>
      </c>
      <c r="C153" s="283" t="s">
        <v>74</v>
      </c>
      <c r="D153" s="283"/>
      <c r="E153" s="283">
        <v>25000</v>
      </c>
      <c r="F153" s="283"/>
      <c r="G153" s="284">
        <f t="shared" si="6"/>
        <v>418325</v>
      </c>
      <c r="H153" s="283" t="s">
        <v>28</v>
      </c>
      <c r="I153" s="283" t="s">
        <v>911</v>
      </c>
    </row>
    <row r="154" spans="1:9" s="219" customFormat="1" ht="16.5">
      <c r="A154" s="286">
        <v>45364</v>
      </c>
      <c r="B154" s="285" t="s">
        <v>651</v>
      </c>
      <c r="C154" s="283" t="s">
        <v>360</v>
      </c>
      <c r="D154" s="283" t="s">
        <v>4</v>
      </c>
      <c r="E154" s="283"/>
      <c r="F154" s="283">
        <v>75000</v>
      </c>
      <c r="G154" s="284">
        <f t="shared" si="6"/>
        <v>343325</v>
      </c>
      <c r="H154" s="283" t="s">
        <v>28</v>
      </c>
      <c r="I154" s="283" t="s">
        <v>652</v>
      </c>
    </row>
    <row r="155" spans="1:9" s="219" customFormat="1" ht="15.75">
      <c r="A155" s="286">
        <v>45364</v>
      </c>
      <c r="B155" s="283" t="s">
        <v>956</v>
      </c>
      <c r="C155" s="283" t="s">
        <v>168</v>
      </c>
      <c r="D155" s="283" t="s">
        <v>647</v>
      </c>
      <c r="E155" s="283"/>
      <c r="F155" s="283">
        <v>40750</v>
      </c>
      <c r="G155" s="284">
        <f t="shared" si="6"/>
        <v>302575</v>
      </c>
      <c r="H155" s="283" t="s">
        <v>28</v>
      </c>
      <c r="I155" s="283" t="s">
        <v>653</v>
      </c>
    </row>
    <row r="156" spans="1:9" s="219" customFormat="1" ht="15.75">
      <c r="A156" s="286">
        <v>45376</v>
      </c>
      <c r="B156" s="283" t="s">
        <v>632</v>
      </c>
      <c r="C156" s="283" t="s">
        <v>74</v>
      </c>
      <c r="D156" s="283"/>
      <c r="E156" s="283">
        <v>40000</v>
      </c>
      <c r="F156" s="283"/>
      <c r="G156" s="284">
        <f t="shared" si="6"/>
        <v>342575</v>
      </c>
      <c r="H156" s="283" t="s">
        <v>28</v>
      </c>
      <c r="I156" s="283" t="s">
        <v>912</v>
      </c>
    </row>
    <row r="157" spans="1:9" s="219" customFormat="1" ht="15.75">
      <c r="A157" s="286">
        <v>45376</v>
      </c>
      <c r="B157" s="283" t="s">
        <v>654</v>
      </c>
      <c r="C157" s="283" t="s">
        <v>33</v>
      </c>
      <c r="D157" s="283" t="s">
        <v>4</v>
      </c>
      <c r="E157" s="283"/>
      <c r="F157" s="283">
        <v>7000</v>
      </c>
      <c r="G157" s="284">
        <f t="shared" si="6"/>
        <v>335575</v>
      </c>
      <c r="H157" s="283" t="s">
        <v>28</v>
      </c>
      <c r="I157" s="283" t="s">
        <v>655</v>
      </c>
    </row>
    <row r="158" spans="1:9" s="219" customFormat="1" ht="16.5">
      <c r="A158" s="286">
        <v>45377</v>
      </c>
      <c r="B158" s="285" t="s">
        <v>656</v>
      </c>
      <c r="C158" s="283" t="s">
        <v>360</v>
      </c>
      <c r="D158" s="283" t="s">
        <v>4</v>
      </c>
      <c r="E158" s="283"/>
      <c r="F158" s="283">
        <v>80000</v>
      </c>
      <c r="G158" s="284">
        <f t="shared" si="6"/>
        <v>255575</v>
      </c>
      <c r="H158" s="283" t="s">
        <v>28</v>
      </c>
      <c r="I158" s="283" t="s">
        <v>657</v>
      </c>
    </row>
    <row r="159" spans="1:9" s="219" customFormat="1" ht="15.75">
      <c r="A159" s="286">
        <v>45378</v>
      </c>
      <c r="B159" s="283" t="s">
        <v>632</v>
      </c>
      <c r="C159" s="283" t="s">
        <v>74</v>
      </c>
      <c r="D159" s="283"/>
      <c r="E159" s="283">
        <v>127000</v>
      </c>
      <c r="F159" s="283"/>
      <c r="G159" s="284">
        <f t="shared" si="6"/>
        <v>382575</v>
      </c>
      <c r="H159" s="283" t="s">
        <v>28</v>
      </c>
      <c r="I159" s="283" t="s">
        <v>913</v>
      </c>
    </row>
    <row r="160" spans="1:9" s="219" customFormat="1" ht="15.75">
      <c r="A160" s="286">
        <v>45380</v>
      </c>
      <c r="B160" s="283" t="s">
        <v>632</v>
      </c>
      <c r="C160" s="283" t="s">
        <v>74</v>
      </c>
      <c r="D160" s="283"/>
      <c r="E160" s="283">
        <v>87000</v>
      </c>
      <c r="F160" s="283"/>
      <c r="G160" s="284">
        <f t="shared" si="6"/>
        <v>469575</v>
      </c>
      <c r="H160" s="283" t="s">
        <v>28</v>
      </c>
      <c r="I160" s="283" t="s">
        <v>914</v>
      </c>
    </row>
    <row r="161" spans="1:75" s="219" customFormat="1" ht="15.75">
      <c r="A161" s="286">
        <v>45381</v>
      </c>
      <c r="B161" s="283" t="s">
        <v>658</v>
      </c>
      <c r="C161" s="283" t="s">
        <v>626</v>
      </c>
      <c r="D161" s="283" t="s">
        <v>4</v>
      </c>
      <c r="E161" s="283"/>
      <c r="F161" s="283">
        <v>25000</v>
      </c>
      <c r="G161" s="284">
        <f t="shared" si="6"/>
        <v>444575</v>
      </c>
      <c r="H161" s="283" t="s">
        <v>28</v>
      </c>
      <c r="I161" s="283" t="s">
        <v>659</v>
      </c>
    </row>
    <row r="162" spans="1:75" s="219" customFormat="1" ht="15.75">
      <c r="A162" s="286">
        <v>45382</v>
      </c>
      <c r="B162" s="283" t="s">
        <v>660</v>
      </c>
      <c r="C162" s="283" t="s">
        <v>33</v>
      </c>
      <c r="D162" s="283" t="s">
        <v>4</v>
      </c>
      <c r="E162" s="283"/>
      <c r="F162" s="283">
        <v>59900</v>
      </c>
      <c r="G162" s="284">
        <f t="shared" si="6"/>
        <v>384675</v>
      </c>
      <c r="H162" s="283" t="s">
        <v>28</v>
      </c>
      <c r="I162" s="283" t="s">
        <v>661</v>
      </c>
    </row>
    <row r="163" spans="1:75" s="219" customFormat="1" ht="16.5">
      <c r="A163" s="286">
        <v>45382</v>
      </c>
      <c r="B163" s="285" t="s">
        <v>662</v>
      </c>
      <c r="C163" s="283" t="s">
        <v>360</v>
      </c>
      <c r="D163" s="283" t="s">
        <v>4</v>
      </c>
      <c r="E163" s="283"/>
      <c r="F163" s="283">
        <v>75000</v>
      </c>
      <c r="G163" s="287">
        <f t="shared" si="6"/>
        <v>309675</v>
      </c>
      <c r="H163" s="283" t="s">
        <v>28</v>
      </c>
      <c r="I163" s="283" t="s">
        <v>663</v>
      </c>
    </row>
    <row r="166" spans="1:75" ht="18.75">
      <c r="C166" s="268" t="s">
        <v>680</v>
      </c>
    </row>
    <row r="168" spans="1:75" s="294" customFormat="1">
      <c r="A168" s="292" t="s">
        <v>0</v>
      </c>
      <c r="B168" s="265" t="s">
        <v>546</v>
      </c>
      <c r="C168" s="265" t="s">
        <v>547</v>
      </c>
      <c r="D168" s="265" t="s">
        <v>548</v>
      </c>
      <c r="E168" s="266" t="s">
        <v>549</v>
      </c>
      <c r="F168" s="266" t="s">
        <v>550</v>
      </c>
      <c r="G168" s="266" t="s">
        <v>560</v>
      </c>
      <c r="H168" s="265" t="s">
        <v>551</v>
      </c>
      <c r="I168" s="265" t="s">
        <v>552</v>
      </c>
      <c r="J168" s="293"/>
      <c r="K168" s="293"/>
      <c r="L168" s="293"/>
      <c r="M168" s="293"/>
      <c r="N168" s="293"/>
      <c r="O168" s="293"/>
      <c r="P168" s="293"/>
      <c r="Q168" s="293"/>
      <c r="R168" s="293"/>
      <c r="S168" s="293"/>
      <c r="T168" s="293"/>
      <c r="U168" s="293"/>
      <c r="V168" s="293"/>
      <c r="W168" s="293"/>
      <c r="X168" s="293"/>
      <c r="Y168" s="293"/>
      <c r="Z168" s="293"/>
      <c r="AA168" s="293"/>
      <c r="AB168" s="293"/>
      <c r="AC168" s="293"/>
      <c r="AD168" s="293"/>
      <c r="AE168" s="293"/>
      <c r="AF168" s="293"/>
      <c r="AG168" s="293"/>
      <c r="AH168" s="293"/>
      <c r="AI168" s="293"/>
      <c r="AJ168" s="293"/>
      <c r="AK168" s="293"/>
      <c r="AL168" s="293"/>
      <c r="AM168" s="293"/>
      <c r="AN168" s="293"/>
      <c r="AO168" s="293"/>
      <c r="AP168" s="293"/>
      <c r="AQ168" s="293"/>
      <c r="AR168" s="293"/>
      <c r="AS168" s="293"/>
      <c r="AT168" s="293"/>
      <c r="AU168" s="293"/>
      <c r="AV168" s="293"/>
      <c r="AW168" s="293"/>
      <c r="AX168" s="293"/>
      <c r="AY168" s="293"/>
      <c r="AZ168" s="293"/>
      <c r="BA168" s="293"/>
      <c r="BB168" s="293"/>
      <c r="BC168" s="293"/>
      <c r="BD168" s="293"/>
      <c r="BE168" s="293"/>
      <c r="BF168" s="293"/>
      <c r="BG168" s="293"/>
      <c r="BH168" s="293"/>
      <c r="BI168" s="293"/>
      <c r="BJ168" s="293"/>
      <c r="BK168" s="293"/>
      <c r="BL168" s="293"/>
      <c r="BM168" s="293"/>
      <c r="BN168" s="293"/>
      <c r="BO168" s="293"/>
      <c r="BP168" s="293"/>
      <c r="BQ168" s="293"/>
      <c r="BR168" s="293"/>
      <c r="BS168" s="293"/>
      <c r="BT168" s="293"/>
      <c r="BU168" s="293"/>
      <c r="BV168" s="293"/>
      <c r="BW168" s="293"/>
    </row>
    <row r="169" spans="1:75" s="256" customFormat="1">
      <c r="A169" s="254">
        <v>45352</v>
      </c>
      <c r="B169" s="269" t="s">
        <v>559</v>
      </c>
      <c r="C169" s="270"/>
      <c r="D169" s="270"/>
      <c r="E169" s="270"/>
      <c r="F169" s="270"/>
      <c r="G169" s="277">
        <v>193320</v>
      </c>
      <c r="H169" s="288" t="s">
        <v>46</v>
      </c>
      <c r="I169" s="269"/>
    </row>
    <row r="170" spans="1:75" s="5" customFormat="1">
      <c r="A170" s="289">
        <v>45355</v>
      </c>
      <c r="B170" s="290" t="s">
        <v>665</v>
      </c>
      <c r="C170" s="290" t="s">
        <v>74</v>
      </c>
      <c r="D170" s="290"/>
      <c r="E170" s="290">
        <v>108000</v>
      </c>
      <c r="F170" s="290"/>
      <c r="G170" s="291">
        <f>G169+E170-F170</f>
        <v>301320</v>
      </c>
      <c r="H170" s="290" t="s">
        <v>46</v>
      </c>
      <c r="I170" s="290" t="s">
        <v>859</v>
      </c>
    </row>
    <row r="171" spans="1:75" s="5" customFormat="1">
      <c r="A171" s="289">
        <v>45356</v>
      </c>
      <c r="B171" s="290" t="s">
        <v>666</v>
      </c>
      <c r="C171" s="290" t="s">
        <v>349</v>
      </c>
      <c r="D171" s="290" t="s">
        <v>2</v>
      </c>
      <c r="E171" s="290"/>
      <c r="F171" s="290">
        <v>135000</v>
      </c>
      <c r="G171" s="291">
        <f t="shared" ref="G171:G189" si="7">G170+E171-F171</f>
        <v>166320</v>
      </c>
      <c r="H171" s="290" t="s">
        <v>46</v>
      </c>
      <c r="I171" s="290" t="s">
        <v>858</v>
      </c>
    </row>
    <row r="172" spans="1:75" s="5" customFormat="1">
      <c r="A172" s="289">
        <v>45356</v>
      </c>
      <c r="B172" s="290" t="s">
        <v>668</v>
      </c>
      <c r="C172" s="290" t="s">
        <v>33</v>
      </c>
      <c r="D172" s="290" t="s">
        <v>2</v>
      </c>
      <c r="E172" s="290"/>
      <c r="F172" s="290">
        <v>5000</v>
      </c>
      <c r="G172" s="291">
        <f t="shared" si="7"/>
        <v>161320</v>
      </c>
      <c r="H172" s="290" t="s">
        <v>46</v>
      </c>
      <c r="I172" s="290" t="s">
        <v>865</v>
      </c>
    </row>
    <row r="173" spans="1:75" s="5" customFormat="1">
      <c r="A173" s="289">
        <v>45356</v>
      </c>
      <c r="B173" s="290" t="s">
        <v>669</v>
      </c>
      <c r="C173" s="290" t="s">
        <v>33</v>
      </c>
      <c r="D173" s="290" t="s">
        <v>2</v>
      </c>
      <c r="E173" s="290"/>
      <c r="F173" s="290">
        <v>7000</v>
      </c>
      <c r="G173" s="291">
        <f t="shared" si="7"/>
        <v>154320</v>
      </c>
      <c r="H173" s="290" t="s">
        <v>46</v>
      </c>
      <c r="I173" s="290" t="s">
        <v>866</v>
      </c>
    </row>
    <row r="174" spans="1:75" s="5" customFormat="1">
      <c r="A174" s="289">
        <v>45357</v>
      </c>
      <c r="B174" s="290" t="s">
        <v>670</v>
      </c>
      <c r="C174" s="290" t="s">
        <v>74</v>
      </c>
      <c r="D174" s="290"/>
      <c r="E174" s="290"/>
      <c r="F174" s="290">
        <v>20000</v>
      </c>
      <c r="G174" s="291">
        <f t="shared" si="7"/>
        <v>134320</v>
      </c>
      <c r="H174" s="290" t="s">
        <v>46</v>
      </c>
      <c r="I174" s="290" t="s">
        <v>860</v>
      </c>
    </row>
    <row r="175" spans="1:75" s="5" customFormat="1">
      <c r="A175" s="289">
        <v>45364</v>
      </c>
      <c r="B175" s="290" t="s">
        <v>665</v>
      </c>
      <c r="C175" s="290" t="s">
        <v>74</v>
      </c>
      <c r="D175" s="290"/>
      <c r="E175" s="290">
        <v>89000</v>
      </c>
      <c r="F175" s="290"/>
      <c r="G175" s="291">
        <f t="shared" si="7"/>
        <v>223320</v>
      </c>
      <c r="H175" s="290" t="s">
        <v>46</v>
      </c>
      <c r="I175" s="290" t="s">
        <v>861</v>
      </c>
    </row>
    <row r="176" spans="1:75" s="5" customFormat="1">
      <c r="A176" s="289">
        <v>45364</v>
      </c>
      <c r="B176" s="290" t="s">
        <v>671</v>
      </c>
      <c r="C176" s="290" t="s">
        <v>360</v>
      </c>
      <c r="D176" s="290" t="s">
        <v>2</v>
      </c>
      <c r="E176" s="290"/>
      <c r="F176" s="290">
        <v>20000</v>
      </c>
      <c r="G176" s="291">
        <f t="shared" si="7"/>
        <v>203320</v>
      </c>
      <c r="H176" s="290" t="s">
        <v>46</v>
      </c>
      <c r="I176" s="290" t="s">
        <v>681</v>
      </c>
    </row>
    <row r="177" spans="1:9" s="5" customFormat="1">
      <c r="A177" s="289">
        <v>45364</v>
      </c>
      <c r="B177" s="290" t="s">
        <v>672</v>
      </c>
      <c r="C177" s="290" t="s">
        <v>33</v>
      </c>
      <c r="D177" s="290" t="s">
        <v>2</v>
      </c>
      <c r="E177" s="290"/>
      <c r="F177" s="290">
        <v>8000</v>
      </c>
      <c r="G177" s="291">
        <f t="shared" si="7"/>
        <v>195320</v>
      </c>
      <c r="H177" s="290" t="s">
        <v>46</v>
      </c>
      <c r="I177" s="290" t="s">
        <v>867</v>
      </c>
    </row>
    <row r="178" spans="1:9" s="5" customFormat="1">
      <c r="A178" s="289">
        <v>45365</v>
      </c>
      <c r="B178" s="290" t="s">
        <v>673</v>
      </c>
      <c r="C178" s="290" t="s">
        <v>33</v>
      </c>
      <c r="D178" s="290" t="s">
        <v>2</v>
      </c>
      <c r="E178" s="290"/>
      <c r="F178" s="290">
        <v>4000</v>
      </c>
      <c r="G178" s="291">
        <f t="shared" si="7"/>
        <v>191320</v>
      </c>
      <c r="H178" s="290" t="s">
        <v>46</v>
      </c>
      <c r="I178" s="290" t="s">
        <v>868</v>
      </c>
    </row>
    <row r="179" spans="1:9" s="5" customFormat="1">
      <c r="A179" s="289">
        <v>45366</v>
      </c>
      <c r="B179" s="290" t="s">
        <v>674</v>
      </c>
      <c r="C179" s="290" t="s">
        <v>675</v>
      </c>
      <c r="D179" s="290" t="s">
        <v>2</v>
      </c>
      <c r="E179" s="290"/>
      <c r="F179" s="290">
        <v>13000</v>
      </c>
      <c r="G179" s="291">
        <f t="shared" si="7"/>
        <v>178320</v>
      </c>
      <c r="H179" s="290" t="s">
        <v>46</v>
      </c>
      <c r="I179" s="290" t="s">
        <v>682</v>
      </c>
    </row>
    <row r="180" spans="1:9" s="5" customFormat="1">
      <c r="A180" s="289">
        <v>45367</v>
      </c>
      <c r="B180" s="290" t="s">
        <v>676</v>
      </c>
      <c r="C180" s="290" t="s">
        <v>360</v>
      </c>
      <c r="D180" s="290" t="s">
        <v>2</v>
      </c>
      <c r="E180" s="290"/>
      <c r="F180" s="290">
        <v>30000</v>
      </c>
      <c r="G180" s="291">
        <f t="shared" si="7"/>
        <v>148320</v>
      </c>
      <c r="H180" s="290" t="s">
        <v>46</v>
      </c>
      <c r="I180" s="290" t="s">
        <v>869</v>
      </c>
    </row>
    <row r="181" spans="1:9" s="5" customFormat="1">
      <c r="A181" s="289">
        <v>45367</v>
      </c>
      <c r="B181" s="290" t="s">
        <v>668</v>
      </c>
      <c r="C181" s="290" t="s">
        <v>33</v>
      </c>
      <c r="D181" s="290" t="s">
        <v>2</v>
      </c>
      <c r="E181" s="290"/>
      <c r="F181" s="290">
        <v>5000</v>
      </c>
      <c r="G181" s="291">
        <f t="shared" si="7"/>
        <v>143320</v>
      </c>
      <c r="H181" s="290" t="s">
        <v>46</v>
      </c>
      <c r="I181" s="290" t="s">
        <v>870</v>
      </c>
    </row>
    <row r="182" spans="1:9" s="5" customFormat="1">
      <c r="A182" s="289">
        <v>45367</v>
      </c>
      <c r="B182" s="290" t="s">
        <v>669</v>
      </c>
      <c r="C182" s="290" t="s">
        <v>33</v>
      </c>
      <c r="D182" s="290" t="s">
        <v>2</v>
      </c>
      <c r="E182" s="290"/>
      <c r="F182" s="290">
        <v>7000</v>
      </c>
      <c r="G182" s="291">
        <f t="shared" si="7"/>
        <v>136320</v>
      </c>
      <c r="H182" s="290" t="s">
        <v>46</v>
      </c>
      <c r="I182" s="290" t="s">
        <v>871</v>
      </c>
    </row>
    <row r="183" spans="1:9" s="5" customFormat="1">
      <c r="A183" s="289">
        <v>45373</v>
      </c>
      <c r="B183" s="290" t="s">
        <v>665</v>
      </c>
      <c r="C183" s="290" t="s">
        <v>74</v>
      </c>
      <c r="D183" s="290"/>
      <c r="E183" s="290">
        <v>40000</v>
      </c>
      <c r="F183" s="290"/>
      <c r="G183" s="291">
        <f t="shared" si="7"/>
        <v>176320</v>
      </c>
      <c r="H183" s="290" t="s">
        <v>46</v>
      </c>
      <c r="I183" s="290" t="s">
        <v>862</v>
      </c>
    </row>
    <row r="184" spans="1:9" s="5" customFormat="1">
      <c r="A184" s="289">
        <v>45375</v>
      </c>
      <c r="B184" s="290" t="s">
        <v>679</v>
      </c>
      <c r="C184" s="290" t="s">
        <v>360</v>
      </c>
      <c r="D184" s="290" t="s">
        <v>667</v>
      </c>
      <c r="E184" s="290"/>
      <c r="F184" s="290">
        <v>40000</v>
      </c>
      <c r="G184" s="291">
        <f t="shared" si="7"/>
        <v>136320</v>
      </c>
      <c r="H184" s="290" t="s">
        <v>46</v>
      </c>
      <c r="I184" s="290" t="s">
        <v>872</v>
      </c>
    </row>
    <row r="185" spans="1:9" s="5" customFormat="1">
      <c r="A185" s="289">
        <v>45378</v>
      </c>
      <c r="B185" s="290" t="s">
        <v>665</v>
      </c>
      <c r="C185" s="290" t="s">
        <v>74</v>
      </c>
      <c r="D185" s="290"/>
      <c r="E185" s="290">
        <v>40000</v>
      </c>
      <c r="F185" s="290"/>
      <c r="G185" s="291">
        <f t="shared" si="7"/>
        <v>176320</v>
      </c>
      <c r="H185" s="290" t="s">
        <v>46</v>
      </c>
      <c r="I185" s="290" t="s">
        <v>863</v>
      </c>
    </row>
    <row r="186" spans="1:9" s="5" customFormat="1">
      <c r="A186" s="289">
        <v>45378</v>
      </c>
      <c r="B186" s="290" t="s">
        <v>677</v>
      </c>
      <c r="C186" s="290" t="s">
        <v>33</v>
      </c>
      <c r="D186" s="290" t="s">
        <v>2</v>
      </c>
      <c r="E186" s="290"/>
      <c r="F186" s="290">
        <v>7000</v>
      </c>
      <c r="G186" s="291">
        <f t="shared" si="7"/>
        <v>169320</v>
      </c>
      <c r="H186" s="290" t="s">
        <v>46</v>
      </c>
      <c r="I186" s="290" t="s">
        <v>873</v>
      </c>
    </row>
    <row r="187" spans="1:9" s="5" customFormat="1">
      <c r="A187" s="289">
        <v>45379</v>
      </c>
      <c r="B187" s="290" t="s">
        <v>960</v>
      </c>
      <c r="C187" s="290" t="s">
        <v>360</v>
      </c>
      <c r="D187" s="290" t="s">
        <v>2</v>
      </c>
      <c r="E187" s="290"/>
      <c r="F187" s="290">
        <v>120000</v>
      </c>
      <c r="G187" s="291">
        <f t="shared" si="7"/>
        <v>49320</v>
      </c>
      <c r="H187" s="290" t="s">
        <v>46</v>
      </c>
      <c r="I187" s="290" t="s">
        <v>683</v>
      </c>
    </row>
    <row r="188" spans="1:9" s="5" customFormat="1">
      <c r="A188" s="289">
        <v>45381</v>
      </c>
      <c r="B188" s="290" t="s">
        <v>678</v>
      </c>
      <c r="C188" s="290" t="s">
        <v>33</v>
      </c>
      <c r="D188" s="290" t="s">
        <v>2</v>
      </c>
      <c r="E188" s="290"/>
      <c r="F188" s="290">
        <v>30800</v>
      </c>
      <c r="G188" s="291">
        <f t="shared" si="7"/>
        <v>18520</v>
      </c>
      <c r="H188" s="290" t="s">
        <v>46</v>
      </c>
      <c r="I188" s="290" t="s">
        <v>961</v>
      </c>
    </row>
    <row r="189" spans="1:9" s="5" customFormat="1">
      <c r="A189" s="289">
        <v>45381</v>
      </c>
      <c r="B189" s="290" t="s">
        <v>665</v>
      </c>
      <c r="C189" s="290" t="s">
        <v>74</v>
      </c>
      <c r="D189" s="290"/>
      <c r="E189" s="290">
        <v>633000</v>
      </c>
      <c r="F189" s="290"/>
      <c r="G189" s="304">
        <f t="shared" si="7"/>
        <v>651520</v>
      </c>
      <c r="H189" s="290" t="s">
        <v>46</v>
      </c>
      <c r="I189" s="290" t="s">
        <v>864</v>
      </c>
    </row>
    <row r="192" spans="1:9" ht="18.75">
      <c r="C192" s="268" t="s">
        <v>697</v>
      </c>
    </row>
    <row r="194" spans="1:75" s="294" customFormat="1">
      <c r="A194" s="292" t="s">
        <v>0</v>
      </c>
      <c r="B194" s="265" t="s">
        <v>546</v>
      </c>
      <c r="C194" s="265" t="s">
        <v>547</v>
      </c>
      <c r="D194" s="265" t="s">
        <v>548</v>
      </c>
      <c r="E194" s="266" t="s">
        <v>549</v>
      </c>
      <c r="F194" s="266" t="s">
        <v>550</v>
      </c>
      <c r="G194" s="266" t="s">
        <v>560</v>
      </c>
      <c r="H194" s="265" t="s">
        <v>551</v>
      </c>
      <c r="I194" s="265" t="s">
        <v>552</v>
      </c>
      <c r="J194" s="293"/>
      <c r="K194" s="293"/>
      <c r="L194" s="293"/>
      <c r="M194" s="293"/>
      <c r="N194" s="293"/>
      <c r="O194" s="293"/>
      <c r="P194" s="293"/>
      <c r="Q194" s="293"/>
      <c r="R194" s="293"/>
      <c r="S194" s="293"/>
      <c r="T194" s="293"/>
      <c r="U194" s="293"/>
      <c r="V194" s="293"/>
      <c r="W194" s="293"/>
      <c r="X194" s="293"/>
      <c r="Y194" s="293"/>
      <c r="Z194" s="293"/>
      <c r="AA194" s="293"/>
      <c r="AB194" s="293"/>
      <c r="AC194" s="293"/>
      <c r="AD194" s="293"/>
      <c r="AE194" s="293"/>
      <c r="AF194" s="293"/>
      <c r="AG194" s="293"/>
      <c r="AH194" s="293"/>
      <c r="AI194" s="293"/>
      <c r="AJ194" s="293"/>
      <c r="AK194" s="293"/>
      <c r="AL194" s="293"/>
      <c r="AM194" s="293"/>
      <c r="AN194" s="293"/>
      <c r="AO194" s="293"/>
      <c r="AP194" s="293"/>
      <c r="AQ194" s="293"/>
      <c r="AR194" s="293"/>
      <c r="AS194" s="293"/>
      <c r="AT194" s="293"/>
      <c r="AU194" s="293"/>
      <c r="AV194" s="293"/>
      <c r="AW194" s="293"/>
      <c r="AX194" s="293"/>
      <c r="AY194" s="293"/>
      <c r="AZ194" s="293"/>
      <c r="BA194" s="293"/>
      <c r="BB194" s="293"/>
      <c r="BC194" s="293"/>
      <c r="BD194" s="293"/>
      <c r="BE194" s="293"/>
      <c r="BF194" s="293"/>
      <c r="BG194" s="293"/>
      <c r="BH194" s="293"/>
      <c r="BI194" s="293"/>
      <c r="BJ194" s="293"/>
      <c r="BK194" s="293"/>
      <c r="BL194" s="293"/>
      <c r="BM194" s="293"/>
      <c r="BN194" s="293"/>
      <c r="BO194" s="293"/>
      <c r="BP194" s="293"/>
      <c r="BQ194" s="293"/>
      <c r="BR194" s="293"/>
      <c r="BS194" s="293"/>
      <c r="BT194" s="293"/>
      <c r="BU194" s="293"/>
      <c r="BV194" s="293"/>
      <c r="BW194" s="293"/>
    </row>
    <row r="195" spans="1:75" s="256" customFormat="1">
      <c r="A195" s="254">
        <v>45352</v>
      </c>
      <c r="B195" s="269" t="s">
        <v>559</v>
      </c>
      <c r="C195" s="270"/>
      <c r="D195" s="270"/>
      <c r="E195" s="270"/>
      <c r="F195" s="270"/>
      <c r="G195" s="277">
        <v>15365</v>
      </c>
      <c r="H195" s="269" t="s">
        <v>195</v>
      </c>
      <c r="I195" s="269"/>
    </row>
    <row r="196" spans="1:75">
      <c r="A196" s="278">
        <v>45369</v>
      </c>
      <c r="B196" s="258" t="s">
        <v>684</v>
      </c>
      <c r="C196" s="258" t="s">
        <v>602</v>
      </c>
      <c r="D196" s="258"/>
      <c r="E196" s="279">
        <v>102000</v>
      </c>
      <c r="F196" s="279"/>
      <c r="G196" s="279">
        <f>G195+E196-F196</f>
        <v>117365</v>
      </c>
      <c r="H196" s="258" t="s">
        <v>195</v>
      </c>
      <c r="I196" s="258" t="s">
        <v>920</v>
      </c>
    </row>
    <row r="197" spans="1:75">
      <c r="A197" s="278">
        <v>45369</v>
      </c>
      <c r="B197" s="258" t="s">
        <v>685</v>
      </c>
      <c r="C197" s="258" t="s">
        <v>33</v>
      </c>
      <c r="D197" s="258" t="s">
        <v>152</v>
      </c>
      <c r="E197" s="279"/>
      <c r="F197" s="279">
        <v>8000</v>
      </c>
      <c r="G197" s="279">
        <f t="shared" ref="G197:G202" si="8">G196+E197-F197</f>
        <v>109365</v>
      </c>
      <c r="H197" s="258" t="s">
        <v>195</v>
      </c>
      <c r="I197" s="258" t="s">
        <v>694</v>
      </c>
    </row>
    <row r="198" spans="1:75">
      <c r="A198" s="278">
        <v>45370</v>
      </c>
      <c r="B198" s="258" t="s">
        <v>689</v>
      </c>
      <c r="C198" s="258" t="s">
        <v>360</v>
      </c>
      <c r="D198" s="258" t="s">
        <v>152</v>
      </c>
      <c r="E198" s="279"/>
      <c r="F198" s="279">
        <v>20000</v>
      </c>
      <c r="G198" s="279">
        <f t="shared" si="8"/>
        <v>89365</v>
      </c>
      <c r="H198" s="258" t="s">
        <v>195</v>
      </c>
      <c r="I198" s="258" t="s">
        <v>691</v>
      </c>
    </row>
    <row r="199" spans="1:75">
      <c r="A199" s="278">
        <v>45371</v>
      </c>
      <c r="B199" s="258" t="s">
        <v>686</v>
      </c>
      <c r="C199" s="258" t="s">
        <v>33</v>
      </c>
      <c r="D199" s="258" t="s">
        <v>152</v>
      </c>
      <c r="E199" s="279"/>
      <c r="F199" s="279">
        <v>8000</v>
      </c>
      <c r="G199" s="279">
        <f t="shared" si="8"/>
        <v>81365</v>
      </c>
      <c r="H199" s="258" t="s">
        <v>195</v>
      </c>
      <c r="I199" s="258" t="s">
        <v>695</v>
      </c>
    </row>
    <row r="200" spans="1:75">
      <c r="A200" s="278">
        <v>45371</v>
      </c>
      <c r="B200" s="258" t="s">
        <v>687</v>
      </c>
      <c r="C200" s="258" t="s">
        <v>361</v>
      </c>
      <c r="D200" s="258" t="s">
        <v>152</v>
      </c>
      <c r="E200" s="279"/>
      <c r="F200" s="279">
        <v>21000</v>
      </c>
      <c r="G200" s="279">
        <f t="shared" si="8"/>
        <v>60365</v>
      </c>
      <c r="H200" s="258" t="s">
        <v>195</v>
      </c>
      <c r="I200" s="258" t="s">
        <v>692</v>
      </c>
    </row>
    <row r="201" spans="1:75">
      <c r="A201" s="278">
        <v>45372</v>
      </c>
      <c r="B201" s="258" t="s">
        <v>690</v>
      </c>
      <c r="C201" s="258" t="s">
        <v>360</v>
      </c>
      <c r="D201" s="258" t="s">
        <v>152</v>
      </c>
      <c r="E201" s="279"/>
      <c r="F201" s="279">
        <v>30000</v>
      </c>
      <c r="G201" s="279">
        <f t="shared" si="8"/>
        <v>30365</v>
      </c>
      <c r="H201" s="258" t="s">
        <v>195</v>
      </c>
      <c r="I201" s="258" t="s">
        <v>696</v>
      </c>
    </row>
    <row r="202" spans="1:75">
      <c r="A202" s="278">
        <v>45372</v>
      </c>
      <c r="B202" s="258" t="s">
        <v>688</v>
      </c>
      <c r="C202" s="258" t="s">
        <v>33</v>
      </c>
      <c r="D202" s="258" t="s">
        <v>152</v>
      </c>
      <c r="E202" s="279"/>
      <c r="F202" s="279">
        <v>20000</v>
      </c>
      <c r="G202" s="282">
        <f t="shared" si="8"/>
        <v>10365</v>
      </c>
      <c r="H202" s="258" t="s">
        <v>195</v>
      </c>
      <c r="I202" s="258" t="s">
        <v>693</v>
      </c>
    </row>
    <row r="205" spans="1:75" ht="18.75">
      <c r="C205" s="268" t="s">
        <v>698</v>
      </c>
    </row>
    <row r="207" spans="1:75" s="294" customFormat="1">
      <c r="A207" s="292" t="s">
        <v>0</v>
      </c>
      <c r="B207" s="265" t="s">
        <v>546</v>
      </c>
      <c r="C207" s="265" t="s">
        <v>547</v>
      </c>
      <c r="D207" s="265" t="s">
        <v>548</v>
      </c>
      <c r="E207" s="266" t="s">
        <v>549</v>
      </c>
      <c r="F207" s="266" t="s">
        <v>550</v>
      </c>
      <c r="G207" s="266" t="s">
        <v>560</v>
      </c>
      <c r="H207" s="265" t="s">
        <v>551</v>
      </c>
      <c r="I207" s="265" t="s">
        <v>552</v>
      </c>
      <c r="J207" s="293"/>
      <c r="K207" s="293"/>
      <c r="L207" s="293"/>
      <c r="M207" s="293"/>
      <c r="N207" s="293"/>
      <c r="O207" s="293"/>
      <c r="P207" s="293"/>
      <c r="Q207" s="293"/>
      <c r="R207" s="293"/>
      <c r="S207" s="293"/>
      <c r="T207" s="293"/>
      <c r="U207" s="293"/>
      <c r="V207" s="293"/>
      <c r="W207" s="293"/>
      <c r="X207" s="293"/>
      <c r="Y207" s="293"/>
      <c r="Z207" s="293"/>
      <c r="AA207" s="293"/>
      <c r="AB207" s="293"/>
      <c r="AC207" s="293"/>
      <c r="AD207" s="293"/>
      <c r="AE207" s="293"/>
      <c r="AF207" s="293"/>
      <c r="AG207" s="293"/>
      <c r="AH207" s="293"/>
      <c r="AI207" s="293"/>
      <c r="AJ207" s="293"/>
      <c r="AK207" s="293"/>
      <c r="AL207" s="293"/>
      <c r="AM207" s="293"/>
      <c r="AN207" s="293"/>
      <c r="AO207" s="293"/>
      <c r="AP207" s="293"/>
      <c r="AQ207" s="293"/>
      <c r="AR207" s="293"/>
      <c r="AS207" s="293"/>
      <c r="AT207" s="293"/>
      <c r="AU207" s="293"/>
      <c r="AV207" s="293"/>
      <c r="AW207" s="293"/>
      <c r="AX207" s="293"/>
      <c r="AY207" s="293"/>
      <c r="AZ207" s="293"/>
      <c r="BA207" s="293"/>
      <c r="BB207" s="293"/>
      <c r="BC207" s="293"/>
      <c r="BD207" s="293"/>
      <c r="BE207" s="293"/>
      <c r="BF207" s="293"/>
      <c r="BG207" s="293"/>
      <c r="BH207" s="293"/>
      <c r="BI207" s="293"/>
      <c r="BJ207" s="293"/>
      <c r="BK207" s="293"/>
      <c r="BL207" s="293"/>
      <c r="BM207" s="293"/>
      <c r="BN207" s="293"/>
      <c r="BO207" s="293"/>
      <c r="BP207" s="293"/>
      <c r="BQ207" s="293"/>
      <c r="BR207" s="293"/>
      <c r="BS207" s="293"/>
      <c r="BT207" s="293"/>
      <c r="BU207" s="293"/>
      <c r="BV207" s="293"/>
      <c r="BW207" s="293"/>
    </row>
    <row r="208" spans="1:75" s="256" customFormat="1">
      <c r="A208" s="254">
        <v>45352</v>
      </c>
      <c r="B208" s="269" t="s">
        <v>559</v>
      </c>
      <c r="C208" s="270"/>
      <c r="D208" s="270"/>
      <c r="E208" s="270"/>
      <c r="F208" s="270"/>
      <c r="G208" s="277">
        <v>19675</v>
      </c>
      <c r="H208" s="269" t="s">
        <v>293</v>
      </c>
      <c r="I208" s="269"/>
    </row>
    <row r="209" spans="1:9" s="262" customFormat="1">
      <c r="A209" s="295">
        <v>45357</v>
      </c>
      <c r="B209" s="258" t="s">
        <v>699</v>
      </c>
      <c r="C209" s="258" t="s">
        <v>74</v>
      </c>
      <c r="D209" s="258"/>
      <c r="E209" s="296">
        <v>40000</v>
      </c>
      <c r="F209" s="296"/>
      <c r="G209" s="296">
        <f>G208+E209-F209</f>
        <v>59675</v>
      </c>
      <c r="H209" s="258" t="s">
        <v>293</v>
      </c>
      <c r="I209" s="258" t="s">
        <v>921</v>
      </c>
    </row>
    <row r="210" spans="1:9" s="262" customFormat="1">
      <c r="A210" s="295">
        <v>45358</v>
      </c>
      <c r="B210" s="258" t="s">
        <v>700</v>
      </c>
      <c r="C210" s="258" t="s">
        <v>33</v>
      </c>
      <c r="D210" s="258" t="s">
        <v>152</v>
      </c>
      <c r="E210" s="296"/>
      <c r="F210" s="296">
        <v>8000</v>
      </c>
      <c r="G210" s="296">
        <f t="shared" ref="G210:G226" si="9">G209+E210-F210</f>
        <v>51675</v>
      </c>
      <c r="H210" s="258" t="s">
        <v>293</v>
      </c>
      <c r="I210" s="258" t="s">
        <v>712</v>
      </c>
    </row>
    <row r="211" spans="1:9" s="262" customFormat="1">
      <c r="A211" s="295">
        <v>45358</v>
      </c>
      <c r="B211" s="258" t="s">
        <v>701</v>
      </c>
      <c r="C211" s="258" t="s">
        <v>360</v>
      </c>
      <c r="D211" s="258" t="s">
        <v>152</v>
      </c>
      <c r="E211" s="296"/>
      <c r="F211" s="296">
        <v>20000</v>
      </c>
      <c r="G211" s="296">
        <f t="shared" si="9"/>
        <v>31675</v>
      </c>
      <c r="H211" s="258" t="s">
        <v>293</v>
      </c>
      <c r="I211" s="258" t="s">
        <v>719</v>
      </c>
    </row>
    <row r="212" spans="1:9" s="262" customFormat="1">
      <c r="A212" s="295">
        <v>45359</v>
      </c>
      <c r="B212" s="258" t="s">
        <v>699</v>
      </c>
      <c r="C212" s="258" t="s">
        <v>74</v>
      </c>
      <c r="D212" s="258"/>
      <c r="E212" s="296">
        <v>66000</v>
      </c>
      <c r="F212" s="296"/>
      <c r="G212" s="296">
        <f t="shared" si="9"/>
        <v>97675</v>
      </c>
      <c r="H212" s="258" t="s">
        <v>293</v>
      </c>
      <c r="I212" s="258" t="s">
        <v>922</v>
      </c>
    </row>
    <row r="213" spans="1:9" s="262" customFormat="1">
      <c r="A213" s="295">
        <v>45360</v>
      </c>
      <c r="B213" s="258" t="s">
        <v>702</v>
      </c>
      <c r="C213" s="258" t="s">
        <v>360</v>
      </c>
      <c r="D213" s="258" t="s">
        <v>152</v>
      </c>
      <c r="E213" s="296"/>
      <c r="F213" s="296">
        <v>30000</v>
      </c>
      <c r="G213" s="296">
        <f t="shared" si="9"/>
        <v>67675</v>
      </c>
      <c r="H213" s="258" t="s">
        <v>293</v>
      </c>
      <c r="I213" s="258" t="s">
        <v>713</v>
      </c>
    </row>
    <row r="214" spans="1:9" s="262" customFormat="1">
      <c r="A214" s="295">
        <v>45360</v>
      </c>
      <c r="B214" s="258" t="s">
        <v>703</v>
      </c>
      <c r="C214" s="258" t="s">
        <v>33</v>
      </c>
      <c r="D214" s="258" t="s">
        <v>152</v>
      </c>
      <c r="E214" s="296"/>
      <c r="F214" s="296">
        <v>8000</v>
      </c>
      <c r="G214" s="296">
        <f t="shared" si="9"/>
        <v>59675</v>
      </c>
      <c r="H214" s="258" t="s">
        <v>293</v>
      </c>
      <c r="I214" s="258" t="s">
        <v>714</v>
      </c>
    </row>
    <row r="215" spans="1:9" s="262" customFormat="1">
      <c r="A215" s="295">
        <v>45364</v>
      </c>
      <c r="B215" s="258" t="s">
        <v>699</v>
      </c>
      <c r="C215" s="258" t="s">
        <v>74</v>
      </c>
      <c r="D215" s="258"/>
      <c r="E215" s="296">
        <v>85000</v>
      </c>
      <c r="F215" s="296"/>
      <c r="G215" s="296">
        <f t="shared" si="9"/>
        <v>144675</v>
      </c>
      <c r="H215" s="258" t="s">
        <v>293</v>
      </c>
      <c r="I215" s="258" t="s">
        <v>923</v>
      </c>
    </row>
    <row r="216" spans="1:9" s="262" customFormat="1">
      <c r="A216" s="295">
        <v>45365</v>
      </c>
      <c r="B216" s="258" t="s">
        <v>704</v>
      </c>
      <c r="C216" s="258" t="s">
        <v>33</v>
      </c>
      <c r="D216" s="258" t="s">
        <v>152</v>
      </c>
      <c r="E216" s="296"/>
      <c r="F216" s="296">
        <v>8000</v>
      </c>
      <c r="G216" s="296">
        <f t="shared" si="9"/>
        <v>136675</v>
      </c>
      <c r="H216" s="258" t="s">
        <v>293</v>
      </c>
      <c r="I216" s="258" t="s">
        <v>715</v>
      </c>
    </row>
    <row r="217" spans="1:9" s="262" customFormat="1">
      <c r="A217" s="295">
        <v>45365</v>
      </c>
      <c r="B217" s="258" t="s">
        <v>705</v>
      </c>
      <c r="C217" s="258" t="s">
        <v>360</v>
      </c>
      <c r="D217" s="258" t="s">
        <v>152</v>
      </c>
      <c r="E217" s="296"/>
      <c r="F217" s="296">
        <v>20000</v>
      </c>
      <c r="G217" s="296">
        <f t="shared" si="9"/>
        <v>116675</v>
      </c>
      <c r="H217" s="258" t="s">
        <v>293</v>
      </c>
      <c r="I217" s="258" t="s">
        <v>720</v>
      </c>
    </row>
    <row r="218" spans="1:9" s="262" customFormat="1">
      <c r="A218" s="295">
        <v>45366</v>
      </c>
      <c r="B218" s="258" t="s">
        <v>706</v>
      </c>
      <c r="C218" s="258" t="s">
        <v>707</v>
      </c>
      <c r="D218" s="258" t="s">
        <v>152</v>
      </c>
      <c r="E218" s="296"/>
      <c r="F218" s="296">
        <v>31000</v>
      </c>
      <c r="G218" s="296">
        <f t="shared" si="9"/>
        <v>85675</v>
      </c>
      <c r="H218" s="258" t="s">
        <v>293</v>
      </c>
      <c r="I218" s="258" t="s">
        <v>721</v>
      </c>
    </row>
    <row r="219" spans="1:9" s="262" customFormat="1">
      <c r="A219" s="295">
        <v>45367</v>
      </c>
      <c r="B219" s="258" t="s">
        <v>708</v>
      </c>
      <c r="C219" s="258" t="s">
        <v>360</v>
      </c>
      <c r="D219" s="258" t="s">
        <v>152</v>
      </c>
      <c r="E219" s="296"/>
      <c r="F219" s="296">
        <v>30000</v>
      </c>
      <c r="G219" s="296">
        <f t="shared" si="9"/>
        <v>55675</v>
      </c>
      <c r="H219" s="258" t="s">
        <v>293</v>
      </c>
      <c r="I219" s="258" t="s">
        <v>716</v>
      </c>
    </row>
    <row r="220" spans="1:9" s="262" customFormat="1">
      <c r="A220" s="295">
        <v>45367</v>
      </c>
      <c r="B220" s="258" t="s">
        <v>709</v>
      </c>
      <c r="C220" s="258" t="s">
        <v>33</v>
      </c>
      <c r="D220" s="258" t="s">
        <v>152</v>
      </c>
      <c r="E220" s="296"/>
      <c r="F220" s="296">
        <v>8000</v>
      </c>
      <c r="G220" s="296">
        <f t="shared" si="9"/>
        <v>47675</v>
      </c>
      <c r="H220" s="258" t="s">
        <v>293</v>
      </c>
      <c r="I220" s="258" t="s">
        <v>717</v>
      </c>
    </row>
    <row r="221" spans="1:9" s="262" customFormat="1">
      <c r="A221" s="295">
        <v>45373</v>
      </c>
      <c r="B221" s="258" t="s">
        <v>699</v>
      </c>
      <c r="C221" s="258" t="s">
        <v>74</v>
      </c>
      <c r="D221" s="258"/>
      <c r="E221" s="296">
        <v>10000</v>
      </c>
      <c r="F221" s="296"/>
      <c r="G221" s="296">
        <f t="shared" si="9"/>
        <v>57675</v>
      </c>
      <c r="H221" s="258" t="s">
        <v>293</v>
      </c>
      <c r="I221" s="258" t="s">
        <v>924</v>
      </c>
    </row>
    <row r="222" spans="1:9" s="262" customFormat="1">
      <c r="A222" s="295">
        <v>45377</v>
      </c>
      <c r="B222" s="258" t="s">
        <v>699</v>
      </c>
      <c r="C222" s="258" t="s">
        <v>74</v>
      </c>
      <c r="D222" s="258"/>
      <c r="E222" s="296">
        <v>40000</v>
      </c>
      <c r="F222" s="296"/>
      <c r="G222" s="296">
        <f t="shared" si="9"/>
        <v>97675</v>
      </c>
      <c r="H222" s="258" t="s">
        <v>293</v>
      </c>
      <c r="I222" s="258" t="s">
        <v>925</v>
      </c>
    </row>
    <row r="223" spans="1:9" s="262" customFormat="1">
      <c r="A223" s="295">
        <v>45378</v>
      </c>
      <c r="B223" s="258" t="s">
        <v>710</v>
      </c>
      <c r="C223" s="258" t="s">
        <v>33</v>
      </c>
      <c r="D223" s="258" t="s">
        <v>152</v>
      </c>
      <c r="E223" s="296"/>
      <c r="F223" s="296">
        <v>7000</v>
      </c>
      <c r="G223" s="296">
        <f t="shared" si="9"/>
        <v>90675</v>
      </c>
      <c r="H223" s="258" t="s">
        <v>293</v>
      </c>
      <c r="I223" s="258" t="s">
        <v>718</v>
      </c>
    </row>
    <row r="224" spans="1:9" s="262" customFormat="1">
      <c r="A224" s="295">
        <v>45379</v>
      </c>
      <c r="B224" s="258" t="s">
        <v>959</v>
      </c>
      <c r="C224" s="258" t="s">
        <v>360</v>
      </c>
      <c r="D224" s="258" t="s">
        <v>152</v>
      </c>
      <c r="E224" s="296"/>
      <c r="F224" s="296">
        <v>120000</v>
      </c>
      <c r="G224" s="296">
        <f t="shared" si="9"/>
        <v>-29325</v>
      </c>
      <c r="H224" s="258" t="s">
        <v>293</v>
      </c>
      <c r="I224" s="258" t="s">
        <v>722</v>
      </c>
    </row>
    <row r="225" spans="1:75" s="262" customFormat="1">
      <c r="A225" s="295">
        <v>45380</v>
      </c>
      <c r="B225" s="258" t="s">
        <v>699</v>
      </c>
      <c r="C225" s="258" t="s">
        <v>74</v>
      </c>
      <c r="D225" s="258"/>
      <c r="E225" s="296">
        <v>163000</v>
      </c>
      <c r="F225" s="296"/>
      <c r="G225" s="296">
        <f t="shared" si="9"/>
        <v>133675</v>
      </c>
      <c r="H225" s="258" t="s">
        <v>293</v>
      </c>
      <c r="I225" s="258" t="s">
        <v>926</v>
      </c>
    </row>
    <row r="226" spans="1:75" s="262" customFormat="1">
      <c r="A226" s="295">
        <v>45381</v>
      </c>
      <c r="B226" s="258" t="s">
        <v>711</v>
      </c>
      <c r="C226" s="258" t="s">
        <v>33</v>
      </c>
      <c r="D226" s="258" t="s">
        <v>152</v>
      </c>
      <c r="E226" s="296"/>
      <c r="F226" s="296">
        <v>51500</v>
      </c>
      <c r="G226" s="305">
        <f t="shared" si="9"/>
        <v>82175</v>
      </c>
      <c r="H226" s="258" t="s">
        <v>293</v>
      </c>
      <c r="I226" s="258" t="s">
        <v>723</v>
      </c>
    </row>
    <row r="229" spans="1:75" ht="18.75">
      <c r="C229" s="268" t="s">
        <v>763</v>
      </c>
    </row>
    <row r="231" spans="1:75" s="294" customFormat="1">
      <c r="A231" s="292" t="s">
        <v>0</v>
      </c>
      <c r="B231" s="265" t="s">
        <v>546</v>
      </c>
      <c r="C231" s="265" t="s">
        <v>547</v>
      </c>
      <c r="D231" s="265" t="s">
        <v>548</v>
      </c>
      <c r="E231" s="266" t="s">
        <v>549</v>
      </c>
      <c r="F231" s="266" t="s">
        <v>550</v>
      </c>
      <c r="G231" s="266" t="s">
        <v>560</v>
      </c>
      <c r="H231" s="265" t="s">
        <v>551</v>
      </c>
      <c r="I231" s="265" t="s">
        <v>552</v>
      </c>
      <c r="J231" s="293"/>
      <c r="K231" s="293"/>
      <c r="L231" s="293"/>
      <c r="M231" s="293"/>
      <c r="N231" s="293"/>
      <c r="O231" s="293"/>
      <c r="P231" s="293"/>
      <c r="Q231" s="293"/>
      <c r="R231" s="293"/>
      <c r="S231" s="293"/>
      <c r="T231" s="293"/>
      <c r="U231" s="293"/>
      <c r="V231" s="293"/>
      <c r="W231" s="293"/>
      <c r="X231" s="293"/>
      <c r="Y231" s="293"/>
      <c r="Z231" s="293"/>
      <c r="AA231" s="293"/>
      <c r="AB231" s="293"/>
      <c r="AC231" s="293"/>
      <c r="AD231" s="293"/>
      <c r="AE231" s="293"/>
      <c r="AF231" s="293"/>
      <c r="AG231" s="293"/>
      <c r="AH231" s="293"/>
      <c r="AI231" s="293"/>
      <c r="AJ231" s="293"/>
      <c r="AK231" s="293"/>
      <c r="AL231" s="293"/>
      <c r="AM231" s="293"/>
      <c r="AN231" s="293"/>
      <c r="AO231" s="293"/>
      <c r="AP231" s="293"/>
      <c r="AQ231" s="293"/>
      <c r="AR231" s="293"/>
      <c r="AS231" s="293"/>
      <c r="AT231" s="293"/>
      <c r="AU231" s="293"/>
      <c r="AV231" s="293"/>
      <c r="AW231" s="293"/>
      <c r="AX231" s="293"/>
      <c r="AY231" s="293"/>
      <c r="AZ231" s="293"/>
      <c r="BA231" s="293"/>
      <c r="BB231" s="293"/>
      <c r="BC231" s="293"/>
      <c r="BD231" s="293"/>
      <c r="BE231" s="293"/>
      <c r="BF231" s="293"/>
      <c r="BG231" s="293"/>
      <c r="BH231" s="293"/>
      <c r="BI231" s="293"/>
      <c r="BJ231" s="293"/>
      <c r="BK231" s="293"/>
      <c r="BL231" s="293"/>
      <c r="BM231" s="293"/>
      <c r="BN231" s="293"/>
      <c r="BO231" s="293"/>
      <c r="BP231" s="293"/>
      <c r="BQ231" s="293"/>
      <c r="BR231" s="293"/>
      <c r="BS231" s="293"/>
      <c r="BT231" s="293"/>
      <c r="BU231" s="293"/>
      <c r="BV231" s="293"/>
      <c r="BW231" s="293"/>
    </row>
    <row r="232" spans="1:75" s="256" customFormat="1">
      <c r="A232" s="254">
        <v>45352</v>
      </c>
      <c r="B232" s="269" t="s">
        <v>559</v>
      </c>
      <c r="C232" s="270"/>
      <c r="D232" s="270"/>
      <c r="E232" s="270"/>
      <c r="F232" s="270"/>
      <c r="G232" s="277">
        <v>15900</v>
      </c>
      <c r="H232" s="311" t="s">
        <v>300</v>
      </c>
      <c r="I232" s="269"/>
    </row>
    <row r="233" spans="1:75" s="316" customFormat="1" ht="16.5">
      <c r="A233" s="306">
        <v>45371</v>
      </c>
      <c r="B233" s="307" t="s">
        <v>764</v>
      </c>
      <c r="C233" s="308" t="s">
        <v>765</v>
      </c>
      <c r="D233" s="308" t="s">
        <v>2</v>
      </c>
      <c r="E233" s="309"/>
      <c r="F233" s="310">
        <v>15950</v>
      </c>
      <c r="G233" s="324">
        <f t="shared" ref="G233:G238" si="10">G232+E233-F233</f>
        <v>-50</v>
      </c>
      <c r="H233" s="311" t="s">
        <v>300</v>
      </c>
      <c r="I233" s="312" t="s">
        <v>771</v>
      </c>
      <c r="J233" s="313"/>
      <c r="K233" s="314"/>
      <c r="L233" s="315"/>
      <c r="M233" s="315"/>
    </row>
    <row r="234" spans="1:75" s="321" customFormat="1" ht="15.75" customHeight="1">
      <c r="A234" s="317">
        <v>45373</v>
      </c>
      <c r="B234" s="312" t="s">
        <v>766</v>
      </c>
      <c r="C234" s="318" t="s">
        <v>74</v>
      </c>
      <c r="D234" s="308"/>
      <c r="E234" s="309">
        <v>40000</v>
      </c>
      <c r="F234" s="319"/>
      <c r="G234" s="324">
        <f t="shared" si="10"/>
        <v>39950</v>
      </c>
      <c r="H234" s="311" t="s">
        <v>300</v>
      </c>
      <c r="I234" s="312" t="s">
        <v>874</v>
      </c>
      <c r="J234" s="320"/>
      <c r="K234" s="307"/>
    </row>
    <row r="235" spans="1:75" s="323" customFormat="1" ht="16.5">
      <c r="A235" s="317">
        <v>45378</v>
      </c>
      <c r="B235" s="312" t="s">
        <v>767</v>
      </c>
      <c r="C235" s="318" t="s">
        <v>74</v>
      </c>
      <c r="D235" s="308"/>
      <c r="E235" s="309">
        <v>40000</v>
      </c>
      <c r="F235" s="322"/>
      <c r="G235" s="324">
        <f t="shared" si="10"/>
        <v>79950</v>
      </c>
      <c r="H235" s="311" t="s">
        <v>300</v>
      </c>
      <c r="I235" s="312" t="s">
        <v>875</v>
      </c>
      <c r="J235" s="320"/>
      <c r="K235" s="307"/>
      <c r="L235" s="321"/>
      <c r="M235" s="321"/>
    </row>
    <row r="236" spans="1:75" s="321" customFormat="1">
      <c r="A236" s="317">
        <v>45378</v>
      </c>
      <c r="B236" s="307" t="s">
        <v>768</v>
      </c>
      <c r="C236" s="318" t="s">
        <v>33</v>
      </c>
      <c r="D236" s="308" t="s">
        <v>2</v>
      </c>
      <c r="E236" s="309"/>
      <c r="F236" s="322">
        <v>7000</v>
      </c>
      <c r="G236" s="324">
        <f t="shared" si="10"/>
        <v>72950</v>
      </c>
      <c r="H236" s="311" t="s">
        <v>300</v>
      </c>
      <c r="I236" s="312" t="s">
        <v>773</v>
      </c>
      <c r="J236" s="320"/>
      <c r="K236" s="307"/>
    </row>
    <row r="237" spans="1:75" s="321" customFormat="1">
      <c r="A237" s="317">
        <v>45379</v>
      </c>
      <c r="B237" s="258" t="s">
        <v>951</v>
      </c>
      <c r="C237" s="318" t="s">
        <v>349</v>
      </c>
      <c r="D237" s="308" t="s">
        <v>2</v>
      </c>
      <c r="E237" s="309"/>
      <c r="F237" s="322">
        <v>70000</v>
      </c>
      <c r="G237" s="324">
        <f t="shared" si="10"/>
        <v>2950</v>
      </c>
      <c r="H237" s="311" t="s">
        <v>300</v>
      </c>
      <c r="I237" s="312" t="s">
        <v>772</v>
      </c>
      <c r="J237" s="320"/>
      <c r="K237" s="307"/>
    </row>
    <row r="238" spans="1:75" s="321" customFormat="1">
      <c r="A238" s="317">
        <v>45380</v>
      </c>
      <c r="B238" s="307" t="s">
        <v>769</v>
      </c>
      <c r="C238" s="318" t="s">
        <v>74</v>
      </c>
      <c r="D238" s="308"/>
      <c r="E238" s="309">
        <v>133000</v>
      </c>
      <c r="F238" s="319"/>
      <c r="G238" s="324">
        <f t="shared" si="10"/>
        <v>135950</v>
      </c>
      <c r="H238" s="311" t="s">
        <v>300</v>
      </c>
      <c r="I238" s="312" t="s">
        <v>876</v>
      </c>
      <c r="J238" s="320"/>
      <c r="K238" s="307"/>
    </row>
    <row r="239" spans="1:75" s="321" customFormat="1">
      <c r="A239" s="317">
        <v>45382</v>
      </c>
      <c r="B239" s="312" t="s">
        <v>770</v>
      </c>
      <c r="C239" s="318" t="s">
        <v>33</v>
      </c>
      <c r="D239" s="308" t="s">
        <v>2</v>
      </c>
      <c r="E239" s="309"/>
      <c r="F239" s="322">
        <v>24000</v>
      </c>
      <c r="G239" s="325">
        <f>G238+E239-F239</f>
        <v>111950</v>
      </c>
      <c r="H239" s="311" t="s">
        <v>300</v>
      </c>
      <c r="I239" s="312" t="s">
        <v>950</v>
      </c>
      <c r="J239" s="320"/>
      <c r="K239" s="307"/>
    </row>
  </sheetData>
  <autoFilter ref="A55:I69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Récapitulatif</vt:lpstr>
      <vt:lpstr>Donateurs</vt:lpstr>
      <vt:lpstr>Caluls TCD</vt:lpstr>
      <vt:lpstr>DATA MARS 2024</vt:lpstr>
      <vt:lpstr>Soldes Personnels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CJ2018-3</cp:lastModifiedBy>
  <cp:lastPrinted>2022-12-19T11:25:20Z</cp:lastPrinted>
  <dcterms:created xsi:type="dcterms:W3CDTF">2020-09-02T13:35:58Z</dcterms:created>
  <dcterms:modified xsi:type="dcterms:W3CDTF">2024-04-15T13:50:14Z</dcterms:modified>
</cp:coreProperties>
</file>